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server\Groups\Sonstiges\ERIK\15_ERiK_Forschungsbericht_2021\1_Tabellenanhang (Excel)\Final\Online_Veroeffentlichung\"/>
    </mc:Choice>
  </mc:AlternateContent>
  <bookViews>
    <workbookView xWindow="-120" yWindow="-120" windowWidth="29040" windowHeight="15840" tabRatio="899"/>
  </bookViews>
  <sheets>
    <sheet name="Inhalt" sheetId="67" r:id="rId1"/>
    <sheet name="Daten HF-01.1.1,.4,.5" sheetId="15" r:id="rId2"/>
    <sheet name="Daten HF-01.1.2,.3,.6,.7 u3" sheetId="32" r:id="rId3"/>
    <sheet name="Daten HF-01.1.2,.3,.6,.7 ü3" sheetId="33" r:id="rId4"/>
    <sheet name="Daten HF-01.1.2,.3,.6,.7" sheetId="36" r:id="rId5"/>
    <sheet name="Daten HF-01.1.8" sheetId="34" r:id="rId6"/>
    <sheet name="Daten HF-01.1.9" sheetId="21" r:id="rId7"/>
    <sheet name="Daten HF-01.1.10" sheetId="64" r:id="rId8"/>
    <sheet name="Daten HF-01.1.12" sheetId="65" r:id="rId9"/>
    <sheet name="Daten HF-01.1.13" sheetId="66" r:id="rId10"/>
    <sheet name="Daten HF-01.1.14" sheetId="40" r:id="rId11"/>
    <sheet name="Daten HF-01.1.1.15" sheetId="42" r:id="rId12"/>
    <sheet name="Daten HF-01.1.1.17" sheetId="56" r:id="rId13"/>
    <sheet name="Daten HF-01.1.1.18" sheetId="43" r:id="rId14"/>
    <sheet name="Daten HF-01.1.1.19" sheetId="44" r:id="rId15"/>
    <sheet name="Daten HF-01.1.2.1-1" sheetId="54" r:id="rId16"/>
    <sheet name="Daten HF-01.1.2.1-2" sheetId="45" r:id="rId17"/>
    <sheet name="Daten HF-01.1.2.2" sheetId="46" r:id="rId18"/>
    <sheet name="Daten HF-01.1.2.3" sheetId="47" r:id="rId19"/>
    <sheet name="Daten HF-01.1.2.4" sheetId="48" r:id="rId20"/>
    <sheet name="Daten HF-01.1.2.5" sheetId="49" r:id="rId21"/>
    <sheet name="Daten HF-01.1.2.7" sheetId="58" r:id="rId22"/>
    <sheet name="Daten HF-01.3.1" sheetId="41" r:id="rId23"/>
    <sheet name="Daten HF-01.3.1 u3" sheetId="23" r:id="rId24"/>
    <sheet name="Daten HF-01.3.1 ü3" sheetId="35" r:id="rId25"/>
    <sheet name="Daten HF-01.1.3.2" sheetId="50" r:id="rId26"/>
    <sheet name="Daten HF-01.1.3.3" sheetId="51" r:id="rId27"/>
    <sheet name="Daten HF-01.3.4" sheetId="20" r:id="rId28"/>
    <sheet name="Daten HF-01.3.5" sheetId="25" r:id="rId29"/>
    <sheet name="Daten HF-01.1.3.7" sheetId="52" r:id="rId30"/>
    <sheet name="Daten HF-01.3.8" sheetId="53" r:id="rId31"/>
    <sheet name="Daten HF-01.3.9" sheetId="24" r:id="rId32"/>
    <sheet name="Daten HF-01.4.1" sheetId="61" r:id="rId33"/>
    <sheet name="Daten HF-01.4.2" sheetId="62" r:id="rId34"/>
    <sheet name="Daten HF-01.4.3" sheetId="63" r:id="rId35"/>
  </sheets>
  <definedNames>
    <definedName name="_xlnm._FilterDatabase" localSheetId="23" hidden="1">'Daten HF-01.3.1 u3'!#REF!</definedName>
    <definedName name="_xlnm._FilterDatabase" localSheetId="24" hidden="1">'Daten HF-01.3.1 ü3'!#REF!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1" l="1"/>
  <c r="I26" i="35" l="1"/>
  <c r="O26" i="35" s="1"/>
  <c r="H26" i="35"/>
  <c r="G26" i="35"/>
  <c r="F26" i="35"/>
  <c r="I25" i="35"/>
  <c r="O25" i="35" s="1"/>
  <c r="H25" i="35"/>
  <c r="G25" i="35"/>
  <c r="F25" i="35"/>
  <c r="O24" i="35"/>
  <c r="I24" i="35"/>
  <c r="N24" i="35" s="1"/>
  <c r="H24" i="35"/>
  <c r="G24" i="35"/>
  <c r="F24" i="35"/>
  <c r="H23" i="35"/>
  <c r="G23" i="35"/>
  <c r="F23" i="35"/>
  <c r="H22" i="35"/>
  <c r="G22" i="35"/>
  <c r="F22" i="35"/>
  <c r="H21" i="35"/>
  <c r="G21" i="35"/>
  <c r="F21" i="35"/>
  <c r="H20" i="35"/>
  <c r="G20" i="35"/>
  <c r="F20" i="35"/>
  <c r="H19" i="35"/>
  <c r="G19" i="35"/>
  <c r="F19" i="35"/>
  <c r="H18" i="35"/>
  <c r="G18" i="35"/>
  <c r="F18" i="35"/>
  <c r="H17" i="35"/>
  <c r="G17" i="35"/>
  <c r="F17" i="35"/>
  <c r="H16" i="35"/>
  <c r="G16" i="35"/>
  <c r="F16" i="35"/>
  <c r="H15" i="35"/>
  <c r="G15" i="35"/>
  <c r="F15" i="35"/>
  <c r="H14" i="35"/>
  <c r="G14" i="35"/>
  <c r="F14" i="35"/>
  <c r="H13" i="35"/>
  <c r="G13" i="35"/>
  <c r="F13" i="35"/>
  <c r="H12" i="35"/>
  <c r="G12" i="35"/>
  <c r="F12" i="35"/>
  <c r="H11" i="35"/>
  <c r="G11" i="35"/>
  <c r="F11" i="35"/>
  <c r="H10" i="35"/>
  <c r="G10" i="35"/>
  <c r="F10" i="35"/>
  <c r="H9" i="35"/>
  <c r="G9" i="35"/>
  <c r="F9" i="35"/>
  <c r="H8" i="35"/>
  <c r="G8" i="35"/>
  <c r="F8" i="35"/>
  <c r="M24" i="35" l="1"/>
  <c r="M25" i="35"/>
  <c r="N25" i="35"/>
  <c r="M26" i="35"/>
  <c r="N26" i="35"/>
  <c r="S84" i="23"/>
  <c r="R84" i="23"/>
  <c r="Q84" i="23"/>
  <c r="L84" i="23"/>
  <c r="K84" i="23"/>
  <c r="J84" i="23"/>
  <c r="S83" i="23"/>
  <c r="R83" i="23"/>
  <c r="Q83" i="23"/>
  <c r="L83" i="23"/>
  <c r="K83" i="23"/>
  <c r="J83" i="23"/>
  <c r="S82" i="23"/>
  <c r="R82" i="23"/>
  <c r="Q82" i="23"/>
  <c r="L82" i="23"/>
  <c r="K82" i="23"/>
  <c r="J82" i="23"/>
  <c r="T81" i="23"/>
  <c r="P81" i="23"/>
  <c r="V81" i="23" s="1"/>
  <c r="I81" i="23"/>
  <c r="M81" i="23" s="1"/>
  <c r="P80" i="23"/>
  <c r="V80" i="23" s="1"/>
  <c r="I80" i="23"/>
  <c r="O80" i="23" s="1"/>
  <c r="P79" i="23"/>
  <c r="T79" i="23" s="1"/>
  <c r="I79" i="23"/>
  <c r="O79" i="23" s="1"/>
  <c r="P78" i="23"/>
  <c r="V78" i="23" s="1"/>
  <c r="N78" i="23"/>
  <c r="I78" i="23"/>
  <c r="M78" i="23" s="1"/>
  <c r="P77" i="23"/>
  <c r="V77" i="23" s="1"/>
  <c r="M77" i="23"/>
  <c r="I77" i="23"/>
  <c r="O77" i="23" s="1"/>
  <c r="P76" i="23"/>
  <c r="T76" i="23" s="1"/>
  <c r="I76" i="23"/>
  <c r="O76" i="23" s="1"/>
  <c r="T75" i="23"/>
  <c r="P75" i="23"/>
  <c r="V75" i="23" s="1"/>
  <c r="I75" i="23"/>
  <c r="M75" i="23" s="1"/>
  <c r="P74" i="23"/>
  <c r="V74" i="23" s="1"/>
  <c r="I74" i="23"/>
  <c r="O74" i="23" s="1"/>
  <c r="U73" i="23"/>
  <c r="P73" i="23"/>
  <c r="T73" i="23" s="1"/>
  <c r="I73" i="23"/>
  <c r="O73" i="23" s="1"/>
  <c r="P72" i="23"/>
  <c r="V72" i="23" s="1"/>
  <c r="I72" i="23"/>
  <c r="M72" i="23" s="1"/>
  <c r="P71" i="23"/>
  <c r="V71" i="23" s="1"/>
  <c r="I71" i="23"/>
  <c r="O71" i="23" s="1"/>
  <c r="U70" i="23"/>
  <c r="P70" i="23"/>
  <c r="T70" i="23" s="1"/>
  <c r="I70" i="23"/>
  <c r="O70" i="23" s="1"/>
  <c r="P69" i="23"/>
  <c r="V69" i="23" s="1"/>
  <c r="I69" i="23"/>
  <c r="M69" i="23" s="1"/>
  <c r="P68" i="23"/>
  <c r="P83" i="23" s="1"/>
  <c r="U83" i="23" s="1"/>
  <c r="M68" i="23"/>
  <c r="I68" i="23"/>
  <c r="O68" i="23" s="1"/>
  <c r="P67" i="23"/>
  <c r="T67" i="23" s="1"/>
  <c r="I67" i="23"/>
  <c r="O67" i="23" s="1"/>
  <c r="P66" i="23"/>
  <c r="N66" i="23"/>
  <c r="I66" i="23"/>
  <c r="M66" i="23" s="1"/>
  <c r="S55" i="23"/>
  <c r="R55" i="23"/>
  <c r="Q55" i="23"/>
  <c r="L55" i="23"/>
  <c r="K55" i="23"/>
  <c r="J55" i="23"/>
  <c r="S54" i="23"/>
  <c r="R54" i="23"/>
  <c r="Q54" i="23"/>
  <c r="L54" i="23"/>
  <c r="K54" i="23"/>
  <c r="J54" i="23"/>
  <c r="S53" i="23"/>
  <c r="R53" i="23"/>
  <c r="Q53" i="23"/>
  <c r="L53" i="23"/>
  <c r="K53" i="23"/>
  <c r="J53" i="23"/>
  <c r="P52" i="23"/>
  <c r="V52" i="23" s="1"/>
  <c r="I52" i="23"/>
  <c r="O52" i="23" s="1"/>
  <c r="P51" i="23"/>
  <c r="T51" i="23" s="1"/>
  <c r="I51" i="23"/>
  <c r="O51" i="23" s="1"/>
  <c r="P50" i="23"/>
  <c r="V50" i="23" s="1"/>
  <c r="I50" i="23"/>
  <c r="M50" i="23" s="1"/>
  <c r="P49" i="23"/>
  <c r="V49" i="23" s="1"/>
  <c r="I49" i="23"/>
  <c r="O49" i="23" s="1"/>
  <c r="P48" i="23"/>
  <c r="T48" i="23" s="1"/>
  <c r="I48" i="23"/>
  <c r="O48" i="23" s="1"/>
  <c r="P47" i="23"/>
  <c r="V47" i="23" s="1"/>
  <c r="I47" i="23"/>
  <c r="M47" i="23" s="1"/>
  <c r="P46" i="23"/>
  <c r="V46" i="23" s="1"/>
  <c r="I46" i="23"/>
  <c r="O46" i="23" s="1"/>
  <c r="P45" i="23"/>
  <c r="T45" i="23" s="1"/>
  <c r="I45" i="23"/>
  <c r="O45" i="23" s="1"/>
  <c r="P44" i="23"/>
  <c r="V44" i="23" s="1"/>
  <c r="I44" i="23"/>
  <c r="M44" i="23" s="1"/>
  <c r="P43" i="23"/>
  <c r="V43" i="23" s="1"/>
  <c r="I43" i="23"/>
  <c r="O43" i="23" s="1"/>
  <c r="P42" i="23"/>
  <c r="T42" i="23" s="1"/>
  <c r="I42" i="23"/>
  <c r="O42" i="23" s="1"/>
  <c r="P41" i="23"/>
  <c r="V41" i="23" s="1"/>
  <c r="I41" i="23"/>
  <c r="M41" i="23" s="1"/>
  <c r="P40" i="23"/>
  <c r="V40" i="23" s="1"/>
  <c r="I40" i="23"/>
  <c r="O40" i="23" s="1"/>
  <c r="P39" i="23"/>
  <c r="T39" i="23" s="1"/>
  <c r="I39" i="23"/>
  <c r="O39" i="23" s="1"/>
  <c r="P38" i="23"/>
  <c r="V38" i="23" s="1"/>
  <c r="I38" i="23"/>
  <c r="M38" i="23" s="1"/>
  <c r="P37" i="23"/>
  <c r="P53" i="23" s="1"/>
  <c r="U53" i="23" s="1"/>
  <c r="I37" i="23"/>
  <c r="O37" i="23" s="1"/>
  <c r="S26" i="23"/>
  <c r="V26" i="23" s="1"/>
  <c r="R26" i="23"/>
  <c r="U26" i="23" s="1"/>
  <c r="Q26" i="23"/>
  <c r="T26" i="23" s="1"/>
  <c r="P26" i="23"/>
  <c r="L26" i="23"/>
  <c r="K26" i="23"/>
  <c r="N26" i="23" s="1"/>
  <c r="J26" i="23"/>
  <c r="I26" i="23"/>
  <c r="B26" i="23" s="1"/>
  <c r="E26" i="23"/>
  <c r="C26" i="23"/>
  <c r="S25" i="23"/>
  <c r="R25" i="23"/>
  <c r="Q25" i="23"/>
  <c r="T25" i="23" s="1"/>
  <c r="P25" i="23"/>
  <c r="V25" i="23" s="1"/>
  <c r="L25" i="23"/>
  <c r="E25" i="23" s="1"/>
  <c r="H25" i="23" s="1"/>
  <c r="K25" i="23"/>
  <c r="N25" i="23" s="1"/>
  <c r="J25" i="23"/>
  <c r="M25" i="23" s="1"/>
  <c r="I25" i="23"/>
  <c r="F25" i="23"/>
  <c r="C25" i="23"/>
  <c r="B25" i="23"/>
  <c r="S24" i="23"/>
  <c r="V24" i="23" s="1"/>
  <c r="R24" i="23"/>
  <c r="U24" i="23" s="1"/>
  <c r="Q24" i="23"/>
  <c r="T24" i="23" s="1"/>
  <c r="P24" i="23"/>
  <c r="L24" i="23"/>
  <c r="K24" i="23"/>
  <c r="N24" i="23" s="1"/>
  <c r="J24" i="23"/>
  <c r="C24" i="23" s="1"/>
  <c r="I24" i="23"/>
  <c r="B24" i="23" s="1"/>
  <c r="E24" i="23"/>
  <c r="V23" i="23"/>
  <c r="U23" i="23"/>
  <c r="T23" i="23"/>
  <c r="O23" i="23"/>
  <c r="N23" i="23"/>
  <c r="M23" i="23"/>
  <c r="E23" i="23"/>
  <c r="D23" i="23"/>
  <c r="C23" i="23"/>
  <c r="B23" i="23"/>
  <c r="H23" i="23" s="1"/>
  <c r="V22" i="23"/>
  <c r="U22" i="23"/>
  <c r="T22" i="23"/>
  <c r="O22" i="23"/>
  <c r="N22" i="23"/>
  <c r="M22" i="23"/>
  <c r="E22" i="23"/>
  <c r="D22" i="23"/>
  <c r="C22" i="23"/>
  <c r="B22" i="23"/>
  <c r="V21" i="23"/>
  <c r="U21" i="23"/>
  <c r="T21" i="23"/>
  <c r="O21" i="23"/>
  <c r="N21" i="23"/>
  <c r="M21" i="23"/>
  <c r="E21" i="23"/>
  <c r="D21" i="23"/>
  <c r="C21" i="23"/>
  <c r="F21" i="23" s="1"/>
  <c r="B21" i="23"/>
  <c r="H21" i="23" s="1"/>
  <c r="V20" i="23"/>
  <c r="U20" i="23"/>
  <c r="T20" i="23"/>
  <c r="O20" i="23"/>
  <c r="N20" i="23"/>
  <c r="M20" i="23"/>
  <c r="E20" i="23"/>
  <c r="H20" i="23" s="1"/>
  <c r="D20" i="23"/>
  <c r="G20" i="23" s="1"/>
  <c r="C20" i="23"/>
  <c r="B20" i="23"/>
  <c r="V19" i="23"/>
  <c r="U19" i="23"/>
  <c r="T19" i="23"/>
  <c r="O19" i="23"/>
  <c r="N19" i="23"/>
  <c r="M19" i="23"/>
  <c r="E19" i="23"/>
  <c r="D19" i="23"/>
  <c r="G19" i="23" s="1"/>
  <c r="C19" i="23"/>
  <c r="B19" i="23"/>
  <c r="V18" i="23"/>
  <c r="U18" i="23"/>
  <c r="T18" i="23"/>
  <c r="O18" i="23"/>
  <c r="N18" i="23"/>
  <c r="M18" i="23"/>
  <c r="E18" i="23"/>
  <c r="D18" i="23"/>
  <c r="C18" i="23"/>
  <c r="F18" i="23" s="1"/>
  <c r="B18" i="23"/>
  <c r="G18" i="23" s="1"/>
  <c r="V17" i="23"/>
  <c r="U17" i="23"/>
  <c r="T17" i="23"/>
  <c r="O17" i="23"/>
  <c r="N17" i="23"/>
  <c r="M17" i="23"/>
  <c r="E17" i="23"/>
  <c r="D17" i="23"/>
  <c r="G17" i="23" s="1"/>
  <c r="C17" i="23"/>
  <c r="B17" i="23"/>
  <c r="H17" i="23" s="1"/>
  <c r="V16" i="23"/>
  <c r="U16" i="23"/>
  <c r="T16" i="23"/>
  <c r="O16" i="23"/>
  <c r="N16" i="23"/>
  <c r="M16" i="23"/>
  <c r="E16" i="23"/>
  <c r="D16" i="23"/>
  <c r="C16" i="23"/>
  <c r="B16" i="23"/>
  <c r="G16" i="23" s="1"/>
  <c r="V15" i="23"/>
  <c r="U15" i="23"/>
  <c r="T15" i="23"/>
  <c r="O15" i="23"/>
  <c r="N15" i="23"/>
  <c r="M15" i="23"/>
  <c r="E15" i="23"/>
  <c r="D15" i="23"/>
  <c r="C15" i="23"/>
  <c r="F15" i="23" s="1"/>
  <c r="B15" i="23"/>
  <c r="V14" i="23"/>
  <c r="U14" i="23"/>
  <c r="T14" i="23"/>
  <c r="O14" i="23"/>
  <c r="N14" i="23"/>
  <c r="M14" i="23"/>
  <c r="E14" i="23"/>
  <c r="D14" i="23"/>
  <c r="G14" i="23" s="1"/>
  <c r="C14" i="23"/>
  <c r="B14" i="23"/>
  <c r="V13" i="23"/>
  <c r="U13" i="23"/>
  <c r="T13" i="23"/>
  <c r="O13" i="23"/>
  <c r="N13" i="23"/>
  <c r="M13" i="23"/>
  <c r="E13" i="23"/>
  <c r="D13" i="23"/>
  <c r="C13" i="23"/>
  <c r="B13" i="23"/>
  <c r="F13" i="23" s="1"/>
  <c r="V12" i="23"/>
  <c r="U12" i="23"/>
  <c r="T12" i="23"/>
  <c r="O12" i="23"/>
  <c r="N12" i="23"/>
  <c r="M12" i="23"/>
  <c r="E12" i="23"/>
  <c r="H12" i="23" s="1"/>
  <c r="D12" i="23"/>
  <c r="C12" i="23"/>
  <c r="F12" i="23" s="1"/>
  <c r="B12" i="23"/>
  <c r="G12" i="23" s="1"/>
  <c r="V11" i="23"/>
  <c r="U11" i="23"/>
  <c r="T11" i="23"/>
  <c r="O11" i="23"/>
  <c r="N11" i="23"/>
  <c r="M11" i="23"/>
  <c r="E11" i="23"/>
  <c r="D11" i="23"/>
  <c r="G11" i="23" s="1"/>
  <c r="C11" i="23"/>
  <c r="B11" i="23"/>
  <c r="H11" i="23" s="1"/>
  <c r="V10" i="23"/>
  <c r="U10" i="23"/>
  <c r="T10" i="23"/>
  <c r="O10" i="23"/>
  <c r="N10" i="23"/>
  <c r="M10" i="23"/>
  <c r="E10" i="23"/>
  <c r="D10" i="23"/>
  <c r="C10" i="23"/>
  <c r="B10" i="23"/>
  <c r="G10" i="23" s="1"/>
  <c r="V9" i="23"/>
  <c r="U9" i="23"/>
  <c r="T9" i="23"/>
  <c r="O9" i="23"/>
  <c r="N9" i="23"/>
  <c r="M9" i="23"/>
  <c r="E9" i="23"/>
  <c r="D9" i="23"/>
  <c r="C9" i="23"/>
  <c r="F9" i="23" s="1"/>
  <c r="B9" i="23"/>
  <c r="V8" i="23"/>
  <c r="U8" i="23"/>
  <c r="T8" i="23"/>
  <c r="O8" i="23"/>
  <c r="N8" i="23"/>
  <c r="M8" i="23"/>
  <c r="E8" i="23"/>
  <c r="D8" i="23"/>
  <c r="G8" i="23" s="1"/>
  <c r="C8" i="23"/>
  <c r="B8" i="23"/>
  <c r="S84" i="35"/>
  <c r="R84" i="35"/>
  <c r="Q84" i="35"/>
  <c r="L84" i="35"/>
  <c r="K84" i="35"/>
  <c r="D84" i="35" s="1"/>
  <c r="J84" i="35"/>
  <c r="C84" i="35" s="1"/>
  <c r="S83" i="35"/>
  <c r="R83" i="35"/>
  <c r="Q83" i="35"/>
  <c r="L83" i="35"/>
  <c r="K83" i="35"/>
  <c r="D83" i="35" s="1"/>
  <c r="J83" i="35"/>
  <c r="E83" i="35"/>
  <c r="S82" i="35"/>
  <c r="R82" i="35"/>
  <c r="Q82" i="35"/>
  <c r="L82" i="35"/>
  <c r="K82" i="35"/>
  <c r="D82" i="35" s="1"/>
  <c r="J82" i="35"/>
  <c r="V81" i="35"/>
  <c r="P81" i="35"/>
  <c r="U81" i="35" s="1"/>
  <c r="N81" i="35"/>
  <c r="M81" i="35"/>
  <c r="I81" i="35"/>
  <c r="O81" i="35" s="1"/>
  <c r="E81" i="35"/>
  <c r="D81" i="35"/>
  <c r="C81" i="35"/>
  <c r="P80" i="35"/>
  <c r="O80" i="35"/>
  <c r="N80" i="35"/>
  <c r="M80" i="35"/>
  <c r="I80" i="35"/>
  <c r="E80" i="35"/>
  <c r="D80" i="35"/>
  <c r="B80" i="35" s="1"/>
  <c r="F80" i="35" s="1"/>
  <c r="C80" i="35"/>
  <c r="P79" i="35"/>
  <c r="U79" i="35" s="1"/>
  <c r="I79" i="35"/>
  <c r="O79" i="35" s="1"/>
  <c r="E79" i="35"/>
  <c r="D79" i="35"/>
  <c r="C79" i="35"/>
  <c r="P78" i="35"/>
  <c r="O78" i="35"/>
  <c r="I78" i="35"/>
  <c r="N78" i="35" s="1"/>
  <c r="E78" i="35"/>
  <c r="D78" i="35"/>
  <c r="C78" i="35"/>
  <c r="V77" i="35"/>
  <c r="P77" i="35"/>
  <c r="U77" i="35" s="1"/>
  <c r="N77" i="35"/>
  <c r="M77" i="35"/>
  <c r="I77" i="35"/>
  <c r="O77" i="35" s="1"/>
  <c r="E77" i="35"/>
  <c r="D77" i="35"/>
  <c r="C77" i="35"/>
  <c r="P76" i="35"/>
  <c r="O76" i="35"/>
  <c r="N76" i="35"/>
  <c r="M76" i="35"/>
  <c r="I76" i="35"/>
  <c r="E76" i="35"/>
  <c r="D76" i="35"/>
  <c r="B76" i="35" s="1"/>
  <c r="F76" i="35" s="1"/>
  <c r="C76" i="35"/>
  <c r="P75" i="35"/>
  <c r="U75" i="35" s="1"/>
  <c r="I75" i="35"/>
  <c r="O75" i="35" s="1"/>
  <c r="E75" i="35"/>
  <c r="D75" i="35"/>
  <c r="C75" i="35"/>
  <c r="P74" i="35"/>
  <c r="O74" i="35"/>
  <c r="I74" i="35"/>
  <c r="N74" i="35" s="1"/>
  <c r="E74" i="35"/>
  <c r="D74" i="35"/>
  <c r="C74" i="35"/>
  <c r="V73" i="35"/>
  <c r="P73" i="35"/>
  <c r="U73" i="35" s="1"/>
  <c r="N73" i="35"/>
  <c r="M73" i="35"/>
  <c r="I73" i="35"/>
  <c r="O73" i="35" s="1"/>
  <c r="E73" i="35"/>
  <c r="D73" i="35"/>
  <c r="C73" i="35"/>
  <c r="P72" i="35"/>
  <c r="O72" i="35"/>
  <c r="N72" i="35"/>
  <c r="M72" i="35"/>
  <c r="I72" i="35"/>
  <c r="E72" i="35"/>
  <c r="D72" i="35"/>
  <c r="B72" i="35" s="1"/>
  <c r="F72" i="35" s="1"/>
  <c r="C72" i="35"/>
  <c r="P71" i="35"/>
  <c r="U71" i="35" s="1"/>
  <c r="N71" i="35"/>
  <c r="I71" i="35"/>
  <c r="O71" i="35" s="1"/>
  <c r="E71" i="35"/>
  <c r="D71" i="35"/>
  <c r="C71" i="35"/>
  <c r="P70" i="35"/>
  <c r="O70" i="35"/>
  <c r="N70" i="35"/>
  <c r="I70" i="35"/>
  <c r="M70" i="35" s="1"/>
  <c r="E70" i="35"/>
  <c r="D70" i="35"/>
  <c r="C70" i="35"/>
  <c r="P69" i="35"/>
  <c r="U69" i="35" s="1"/>
  <c r="I69" i="35"/>
  <c r="O69" i="35" s="1"/>
  <c r="E69" i="35"/>
  <c r="D69" i="35"/>
  <c r="C69" i="35"/>
  <c r="P68" i="35"/>
  <c r="O68" i="35"/>
  <c r="I68" i="35"/>
  <c r="I83" i="35" s="1"/>
  <c r="N83" i="35" s="1"/>
  <c r="E68" i="35"/>
  <c r="D68" i="35"/>
  <c r="C68" i="35"/>
  <c r="P67" i="35"/>
  <c r="U67" i="35" s="1"/>
  <c r="I67" i="35"/>
  <c r="O67" i="35" s="1"/>
  <c r="E67" i="35"/>
  <c r="D67" i="35"/>
  <c r="C67" i="35"/>
  <c r="P66" i="35"/>
  <c r="O66" i="35"/>
  <c r="I66" i="35"/>
  <c r="I84" i="35" s="1"/>
  <c r="M84" i="35" s="1"/>
  <c r="E66" i="35"/>
  <c r="D66" i="35"/>
  <c r="C66" i="35"/>
  <c r="S55" i="35"/>
  <c r="H55" i="35"/>
  <c r="G55" i="35"/>
  <c r="F55" i="35"/>
  <c r="S54" i="35"/>
  <c r="H54" i="35"/>
  <c r="G54" i="35"/>
  <c r="F54" i="35"/>
  <c r="S53" i="35"/>
  <c r="H53" i="35"/>
  <c r="G53" i="35"/>
  <c r="F53" i="35"/>
  <c r="H52" i="35"/>
  <c r="G52" i="35"/>
  <c r="F52" i="35"/>
  <c r="H51" i="35"/>
  <c r="G51" i="35"/>
  <c r="F51" i="35"/>
  <c r="H50" i="35"/>
  <c r="G50" i="35"/>
  <c r="F50" i="35"/>
  <c r="H49" i="35"/>
  <c r="G49" i="35"/>
  <c r="F49" i="35"/>
  <c r="H48" i="35"/>
  <c r="G48" i="35"/>
  <c r="F48" i="35"/>
  <c r="H47" i="35"/>
  <c r="G47" i="35"/>
  <c r="F47" i="35"/>
  <c r="H46" i="35"/>
  <c r="G46" i="35"/>
  <c r="F46" i="35"/>
  <c r="H45" i="35"/>
  <c r="G45" i="35"/>
  <c r="F45" i="35"/>
  <c r="H44" i="35"/>
  <c r="G44" i="35"/>
  <c r="F44" i="35"/>
  <c r="H43" i="35"/>
  <c r="G43" i="35"/>
  <c r="F43" i="35"/>
  <c r="H42" i="35"/>
  <c r="G42" i="35"/>
  <c r="F42" i="35"/>
  <c r="H41" i="35"/>
  <c r="G41" i="35"/>
  <c r="F41" i="35"/>
  <c r="H40" i="35"/>
  <c r="G40" i="35"/>
  <c r="F40" i="35"/>
  <c r="H39" i="35"/>
  <c r="G39" i="35"/>
  <c r="F39" i="35"/>
  <c r="H38" i="35"/>
  <c r="G38" i="35"/>
  <c r="F38" i="35"/>
  <c r="H37" i="35"/>
  <c r="G37" i="35"/>
  <c r="F37" i="35"/>
  <c r="V67" i="35" l="1"/>
  <c r="V69" i="35"/>
  <c r="H72" i="35"/>
  <c r="T75" i="35"/>
  <c r="H76" i="35"/>
  <c r="T79" i="35"/>
  <c r="H80" i="35"/>
  <c r="C82" i="35"/>
  <c r="O84" i="35"/>
  <c r="H8" i="23"/>
  <c r="H9" i="23"/>
  <c r="F10" i="23"/>
  <c r="H14" i="23"/>
  <c r="H15" i="23"/>
  <c r="F16" i="23"/>
  <c r="F22" i="23"/>
  <c r="M52" i="23"/>
  <c r="M66" i="35"/>
  <c r="M67" i="35"/>
  <c r="M68" i="35"/>
  <c r="M69" i="35"/>
  <c r="V71" i="35"/>
  <c r="G72" i="35"/>
  <c r="B74" i="35"/>
  <c r="M74" i="35"/>
  <c r="M75" i="35"/>
  <c r="V75" i="35"/>
  <c r="G76" i="35"/>
  <c r="B78" i="35"/>
  <c r="M78" i="35"/>
  <c r="M79" i="35"/>
  <c r="V79" i="35"/>
  <c r="G80" i="35"/>
  <c r="F11" i="23"/>
  <c r="G13" i="23"/>
  <c r="F17" i="23"/>
  <c r="F23" i="23"/>
  <c r="D25" i="23"/>
  <c r="G25" i="23" s="1"/>
  <c r="T53" i="23"/>
  <c r="T69" i="23"/>
  <c r="N72" i="23"/>
  <c r="U79" i="23"/>
  <c r="B66" i="35"/>
  <c r="F66" i="35" s="1"/>
  <c r="N66" i="35"/>
  <c r="N67" i="35"/>
  <c r="B68" i="35"/>
  <c r="F68" i="35" s="1"/>
  <c r="N68" i="35"/>
  <c r="N69" i="35"/>
  <c r="B70" i="35"/>
  <c r="M71" i="35"/>
  <c r="T73" i="35"/>
  <c r="H74" i="35"/>
  <c r="N75" i="35"/>
  <c r="T77" i="35"/>
  <c r="H78" i="35"/>
  <c r="N79" i="35"/>
  <c r="T81" i="35"/>
  <c r="F8" i="23"/>
  <c r="G9" i="23"/>
  <c r="H10" i="23"/>
  <c r="F14" i="23"/>
  <c r="G15" i="23"/>
  <c r="H16" i="23"/>
  <c r="F20" i="23"/>
  <c r="G21" i="23"/>
  <c r="H22" i="23"/>
  <c r="N38" i="23"/>
  <c r="U39" i="23"/>
  <c r="N41" i="23"/>
  <c r="U42" i="23"/>
  <c r="N44" i="23"/>
  <c r="U45" i="23"/>
  <c r="N47" i="23"/>
  <c r="U48" i="23"/>
  <c r="N50" i="23"/>
  <c r="U51" i="23"/>
  <c r="P84" i="23"/>
  <c r="U84" i="23" s="1"/>
  <c r="U67" i="23"/>
  <c r="M71" i="23"/>
  <c r="N75" i="23"/>
  <c r="T78" i="23"/>
  <c r="N81" i="23"/>
  <c r="T83" i="23"/>
  <c r="H70" i="35"/>
  <c r="H18" i="23"/>
  <c r="F19" i="23"/>
  <c r="G22" i="23"/>
  <c r="G23" i="23"/>
  <c r="T66" i="23"/>
  <c r="N69" i="23"/>
  <c r="M74" i="23"/>
  <c r="U76" i="23"/>
  <c r="M80" i="23"/>
  <c r="V83" i="23"/>
  <c r="V84" i="23"/>
  <c r="V53" i="23"/>
  <c r="T84" i="23"/>
  <c r="F24" i="23"/>
  <c r="F26" i="23"/>
  <c r="H24" i="23"/>
  <c r="H26" i="23"/>
  <c r="H13" i="23"/>
  <c r="H19" i="23"/>
  <c r="O24" i="23"/>
  <c r="O26" i="23"/>
  <c r="I54" i="23"/>
  <c r="I82" i="23"/>
  <c r="N82" i="23" s="1"/>
  <c r="D24" i="23"/>
  <c r="G24" i="23" s="1"/>
  <c r="D26" i="23"/>
  <c r="G26" i="23" s="1"/>
  <c r="T37" i="23"/>
  <c r="O38" i="23"/>
  <c r="M39" i="23"/>
  <c r="V39" i="23"/>
  <c r="T40" i="23"/>
  <c r="O41" i="23"/>
  <c r="M42" i="23"/>
  <c r="V42" i="23"/>
  <c r="T43" i="23"/>
  <c r="O44" i="23"/>
  <c r="M45" i="23"/>
  <c r="V45" i="23"/>
  <c r="T46" i="23"/>
  <c r="O47" i="23"/>
  <c r="M48" i="23"/>
  <c r="V48" i="23"/>
  <c r="T49" i="23"/>
  <c r="O50" i="23"/>
  <c r="M51" i="23"/>
  <c r="V51" i="23"/>
  <c r="T52" i="23"/>
  <c r="P54" i="23"/>
  <c r="U54" i="23" s="1"/>
  <c r="O66" i="23"/>
  <c r="M67" i="23"/>
  <c r="V67" i="23"/>
  <c r="T68" i="23"/>
  <c r="O69" i="23"/>
  <c r="M70" i="23"/>
  <c r="V70" i="23"/>
  <c r="T71" i="23"/>
  <c r="O72" i="23"/>
  <c r="M73" i="23"/>
  <c r="V73" i="23"/>
  <c r="T74" i="23"/>
  <c r="O75" i="23"/>
  <c r="M76" i="23"/>
  <c r="V76" i="23"/>
  <c r="T77" i="23"/>
  <c r="O78" i="23"/>
  <c r="M79" i="23"/>
  <c r="V79" i="23"/>
  <c r="T80" i="23"/>
  <c r="O81" i="23"/>
  <c r="P82" i="23"/>
  <c r="U82" i="23" s="1"/>
  <c r="U37" i="23"/>
  <c r="N39" i="23"/>
  <c r="U40" i="23"/>
  <c r="N42" i="23"/>
  <c r="U43" i="23"/>
  <c r="N45" i="23"/>
  <c r="U46" i="23"/>
  <c r="N48" i="23"/>
  <c r="U49" i="23"/>
  <c r="N51" i="23"/>
  <c r="U52" i="23"/>
  <c r="I55" i="23"/>
  <c r="N55" i="23" s="1"/>
  <c r="N67" i="23"/>
  <c r="U68" i="23"/>
  <c r="N70" i="23"/>
  <c r="U71" i="23"/>
  <c r="N73" i="23"/>
  <c r="U74" i="23"/>
  <c r="N76" i="23"/>
  <c r="U77" i="23"/>
  <c r="N79" i="23"/>
  <c r="U80" i="23"/>
  <c r="I83" i="23"/>
  <c r="O25" i="23"/>
  <c r="U25" i="23"/>
  <c r="M37" i="23"/>
  <c r="V37" i="23"/>
  <c r="T38" i="23"/>
  <c r="M40" i="23"/>
  <c r="T41" i="23"/>
  <c r="M43" i="23"/>
  <c r="T44" i="23"/>
  <c r="M46" i="23"/>
  <c r="T47" i="23"/>
  <c r="M49" i="23"/>
  <c r="T50" i="23"/>
  <c r="P55" i="23"/>
  <c r="U55" i="23" s="1"/>
  <c r="V68" i="23"/>
  <c r="T72" i="23"/>
  <c r="M24" i="23"/>
  <c r="M26" i="23"/>
  <c r="N37" i="23"/>
  <c r="U38" i="23"/>
  <c r="N40" i="23"/>
  <c r="U41" i="23"/>
  <c r="N43" i="23"/>
  <c r="U44" i="23"/>
  <c r="N46" i="23"/>
  <c r="U47" i="23"/>
  <c r="N49" i="23"/>
  <c r="U50" i="23"/>
  <c r="N52" i="23"/>
  <c r="I53" i="23"/>
  <c r="N53" i="23" s="1"/>
  <c r="U66" i="23"/>
  <c r="N68" i="23"/>
  <c r="U69" i="23"/>
  <c r="N71" i="23"/>
  <c r="U72" i="23"/>
  <c r="N74" i="23"/>
  <c r="U75" i="23"/>
  <c r="N77" i="23"/>
  <c r="U78" i="23"/>
  <c r="N80" i="23"/>
  <c r="U81" i="23"/>
  <c r="I84" i="23"/>
  <c r="V66" i="23"/>
  <c r="H66" i="35"/>
  <c r="P84" i="35"/>
  <c r="U84" i="35" s="1"/>
  <c r="P82" i="35"/>
  <c r="V82" i="35" s="1"/>
  <c r="V66" i="35"/>
  <c r="U66" i="35"/>
  <c r="T66" i="35"/>
  <c r="G66" i="35"/>
  <c r="V72" i="35"/>
  <c r="U72" i="35"/>
  <c r="T72" i="35"/>
  <c r="V74" i="35"/>
  <c r="U74" i="35"/>
  <c r="T74" i="35"/>
  <c r="V76" i="35"/>
  <c r="U76" i="35"/>
  <c r="T76" i="35"/>
  <c r="V78" i="35"/>
  <c r="U78" i="35"/>
  <c r="T78" i="35"/>
  <c r="V80" i="35"/>
  <c r="U80" i="35"/>
  <c r="T80" i="35"/>
  <c r="F77" i="35"/>
  <c r="M83" i="35"/>
  <c r="C83" i="35"/>
  <c r="V70" i="35"/>
  <c r="U70" i="35"/>
  <c r="T70" i="35"/>
  <c r="H68" i="35"/>
  <c r="V68" i="35"/>
  <c r="U68" i="35"/>
  <c r="T68" i="35"/>
  <c r="B73" i="35"/>
  <c r="H73" i="35" s="1"/>
  <c r="B75" i="35"/>
  <c r="H75" i="35" s="1"/>
  <c r="G77" i="35"/>
  <c r="B77" i="35"/>
  <c r="H77" i="35" s="1"/>
  <c r="B79" i="35"/>
  <c r="H79" i="35" s="1"/>
  <c r="B81" i="35"/>
  <c r="H81" i="35" s="1"/>
  <c r="G68" i="35"/>
  <c r="B71" i="35"/>
  <c r="H71" i="35" s="1"/>
  <c r="T84" i="35"/>
  <c r="B69" i="35"/>
  <c r="H69" i="35" s="1"/>
  <c r="O83" i="35"/>
  <c r="G67" i="35"/>
  <c r="B67" i="35"/>
  <c r="H67" i="35" s="1"/>
  <c r="E82" i="35"/>
  <c r="P83" i="35"/>
  <c r="U83" i="35" s="1"/>
  <c r="B84" i="35"/>
  <c r="G84" i="35" s="1"/>
  <c r="V84" i="35"/>
  <c r="E84" i="35"/>
  <c r="T67" i="35"/>
  <c r="T69" i="35"/>
  <c r="T71" i="35"/>
  <c r="N84" i="35"/>
  <c r="I82" i="35"/>
  <c r="M82" i="35" s="1"/>
  <c r="F74" i="35" l="1"/>
  <c r="G74" i="35"/>
  <c r="V82" i="23"/>
  <c r="T82" i="23"/>
  <c r="F73" i="35"/>
  <c r="F70" i="35"/>
  <c r="G70" i="35"/>
  <c r="F78" i="35"/>
  <c r="G78" i="35"/>
  <c r="M54" i="23"/>
  <c r="O54" i="23"/>
  <c r="N54" i="23"/>
  <c r="O55" i="23"/>
  <c r="M55" i="23"/>
  <c r="O53" i="23"/>
  <c r="M53" i="23"/>
  <c r="O84" i="23"/>
  <c r="M84" i="23"/>
  <c r="O83" i="23"/>
  <c r="M83" i="23"/>
  <c r="N84" i="23"/>
  <c r="V55" i="23"/>
  <c r="T55" i="23"/>
  <c r="M82" i="23"/>
  <c r="O82" i="23"/>
  <c r="N83" i="23"/>
  <c r="V54" i="23"/>
  <c r="T54" i="23"/>
  <c r="F75" i="35"/>
  <c r="U82" i="35"/>
  <c r="G81" i="35"/>
  <c r="G75" i="35"/>
  <c r="T82" i="35"/>
  <c r="H84" i="35"/>
  <c r="O82" i="35"/>
  <c r="F69" i="35"/>
  <c r="T83" i="35"/>
  <c r="V83" i="35"/>
  <c r="N82" i="35"/>
  <c r="G69" i="35"/>
  <c r="G71" i="35"/>
  <c r="G79" i="35"/>
  <c r="G73" i="35"/>
  <c r="F81" i="35"/>
  <c r="F83" i="35"/>
  <c r="B83" i="35"/>
  <c r="F84" i="35"/>
  <c r="B82" i="35"/>
  <c r="H82" i="35" s="1"/>
  <c r="F67" i="35"/>
  <c r="F71" i="35"/>
  <c r="F79" i="35"/>
  <c r="T112" i="33"/>
  <c r="T98" i="33"/>
  <c r="T111" i="33"/>
  <c r="T109" i="33"/>
  <c r="T108" i="33"/>
  <c r="T107" i="33"/>
  <c r="T106" i="33"/>
  <c r="T105" i="33"/>
  <c r="T104" i="33"/>
  <c r="T103" i="33"/>
  <c r="T102" i="33"/>
  <c r="T101" i="33"/>
  <c r="T100" i="33"/>
  <c r="T99" i="33"/>
  <c r="U116" i="33"/>
  <c r="U115" i="33"/>
  <c r="U114" i="33"/>
  <c r="U112" i="33"/>
  <c r="U111" i="33"/>
  <c r="U109" i="33"/>
  <c r="U108" i="33"/>
  <c r="U107" i="33"/>
  <c r="U105" i="33"/>
  <c r="U104" i="33"/>
  <c r="U103" i="33"/>
  <c r="U102" i="33"/>
  <c r="U101" i="33"/>
  <c r="U100" i="33"/>
  <c r="U99" i="33"/>
  <c r="U98" i="33"/>
  <c r="U106" i="33"/>
  <c r="V77" i="15"/>
  <c r="V78" i="15"/>
  <c r="T77" i="15"/>
  <c r="P77" i="15"/>
  <c r="G82" i="35" l="1"/>
  <c r="F82" i="35"/>
  <c r="H83" i="35"/>
  <c r="G83" i="35"/>
  <c r="N49" i="32"/>
  <c r="J47" i="25" l="1"/>
  <c r="J52" i="25"/>
  <c r="J51" i="25"/>
  <c r="J50" i="25"/>
  <c r="J49" i="25"/>
  <c r="J48" i="25"/>
  <c r="J46" i="25"/>
  <c r="J45" i="25"/>
  <c r="J44" i="25"/>
  <c r="J43" i="25"/>
  <c r="J42" i="25"/>
  <c r="J41" i="25"/>
  <c r="J40" i="25"/>
  <c r="J39" i="25"/>
  <c r="J38" i="25"/>
  <c r="J37" i="25"/>
  <c r="J55" i="25"/>
  <c r="J54" i="25"/>
  <c r="J53" i="25"/>
  <c r="AR128" i="46" l="1"/>
  <c r="AR127" i="46"/>
  <c r="AR126" i="46"/>
  <c r="AR125" i="46"/>
  <c r="AR124" i="46"/>
  <c r="AR123" i="46"/>
  <c r="AR122" i="46"/>
  <c r="AR121" i="46"/>
  <c r="AR120" i="46"/>
  <c r="AR119" i="46"/>
  <c r="AR118" i="46"/>
  <c r="AR117" i="46"/>
  <c r="AR116" i="46"/>
  <c r="AR115" i="46"/>
  <c r="AR114" i="46"/>
  <c r="AR113" i="46"/>
  <c r="AS128" i="46"/>
  <c r="AT128" i="46"/>
  <c r="AU128" i="46"/>
  <c r="AR129" i="46"/>
  <c r="AS129" i="46"/>
  <c r="AT129" i="46"/>
  <c r="AU129" i="46"/>
  <c r="AS127" i="46"/>
  <c r="AT127" i="46"/>
  <c r="AU127" i="46"/>
  <c r="AS126" i="46"/>
  <c r="AT126" i="46"/>
  <c r="AU126" i="46"/>
  <c r="AS125" i="46"/>
  <c r="AT125" i="46"/>
  <c r="AU125" i="46"/>
  <c r="AS124" i="46"/>
  <c r="AT124" i="46"/>
  <c r="AU124" i="46"/>
  <c r="AS123" i="46"/>
  <c r="AT123" i="46"/>
  <c r="AU123" i="46"/>
  <c r="AS122" i="46"/>
  <c r="AT122" i="46"/>
  <c r="AU122" i="46"/>
  <c r="AS121" i="46"/>
  <c r="AT121" i="46"/>
  <c r="AU121" i="46"/>
  <c r="AS120" i="46"/>
  <c r="AT120" i="46"/>
  <c r="AU120" i="46"/>
  <c r="AS119" i="46"/>
  <c r="AT119" i="46"/>
  <c r="AU119" i="46"/>
  <c r="AS118" i="46"/>
  <c r="AT118" i="46"/>
  <c r="AU118" i="46"/>
  <c r="AS117" i="46"/>
  <c r="AT117" i="46"/>
  <c r="AU117" i="46"/>
  <c r="AS116" i="46"/>
  <c r="AT116" i="46"/>
  <c r="AU116" i="46"/>
  <c r="AS115" i="46"/>
  <c r="AT115" i="46"/>
  <c r="AU115" i="46"/>
  <c r="AS114" i="46"/>
  <c r="AT114" i="46"/>
  <c r="AU114" i="46"/>
  <c r="AS113" i="46"/>
  <c r="AT113" i="46"/>
  <c r="AU113" i="46"/>
  <c r="AS130" i="46"/>
  <c r="AT130" i="46"/>
  <c r="AU130" i="46"/>
  <c r="AR130" i="46"/>
  <c r="AS131" i="46"/>
  <c r="AT131" i="46"/>
  <c r="AU131" i="46"/>
  <c r="AR131" i="46"/>
  <c r="B144" i="20" l="1"/>
  <c r="B143" i="20"/>
  <c r="B142" i="20"/>
  <c r="J51" i="33" l="1"/>
  <c r="S23" i="15"/>
  <c r="M51" i="33"/>
  <c r="I27" i="40" l="1"/>
  <c r="H27" i="40"/>
  <c r="I26" i="40"/>
  <c r="H26" i="40"/>
  <c r="I25" i="40"/>
  <c r="H25" i="40"/>
  <c r="F27" i="40"/>
  <c r="E27" i="40"/>
  <c r="F26" i="40"/>
  <c r="E26" i="40"/>
  <c r="F25" i="40"/>
  <c r="E25" i="40"/>
  <c r="G9" i="40"/>
  <c r="C24" i="40"/>
  <c r="B24" i="40"/>
  <c r="C23" i="40"/>
  <c r="B23" i="40"/>
  <c r="C22" i="40"/>
  <c r="B22" i="40"/>
  <c r="C21" i="40"/>
  <c r="B21" i="40"/>
  <c r="C20" i="40"/>
  <c r="B20" i="40"/>
  <c r="C19" i="40"/>
  <c r="B19" i="40"/>
  <c r="C18" i="40"/>
  <c r="B18" i="40"/>
  <c r="C17" i="40"/>
  <c r="B17" i="40"/>
  <c r="C16" i="40"/>
  <c r="B16" i="40"/>
  <c r="C15" i="40"/>
  <c r="B15" i="40"/>
  <c r="C14" i="40"/>
  <c r="B14" i="40"/>
  <c r="C13" i="40"/>
  <c r="B13" i="40"/>
  <c r="C12" i="40"/>
  <c r="B12" i="40"/>
  <c r="C11" i="40"/>
  <c r="B11" i="40"/>
  <c r="C10" i="40"/>
  <c r="B10" i="40"/>
  <c r="C9" i="40"/>
  <c r="B9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26" i="40" l="1"/>
  <c r="J27" i="40"/>
  <c r="C25" i="40"/>
  <c r="C26" i="40"/>
  <c r="B27" i="40"/>
  <c r="J25" i="40"/>
  <c r="G25" i="40"/>
  <c r="G27" i="40"/>
  <c r="J26" i="40"/>
  <c r="B26" i="40"/>
  <c r="D9" i="40"/>
  <c r="B25" i="40"/>
  <c r="C27" i="40"/>
  <c r="D27" i="40" s="1"/>
  <c r="J9" i="40"/>
  <c r="D10" i="40"/>
  <c r="J10" i="40"/>
  <c r="D11" i="40"/>
  <c r="J11" i="40"/>
  <c r="D12" i="40"/>
  <c r="J12" i="40"/>
  <c r="D13" i="40"/>
  <c r="J13" i="40"/>
  <c r="D14" i="40"/>
  <c r="J14" i="40"/>
  <c r="D15" i="40"/>
  <c r="J15" i="40"/>
  <c r="D16" i="40"/>
  <c r="J16" i="40"/>
  <c r="D17" i="40"/>
  <c r="J17" i="40"/>
  <c r="D18" i="40"/>
  <c r="J18" i="40"/>
  <c r="D19" i="40"/>
  <c r="J19" i="40"/>
  <c r="D20" i="40"/>
  <c r="J20" i="40"/>
  <c r="D21" i="40"/>
  <c r="J21" i="40"/>
  <c r="D22" i="40"/>
  <c r="J22" i="40"/>
  <c r="D23" i="40"/>
  <c r="J23" i="40"/>
  <c r="D24" i="40"/>
  <c r="J24" i="40"/>
  <c r="E39" i="40"/>
  <c r="B39" i="40" s="1"/>
  <c r="F39" i="40"/>
  <c r="I39" i="40"/>
  <c r="J39" i="40" s="1"/>
  <c r="E40" i="40"/>
  <c r="B40" i="40" s="1"/>
  <c r="F40" i="40"/>
  <c r="I40" i="40"/>
  <c r="J40" i="40" s="1"/>
  <c r="E41" i="40"/>
  <c r="B41" i="40" s="1"/>
  <c r="F41" i="40"/>
  <c r="I41" i="40"/>
  <c r="J41" i="40" s="1"/>
  <c r="E42" i="40"/>
  <c r="B42" i="40" s="1"/>
  <c r="F42" i="40"/>
  <c r="I42" i="40"/>
  <c r="J42" i="40" s="1"/>
  <c r="E43" i="40"/>
  <c r="B43" i="40" s="1"/>
  <c r="F43" i="40"/>
  <c r="I43" i="40"/>
  <c r="J43" i="40" s="1"/>
  <c r="E44" i="40"/>
  <c r="B44" i="40" s="1"/>
  <c r="F44" i="40"/>
  <c r="I44" i="40"/>
  <c r="J44" i="40" s="1"/>
  <c r="E45" i="40"/>
  <c r="B45" i="40" s="1"/>
  <c r="F45" i="40"/>
  <c r="I45" i="40"/>
  <c r="J45" i="40" s="1"/>
  <c r="E46" i="40"/>
  <c r="B46" i="40" s="1"/>
  <c r="F46" i="40"/>
  <c r="I46" i="40"/>
  <c r="J46" i="40" s="1"/>
  <c r="E47" i="40"/>
  <c r="B47" i="40" s="1"/>
  <c r="F47" i="40"/>
  <c r="I47" i="40"/>
  <c r="J47" i="40" s="1"/>
  <c r="E48" i="40"/>
  <c r="B48" i="40" s="1"/>
  <c r="F48" i="40"/>
  <c r="I48" i="40"/>
  <c r="J48" i="40" s="1"/>
  <c r="E49" i="40"/>
  <c r="B49" i="40" s="1"/>
  <c r="F49" i="40"/>
  <c r="I49" i="40"/>
  <c r="J49" i="40" s="1"/>
  <c r="E50" i="40"/>
  <c r="B50" i="40" s="1"/>
  <c r="F50" i="40"/>
  <c r="I50" i="40"/>
  <c r="J50" i="40" s="1"/>
  <c r="E51" i="40"/>
  <c r="B51" i="40" s="1"/>
  <c r="F51" i="40"/>
  <c r="I51" i="40"/>
  <c r="J51" i="40" s="1"/>
  <c r="E52" i="40"/>
  <c r="B52" i="40" s="1"/>
  <c r="F52" i="40"/>
  <c r="I52" i="40"/>
  <c r="J52" i="40" s="1"/>
  <c r="E53" i="40"/>
  <c r="B53" i="40" s="1"/>
  <c r="F53" i="40"/>
  <c r="I53" i="40"/>
  <c r="J53" i="40" s="1"/>
  <c r="E54" i="40"/>
  <c r="B54" i="40" s="1"/>
  <c r="F54" i="40"/>
  <c r="I54" i="40"/>
  <c r="J54" i="40" s="1"/>
  <c r="B69" i="40"/>
  <c r="C69" i="40"/>
  <c r="G69" i="40"/>
  <c r="J69" i="40"/>
  <c r="B70" i="40"/>
  <c r="C70" i="40"/>
  <c r="G70" i="40"/>
  <c r="J70" i="40"/>
  <c r="B71" i="40"/>
  <c r="C71" i="40"/>
  <c r="G71" i="40"/>
  <c r="J71" i="40"/>
  <c r="B72" i="40"/>
  <c r="C72" i="40"/>
  <c r="G72" i="40"/>
  <c r="J72" i="40"/>
  <c r="B73" i="40"/>
  <c r="C73" i="40"/>
  <c r="G73" i="40"/>
  <c r="J73" i="40"/>
  <c r="B74" i="40"/>
  <c r="C74" i="40"/>
  <c r="G74" i="40"/>
  <c r="J74" i="40"/>
  <c r="B75" i="40"/>
  <c r="C75" i="40"/>
  <c r="G75" i="40"/>
  <c r="J75" i="40"/>
  <c r="B76" i="40"/>
  <c r="C76" i="40"/>
  <c r="G76" i="40"/>
  <c r="J76" i="40"/>
  <c r="B77" i="40"/>
  <c r="C77" i="40"/>
  <c r="G77" i="40"/>
  <c r="J77" i="40"/>
  <c r="B78" i="40"/>
  <c r="C78" i="40"/>
  <c r="G78" i="40"/>
  <c r="J78" i="40"/>
  <c r="B79" i="40"/>
  <c r="C79" i="40"/>
  <c r="G79" i="40"/>
  <c r="J79" i="40"/>
  <c r="B80" i="40"/>
  <c r="C80" i="40"/>
  <c r="G80" i="40"/>
  <c r="J80" i="40"/>
  <c r="B81" i="40"/>
  <c r="C81" i="40"/>
  <c r="G81" i="40"/>
  <c r="J81" i="40"/>
  <c r="B82" i="40"/>
  <c r="C82" i="40"/>
  <c r="G82" i="40"/>
  <c r="J82" i="40"/>
  <c r="B83" i="40"/>
  <c r="C83" i="40"/>
  <c r="G83" i="40"/>
  <c r="J83" i="40"/>
  <c r="B84" i="40"/>
  <c r="C84" i="40"/>
  <c r="G84" i="40"/>
  <c r="J84" i="40"/>
  <c r="C51" i="40" l="1"/>
  <c r="D51" i="40" s="1"/>
  <c r="C47" i="40"/>
  <c r="D47" i="40" s="1"/>
  <c r="D25" i="40"/>
  <c r="C43" i="40"/>
  <c r="D43" i="40" s="1"/>
  <c r="C39" i="40"/>
  <c r="D39" i="40" s="1"/>
  <c r="D26" i="40"/>
  <c r="D83" i="40"/>
  <c r="D80" i="40"/>
  <c r="D79" i="40"/>
  <c r="D76" i="40"/>
  <c r="D75" i="40"/>
  <c r="D74" i="40"/>
  <c r="D72" i="40"/>
  <c r="D71" i="40"/>
  <c r="D70" i="40"/>
  <c r="D69" i="40"/>
  <c r="C53" i="40"/>
  <c r="D53" i="40" s="1"/>
  <c r="C49" i="40"/>
  <c r="D49" i="40" s="1"/>
  <c r="C45" i="40"/>
  <c r="D45" i="40" s="1"/>
  <c r="C41" i="40"/>
  <c r="D41" i="40" s="1"/>
  <c r="D84" i="40"/>
  <c r="D82" i="40"/>
  <c r="C54" i="40"/>
  <c r="D54" i="40" s="1"/>
  <c r="C50" i="40"/>
  <c r="D50" i="40" s="1"/>
  <c r="C44" i="40"/>
  <c r="D44" i="40" s="1"/>
  <c r="C40" i="40"/>
  <c r="D40" i="40" s="1"/>
  <c r="D81" i="40"/>
  <c r="D78" i="40"/>
  <c r="C52" i="40"/>
  <c r="D52" i="40" s="1"/>
  <c r="C48" i="40"/>
  <c r="D48" i="40" s="1"/>
  <c r="C46" i="40"/>
  <c r="D46" i="40" s="1"/>
  <c r="C42" i="40"/>
  <c r="D42" i="40" s="1"/>
  <c r="D77" i="40"/>
  <c r="D73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C10" i="36" l="1"/>
  <c r="H21" i="32" l="1"/>
  <c r="H22" i="32"/>
  <c r="H23" i="32"/>
  <c r="C9" i="21" l="1"/>
  <c r="Q54" i="33"/>
  <c r="P54" i="33"/>
  <c r="O54" i="33"/>
  <c r="N54" i="33"/>
  <c r="R54" i="33" s="1"/>
  <c r="I54" i="33"/>
  <c r="H54" i="33"/>
  <c r="G54" i="33"/>
  <c r="F54" i="33"/>
  <c r="J54" i="33" s="1"/>
  <c r="Q53" i="33"/>
  <c r="P53" i="33"/>
  <c r="O53" i="33"/>
  <c r="N53" i="33"/>
  <c r="I53" i="33"/>
  <c r="H53" i="33"/>
  <c r="G53" i="33"/>
  <c r="F53" i="33"/>
  <c r="Q52" i="33"/>
  <c r="P52" i="33"/>
  <c r="O52" i="33"/>
  <c r="N52" i="33"/>
  <c r="I52" i="33"/>
  <c r="H52" i="33"/>
  <c r="G52" i="33"/>
  <c r="F52" i="33"/>
  <c r="U51" i="33"/>
  <c r="T51" i="33"/>
  <c r="S51" i="33"/>
  <c r="R51" i="33"/>
  <c r="L51" i="33"/>
  <c r="K51" i="33"/>
  <c r="U50" i="33"/>
  <c r="T50" i="33"/>
  <c r="S50" i="33"/>
  <c r="R50" i="33"/>
  <c r="M50" i="33"/>
  <c r="L50" i="33"/>
  <c r="K50" i="33"/>
  <c r="J50" i="33"/>
  <c r="U49" i="33"/>
  <c r="T49" i="33"/>
  <c r="S49" i="33"/>
  <c r="R49" i="33"/>
  <c r="M49" i="33"/>
  <c r="L49" i="33"/>
  <c r="K49" i="33"/>
  <c r="J49" i="33"/>
  <c r="U48" i="33"/>
  <c r="T48" i="33"/>
  <c r="S48" i="33"/>
  <c r="R48" i="33"/>
  <c r="M48" i="33"/>
  <c r="L48" i="33"/>
  <c r="K48" i="33"/>
  <c r="J48" i="33"/>
  <c r="U47" i="33"/>
  <c r="T47" i="33"/>
  <c r="S47" i="33"/>
  <c r="R47" i="33"/>
  <c r="M47" i="33"/>
  <c r="L47" i="33"/>
  <c r="K47" i="33"/>
  <c r="J47" i="33"/>
  <c r="U46" i="33"/>
  <c r="T46" i="33"/>
  <c r="S46" i="33"/>
  <c r="R46" i="33"/>
  <c r="M46" i="33"/>
  <c r="L46" i="33"/>
  <c r="K46" i="33"/>
  <c r="J46" i="33"/>
  <c r="U45" i="33"/>
  <c r="T45" i="33"/>
  <c r="S45" i="33"/>
  <c r="R45" i="33"/>
  <c r="M45" i="33"/>
  <c r="L45" i="33"/>
  <c r="K45" i="33"/>
  <c r="J45" i="33"/>
  <c r="U44" i="33"/>
  <c r="T44" i="33"/>
  <c r="S44" i="33"/>
  <c r="R44" i="33"/>
  <c r="M44" i="33"/>
  <c r="L44" i="33"/>
  <c r="K44" i="33"/>
  <c r="J44" i="33"/>
  <c r="U43" i="33"/>
  <c r="T43" i="33"/>
  <c r="S43" i="33"/>
  <c r="R43" i="33"/>
  <c r="M43" i="33"/>
  <c r="L43" i="33"/>
  <c r="K43" i="33"/>
  <c r="J43" i="33"/>
  <c r="U42" i="33"/>
  <c r="T42" i="33"/>
  <c r="S42" i="33"/>
  <c r="R42" i="33"/>
  <c r="M42" i="33"/>
  <c r="L42" i="33"/>
  <c r="K42" i="33"/>
  <c r="J42" i="33"/>
  <c r="U41" i="33"/>
  <c r="T41" i="33"/>
  <c r="S41" i="33"/>
  <c r="R41" i="33"/>
  <c r="M41" i="33"/>
  <c r="L41" i="33"/>
  <c r="K41" i="33"/>
  <c r="J41" i="33"/>
  <c r="U40" i="33"/>
  <c r="T40" i="33"/>
  <c r="S40" i="33"/>
  <c r="R40" i="33"/>
  <c r="M40" i="33"/>
  <c r="L40" i="33"/>
  <c r="K40" i="33"/>
  <c r="J40" i="33"/>
  <c r="U39" i="33"/>
  <c r="T39" i="33"/>
  <c r="S39" i="33"/>
  <c r="R39" i="33"/>
  <c r="M39" i="33"/>
  <c r="L39" i="33"/>
  <c r="K39" i="33"/>
  <c r="J39" i="33"/>
  <c r="U38" i="33"/>
  <c r="T38" i="33"/>
  <c r="S38" i="33"/>
  <c r="R38" i="33"/>
  <c r="M38" i="33"/>
  <c r="L38" i="33"/>
  <c r="K38" i="33"/>
  <c r="J38" i="33"/>
  <c r="U37" i="33"/>
  <c r="T37" i="33"/>
  <c r="S37" i="33"/>
  <c r="R37" i="33"/>
  <c r="M37" i="33"/>
  <c r="L37" i="33"/>
  <c r="K37" i="33"/>
  <c r="J37" i="33"/>
  <c r="U36" i="33"/>
  <c r="T36" i="33"/>
  <c r="S36" i="33"/>
  <c r="R36" i="33"/>
  <c r="M36" i="33"/>
  <c r="L36" i="33"/>
  <c r="K36" i="33"/>
  <c r="J36" i="33"/>
  <c r="M27" i="32"/>
  <c r="P27" i="32" s="1"/>
  <c r="L27" i="32"/>
  <c r="O27" i="32" s="1"/>
  <c r="K27" i="32"/>
  <c r="N27" i="32" s="1"/>
  <c r="G27" i="32"/>
  <c r="J27" i="32" s="1"/>
  <c r="F27" i="32"/>
  <c r="I27" i="32" s="1"/>
  <c r="E27" i="32"/>
  <c r="H27" i="32" s="1"/>
  <c r="M26" i="32"/>
  <c r="P26" i="32" s="1"/>
  <c r="L26" i="32"/>
  <c r="O26" i="32" s="1"/>
  <c r="K26" i="32"/>
  <c r="N26" i="32" s="1"/>
  <c r="G26" i="32"/>
  <c r="J26" i="32" s="1"/>
  <c r="F26" i="32"/>
  <c r="I26" i="32" s="1"/>
  <c r="E26" i="32"/>
  <c r="H26" i="32" s="1"/>
  <c r="M25" i="32"/>
  <c r="P25" i="32" s="1"/>
  <c r="L25" i="32"/>
  <c r="O25" i="32" s="1"/>
  <c r="K25" i="32"/>
  <c r="N25" i="32" s="1"/>
  <c r="G25" i="32"/>
  <c r="J25" i="32" s="1"/>
  <c r="F25" i="32"/>
  <c r="I25" i="32" s="1"/>
  <c r="E25" i="32"/>
  <c r="H25" i="32" s="1"/>
  <c r="P24" i="32"/>
  <c r="O24" i="32"/>
  <c r="N24" i="32"/>
  <c r="J24" i="32"/>
  <c r="I24" i="32"/>
  <c r="H24" i="32"/>
  <c r="P23" i="32"/>
  <c r="O23" i="32"/>
  <c r="N23" i="32"/>
  <c r="J23" i="32"/>
  <c r="I23" i="32"/>
  <c r="P22" i="32"/>
  <c r="O22" i="32"/>
  <c r="N22" i="32"/>
  <c r="J22" i="32"/>
  <c r="I22" i="32"/>
  <c r="P21" i="32"/>
  <c r="O21" i="32"/>
  <c r="N21" i="32"/>
  <c r="J21" i="32"/>
  <c r="I21" i="32"/>
  <c r="P20" i="32"/>
  <c r="O20" i="32"/>
  <c r="N20" i="32"/>
  <c r="J20" i="32"/>
  <c r="I20" i="32"/>
  <c r="H20" i="32"/>
  <c r="P19" i="32"/>
  <c r="O19" i="32"/>
  <c r="N19" i="32"/>
  <c r="J19" i="32"/>
  <c r="I19" i="32"/>
  <c r="H19" i="32"/>
  <c r="P18" i="32"/>
  <c r="O18" i="32"/>
  <c r="N18" i="32"/>
  <c r="J18" i="32"/>
  <c r="I18" i="32"/>
  <c r="H18" i="32"/>
  <c r="P17" i="32"/>
  <c r="O17" i="32"/>
  <c r="N17" i="32"/>
  <c r="J17" i="32"/>
  <c r="I17" i="32"/>
  <c r="H17" i="32"/>
  <c r="P16" i="32"/>
  <c r="O16" i="32"/>
  <c r="N16" i="32"/>
  <c r="J16" i="32"/>
  <c r="I16" i="32"/>
  <c r="H16" i="32"/>
  <c r="P15" i="32"/>
  <c r="O15" i="32"/>
  <c r="N15" i="32"/>
  <c r="J15" i="32"/>
  <c r="I15" i="32"/>
  <c r="H15" i="32"/>
  <c r="P14" i="32"/>
  <c r="O14" i="32"/>
  <c r="N14" i="32"/>
  <c r="J14" i="32"/>
  <c r="I14" i="32"/>
  <c r="H14" i="32"/>
  <c r="P13" i="32"/>
  <c r="O13" i="32"/>
  <c r="N13" i="32"/>
  <c r="J13" i="32"/>
  <c r="I13" i="32"/>
  <c r="H13" i="32"/>
  <c r="P12" i="32"/>
  <c r="O12" i="32"/>
  <c r="N12" i="32"/>
  <c r="J12" i="32"/>
  <c r="I12" i="32"/>
  <c r="H12" i="32"/>
  <c r="P11" i="32"/>
  <c r="O11" i="32"/>
  <c r="N11" i="32"/>
  <c r="J11" i="32"/>
  <c r="I11" i="32"/>
  <c r="H11" i="32"/>
  <c r="P10" i="32"/>
  <c r="O10" i="32"/>
  <c r="N10" i="32"/>
  <c r="J10" i="32"/>
  <c r="I10" i="32"/>
  <c r="H10" i="32"/>
  <c r="P9" i="32"/>
  <c r="O9" i="32"/>
  <c r="N9" i="32"/>
  <c r="J9" i="32"/>
  <c r="I9" i="32"/>
  <c r="H9" i="32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V23" i="15"/>
  <c r="U23" i="15"/>
  <c r="T23" i="15"/>
  <c r="R23" i="15"/>
  <c r="Q23" i="15"/>
  <c r="P23" i="15"/>
  <c r="V22" i="15"/>
  <c r="U22" i="15"/>
  <c r="T22" i="15"/>
  <c r="S22" i="15"/>
  <c r="R22" i="15"/>
  <c r="Q22" i="15"/>
  <c r="P22" i="15"/>
  <c r="V21" i="15"/>
  <c r="U21" i="15"/>
  <c r="T21" i="15"/>
  <c r="S21" i="15"/>
  <c r="R21" i="15"/>
  <c r="Q21" i="15"/>
  <c r="P21" i="15"/>
  <c r="V20" i="15"/>
  <c r="U20" i="15"/>
  <c r="T20" i="15"/>
  <c r="S20" i="15"/>
  <c r="R20" i="15"/>
  <c r="Q20" i="15"/>
  <c r="P20" i="15"/>
  <c r="V19" i="15"/>
  <c r="U19" i="15"/>
  <c r="T19" i="15"/>
  <c r="S19" i="15"/>
  <c r="R19" i="15"/>
  <c r="Q19" i="15"/>
  <c r="P19" i="15"/>
  <c r="V18" i="15"/>
  <c r="U18" i="15"/>
  <c r="T18" i="15"/>
  <c r="S18" i="15"/>
  <c r="R18" i="15"/>
  <c r="Q18" i="15"/>
  <c r="P18" i="15"/>
  <c r="V17" i="15"/>
  <c r="U17" i="15"/>
  <c r="T17" i="15"/>
  <c r="S17" i="15"/>
  <c r="R17" i="15"/>
  <c r="Q17" i="15"/>
  <c r="P17" i="15"/>
  <c r="V16" i="15"/>
  <c r="U16" i="15"/>
  <c r="T16" i="15"/>
  <c r="S16" i="15"/>
  <c r="R16" i="15"/>
  <c r="Q16" i="15"/>
  <c r="P16" i="15"/>
  <c r="V15" i="15"/>
  <c r="U15" i="15"/>
  <c r="T15" i="15"/>
  <c r="S15" i="15"/>
  <c r="R15" i="15"/>
  <c r="Q15" i="15"/>
  <c r="P15" i="15"/>
  <c r="V14" i="15"/>
  <c r="U14" i="15"/>
  <c r="T14" i="15"/>
  <c r="S14" i="15"/>
  <c r="R14" i="15"/>
  <c r="Q14" i="15"/>
  <c r="P14" i="15"/>
  <c r="V13" i="15"/>
  <c r="U13" i="15"/>
  <c r="T13" i="15"/>
  <c r="S13" i="15"/>
  <c r="R13" i="15"/>
  <c r="Q13" i="15"/>
  <c r="P13" i="15"/>
  <c r="V12" i="15"/>
  <c r="U12" i="15"/>
  <c r="T12" i="15"/>
  <c r="S12" i="15"/>
  <c r="R12" i="15"/>
  <c r="Q12" i="15"/>
  <c r="P12" i="15"/>
  <c r="V11" i="15"/>
  <c r="U11" i="15"/>
  <c r="T11" i="15"/>
  <c r="S11" i="15"/>
  <c r="R11" i="15"/>
  <c r="Q11" i="15"/>
  <c r="P11" i="15"/>
  <c r="V10" i="15"/>
  <c r="U10" i="15"/>
  <c r="T10" i="15"/>
  <c r="S10" i="15"/>
  <c r="R10" i="15"/>
  <c r="Q10" i="15"/>
  <c r="P10" i="15"/>
  <c r="V9" i="15"/>
  <c r="U9" i="15"/>
  <c r="T9" i="15"/>
  <c r="S9" i="15"/>
  <c r="R9" i="15"/>
  <c r="Q9" i="15"/>
  <c r="P9" i="15"/>
  <c r="V8" i="15"/>
  <c r="U8" i="15"/>
  <c r="T8" i="15"/>
  <c r="S8" i="15"/>
  <c r="R8" i="15"/>
  <c r="Q8" i="15"/>
  <c r="P8" i="15"/>
  <c r="Q24" i="15" l="1"/>
  <c r="S26" i="15"/>
  <c r="P25" i="15"/>
  <c r="V26" i="15"/>
  <c r="T24" i="15"/>
  <c r="U24" i="15"/>
  <c r="V25" i="15"/>
  <c r="Q26" i="15"/>
  <c r="V24" i="15"/>
  <c r="Q25" i="15"/>
  <c r="T26" i="15"/>
  <c r="T25" i="15"/>
  <c r="P24" i="15"/>
  <c r="P26" i="15"/>
  <c r="R24" i="15"/>
  <c r="R25" i="15"/>
  <c r="R26" i="15"/>
  <c r="S24" i="15"/>
  <c r="S25" i="15"/>
  <c r="U25" i="15"/>
  <c r="U26" i="15"/>
  <c r="J52" i="33"/>
  <c r="R52" i="33"/>
  <c r="J53" i="33"/>
  <c r="R53" i="33"/>
  <c r="K54" i="33"/>
  <c r="S54" i="33"/>
  <c r="K52" i="33"/>
  <c r="S52" i="33"/>
  <c r="K53" i="33"/>
  <c r="S53" i="33"/>
  <c r="L54" i="33"/>
  <c r="T54" i="33"/>
  <c r="L52" i="33"/>
  <c r="T52" i="33"/>
  <c r="L53" i="33"/>
  <c r="T53" i="33"/>
  <c r="M54" i="33"/>
  <c r="U54" i="33"/>
  <c r="M52" i="33"/>
  <c r="U52" i="33"/>
  <c r="M53" i="33"/>
  <c r="U53" i="33"/>
  <c r="C25" i="25"/>
  <c r="C26" i="25"/>
  <c r="C24" i="25"/>
  <c r="B26" i="25"/>
  <c r="B25" i="25"/>
  <c r="B24" i="25"/>
  <c r="E23" i="25"/>
  <c r="J23" i="25" s="1"/>
  <c r="E22" i="25"/>
  <c r="J22" i="25" s="1"/>
  <c r="E21" i="25"/>
  <c r="J21" i="25" s="1"/>
  <c r="E20" i="25"/>
  <c r="J20" i="25" s="1"/>
  <c r="E19" i="25"/>
  <c r="J19" i="25" s="1"/>
  <c r="E18" i="25"/>
  <c r="J18" i="25" s="1"/>
  <c r="E17" i="25"/>
  <c r="J17" i="25" s="1"/>
  <c r="E16" i="25"/>
  <c r="J16" i="25" s="1"/>
  <c r="E15" i="25"/>
  <c r="J15" i="25" s="1"/>
  <c r="E14" i="25"/>
  <c r="J14" i="25" s="1"/>
  <c r="E13" i="25"/>
  <c r="J13" i="25" s="1"/>
  <c r="E12" i="25"/>
  <c r="J12" i="25" s="1"/>
  <c r="E11" i="25"/>
  <c r="J11" i="25" s="1"/>
  <c r="E10" i="25"/>
  <c r="J10" i="25" s="1"/>
  <c r="E9" i="25"/>
  <c r="J9" i="25" s="1"/>
  <c r="E8" i="25"/>
  <c r="J8" i="25" s="1"/>
  <c r="F25" i="24"/>
  <c r="F24" i="24"/>
  <c r="F23" i="24"/>
  <c r="C25" i="24"/>
  <c r="C24" i="24"/>
  <c r="C23" i="24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6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38" i="21"/>
  <c r="K26" i="21"/>
  <c r="K25" i="21"/>
  <c r="K24" i="21"/>
  <c r="J26" i="21"/>
  <c r="J25" i="21"/>
  <c r="J24" i="21"/>
  <c r="I26" i="21"/>
  <c r="I25" i="21"/>
  <c r="I24" i="21"/>
  <c r="G26" i="21"/>
  <c r="G25" i="21"/>
  <c r="G24" i="21"/>
  <c r="F26" i="21"/>
  <c r="E26" i="21"/>
  <c r="D26" i="21"/>
  <c r="F25" i="21"/>
  <c r="E25" i="21"/>
  <c r="D25" i="21"/>
  <c r="F24" i="21"/>
  <c r="E24" i="21"/>
  <c r="D24" i="21"/>
  <c r="B26" i="21"/>
  <c r="B25" i="21"/>
  <c r="B24" i="21"/>
  <c r="L9" i="25" l="1"/>
  <c r="N9" i="25"/>
  <c r="H9" i="25"/>
  <c r="H17" i="25"/>
  <c r="L17" i="25"/>
  <c r="N17" i="25"/>
  <c r="L10" i="25"/>
  <c r="H10" i="25"/>
  <c r="N10" i="25"/>
  <c r="L18" i="25"/>
  <c r="N18" i="25"/>
  <c r="H18" i="25"/>
  <c r="L11" i="25"/>
  <c r="N11" i="25"/>
  <c r="H11" i="25"/>
  <c r="H19" i="25"/>
  <c r="L19" i="25"/>
  <c r="N19" i="25"/>
  <c r="N12" i="25"/>
  <c r="H12" i="25"/>
  <c r="L12" i="25"/>
  <c r="L20" i="25"/>
  <c r="N20" i="25"/>
  <c r="H20" i="25"/>
  <c r="N13" i="25"/>
  <c r="H13" i="25"/>
  <c r="L13" i="25"/>
  <c r="H21" i="25"/>
  <c r="L21" i="25"/>
  <c r="N21" i="25"/>
  <c r="H14" i="25"/>
  <c r="L14" i="25"/>
  <c r="N14" i="25"/>
  <c r="N22" i="25"/>
  <c r="H22" i="25"/>
  <c r="L22" i="25"/>
  <c r="H15" i="25"/>
  <c r="L15" i="25"/>
  <c r="N15" i="25"/>
  <c r="N23" i="25"/>
  <c r="H23" i="25"/>
  <c r="L23" i="25"/>
  <c r="H8" i="25"/>
  <c r="L8" i="25"/>
  <c r="N8" i="25"/>
  <c r="H16" i="25"/>
  <c r="L16" i="25"/>
  <c r="N16" i="25"/>
  <c r="E24" i="25"/>
  <c r="E25" i="25"/>
  <c r="E26" i="25"/>
  <c r="F25" i="34"/>
  <c r="F24" i="34"/>
  <c r="F23" i="34"/>
  <c r="E25" i="34"/>
  <c r="E24" i="34"/>
  <c r="E23" i="34"/>
  <c r="B25" i="34"/>
  <c r="B24" i="34"/>
  <c r="B23" i="34"/>
  <c r="N24" i="25" l="1"/>
  <c r="H24" i="25"/>
  <c r="J24" i="25"/>
  <c r="L24" i="25"/>
  <c r="L25" i="25"/>
  <c r="H25" i="25"/>
  <c r="J25" i="25"/>
  <c r="N25" i="25"/>
  <c r="N26" i="25"/>
  <c r="H26" i="25"/>
  <c r="J26" i="25"/>
  <c r="L26" i="25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C9" i="36"/>
  <c r="E9" i="36"/>
  <c r="G27" i="36"/>
  <c r="G26" i="36"/>
  <c r="G25" i="36"/>
  <c r="Q27" i="36"/>
  <c r="Q26" i="36"/>
  <c r="Q25" i="36"/>
  <c r="O27" i="36"/>
  <c r="O26" i="36"/>
  <c r="O25" i="36"/>
  <c r="M27" i="36"/>
  <c r="M26" i="36"/>
  <c r="M25" i="36"/>
  <c r="K27" i="36"/>
  <c r="K26" i="36"/>
  <c r="K25" i="36"/>
  <c r="I27" i="36"/>
  <c r="I26" i="36"/>
  <c r="I25" i="36"/>
  <c r="E26" i="36" l="1"/>
  <c r="B27" i="36"/>
  <c r="B26" i="36"/>
  <c r="C27" i="36"/>
  <c r="C25" i="36"/>
  <c r="E25" i="36"/>
  <c r="C26" i="36"/>
  <c r="B25" i="36"/>
  <c r="E27" i="36"/>
  <c r="F53" i="24"/>
  <c r="E53" i="24"/>
  <c r="C53" i="24"/>
  <c r="B53" i="24"/>
  <c r="F52" i="24"/>
  <c r="E52" i="24"/>
  <c r="C52" i="24"/>
  <c r="B52" i="24"/>
  <c r="F51" i="24"/>
  <c r="E51" i="24"/>
  <c r="C51" i="24"/>
  <c r="B51" i="24"/>
  <c r="G50" i="24"/>
  <c r="D50" i="24"/>
  <c r="G49" i="24"/>
  <c r="D49" i="24"/>
  <c r="G48" i="24"/>
  <c r="D48" i="24"/>
  <c r="G47" i="24"/>
  <c r="D47" i="24"/>
  <c r="G46" i="24"/>
  <c r="D46" i="24"/>
  <c r="G45" i="24"/>
  <c r="D45" i="24"/>
  <c r="G44" i="24"/>
  <c r="D44" i="24"/>
  <c r="G43" i="24"/>
  <c r="D43" i="24"/>
  <c r="G42" i="24"/>
  <c r="D42" i="24"/>
  <c r="G41" i="24"/>
  <c r="D41" i="24"/>
  <c r="G40" i="24"/>
  <c r="D40" i="24"/>
  <c r="G39" i="24"/>
  <c r="D39" i="24"/>
  <c r="G38" i="24"/>
  <c r="D38" i="24"/>
  <c r="G37" i="24"/>
  <c r="D37" i="24"/>
  <c r="G36" i="24"/>
  <c r="D36" i="24"/>
  <c r="G35" i="24"/>
  <c r="D35" i="24"/>
  <c r="O82" i="25"/>
  <c r="P82" i="25" s="1"/>
  <c r="M82" i="25"/>
  <c r="N82" i="25" s="1"/>
  <c r="K82" i="25"/>
  <c r="L82" i="25" s="1"/>
  <c r="I82" i="25"/>
  <c r="J82" i="25" s="1"/>
  <c r="G82" i="25"/>
  <c r="H82" i="25" s="1"/>
  <c r="C82" i="25"/>
  <c r="D82" i="25" s="1"/>
  <c r="O81" i="25"/>
  <c r="P81" i="25" s="1"/>
  <c r="M81" i="25"/>
  <c r="N81" i="25" s="1"/>
  <c r="K81" i="25"/>
  <c r="L81" i="25" s="1"/>
  <c r="I81" i="25"/>
  <c r="J81" i="25" s="1"/>
  <c r="G81" i="25"/>
  <c r="H81" i="25" s="1"/>
  <c r="C81" i="25"/>
  <c r="D81" i="25" s="1"/>
  <c r="O80" i="25"/>
  <c r="P80" i="25" s="1"/>
  <c r="M80" i="25"/>
  <c r="N80" i="25" s="1"/>
  <c r="K80" i="25"/>
  <c r="L80" i="25" s="1"/>
  <c r="I80" i="25"/>
  <c r="J80" i="25" s="1"/>
  <c r="G80" i="25"/>
  <c r="H80" i="25" s="1"/>
  <c r="C80" i="25"/>
  <c r="D80" i="25" s="1"/>
  <c r="P79" i="25"/>
  <c r="N79" i="25"/>
  <c r="L79" i="25"/>
  <c r="J79" i="25"/>
  <c r="H79" i="25"/>
  <c r="D79" i="25"/>
  <c r="P78" i="25"/>
  <c r="N78" i="25"/>
  <c r="L78" i="25"/>
  <c r="J78" i="25"/>
  <c r="H78" i="25"/>
  <c r="D78" i="25"/>
  <c r="P77" i="25"/>
  <c r="N77" i="25"/>
  <c r="L77" i="25"/>
  <c r="J77" i="25"/>
  <c r="H77" i="25"/>
  <c r="D77" i="25"/>
  <c r="P76" i="25"/>
  <c r="N76" i="25"/>
  <c r="L76" i="25"/>
  <c r="J76" i="25"/>
  <c r="H76" i="25"/>
  <c r="D76" i="25"/>
  <c r="P75" i="25"/>
  <c r="N75" i="25"/>
  <c r="L75" i="25"/>
  <c r="J75" i="25"/>
  <c r="H75" i="25"/>
  <c r="D75" i="25"/>
  <c r="P74" i="25"/>
  <c r="N74" i="25"/>
  <c r="L74" i="25"/>
  <c r="J74" i="25"/>
  <c r="H74" i="25"/>
  <c r="D74" i="25"/>
  <c r="P73" i="25"/>
  <c r="N73" i="25"/>
  <c r="L73" i="25"/>
  <c r="H73" i="25"/>
  <c r="D73" i="25"/>
  <c r="P72" i="25"/>
  <c r="N72" i="25"/>
  <c r="L72" i="25"/>
  <c r="J72" i="25"/>
  <c r="H72" i="25"/>
  <c r="D72" i="25"/>
  <c r="P71" i="25"/>
  <c r="N71" i="25"/>
  <c r="L71" i="25"/>
  <c r="J71" i="25"/>
  <c r="H71" i="25"/>
  <c r="D71" i="25"/>
  <c r="P70" i="25"/>
  <c r="N70" i="25"/>
  <c r="L70" i="25"/>
  <c r="J70" i="25"/>
  <c r="H70" i="25"/>
  <c r="D70" i="25"/>
  <c r="P69" i="25"/>
  <c r="N69" i="25"/>
  <c r="L69" i="25"/>
  <c r="J69" i="25"/>
  <c r="H69" i="25"/>
  <c r="D69" i="25"/>
  <c r="P68" i="25"/>
  <c r="N68" i="25"/>
  <c r="L68" i="25"/>
  <c r="J68" i="25"/>
  <c r="H68" i="25"/>
  <c r="D68" i="25"/>
  <c r="P67" i="25"/>
  <c r="N67" i="25"/>
  <c r="L67" i="25"/>
  <c r="J67" i="25"/>
  <c r="H67" i="25"/>
  <c r="D67" i="25"/>
  <c r="P66" i="25"/>
  <c r="N66" i="25"/>
  <c r="L66" i="25"/>
  <c r="J66" i="25"/>
  <c r="H66" i="25"/>
  <c r="D66" i="25"/>
  <c r="P65" i="25"/>
  <c r="N65" i="25"/>
  <c r="L65" i="25"/>
  <c r="J65" i="25"/>
  <c r="H65" i="25"/>
  <c r="D65" i="25"/>
  <c r="P64" i="25"/>
  <c r="N64" i="25"/>
  <c r="L64" i="25"/>
  <c r="J64" i="25"/>
  <c r="H64" i="25"/>
  <c r="D64" i="25"/>
  <c r="B172" i="20"/>
  <c r="B171" i="20"/>
  <c r="B170" i="20"/>
  <c r="K56" i="21"/>
  <c r="J56" i="21"/>
  <c r="I56" i="21"/>
  <c r="G56" i="21"/>
  <c r="H56" i="21" s="1"/>
  <c r="F56" i="21"/>
  <c r="E56" i="21"/>
  <c r="D56" i="21"/>
  <c r="B56" i="21"/>
  <c r="K55" i="21"/>
  <c r="J55" i="21"/>
  <c r="I55" i="21"/>
  <c r="G55" i="21"/>
  <c r="H55" i="21" s="1"/>
  <c r="F55" i="21"/>
  <c r="E55" i="21"/>
  <c r="D55" i="21"/>
  <c r="B55" i="21"/>
  <c r="K54" i="21"/>
  <c r="J54" i="21"/>
  <c r="I54" i="21"/>
  <c r="G54" i="21"/>
  <c r="H54" i="21" s="1"/>
  <c r="F54" i="21"/>
  <c r="E54" i="21"/>
  <c r="D54" i="21"/>
  <c r="B54" i="21"/>
  <c r="G53" i="34"/>
  <c r="D53" i="34"/>
  <c r="G52" i="34"/>
  <c r="D52" i="34"/>
  <c r="G51" i="34"/>
  <c r="D51" i="34"/>
  <c r="G50" i="34"/>
  <c r="D50" i="34"/>
  <c r="G49" i="34"/>
  <c r="D49" i="34"/>
  <c r="G48" i="34"/>
  <c r="D48" i="34"/>
  <c r="D47" i="34"/>
  <c r="G46" i="34"/>
  <c r="D46" i="34"/>
  <c r="G45" i="34"/>
  <c r="D45" i="34"/>
  <c r="G44" i="34"/>
  <c r="D44" i="34"/>
  <c r="G43" i="34"/>
  <c r="D43" i="34"/>
  <c r="D42" i="34"/>
  <c r="G41" i="34"/>
  <c r="D41" i="34"/>
  <c r="G40" i="34"/>
  <c r="D40" i="34"/>
  <c r="G39" i="34"/>
  <c r="D39" i="34"/>
  <c r="G38" i="34"/>
  <c r="D38" i="34"/>
  <c r="G37" i="34"/>
  <c r="D37" i="34"/>
  <c r="G36" i="34"/>
  <c r="D36" i="34"/>
  <c r="G35" i="34"/>
  <c r="D35" i="34"/>
  <c r="R56" i="36"/>
  <c r="P56" i="36"/>
  <c r="N56" i="36"/>
  <c r="G56" i="36"/>
  <c r="H56" i="36" s="1"/>
  <c r="F56" i="36"/>
  <c r="D56" i="36"/>
  <c r="R55" i="36"/>
  <c r="P55" i="36"/>
  <c r="N55" i="36"/>
  <c r="G55" i="36"/>
  <c r="L55" i="36" s="1"/>
  <c r="F55" i="36"/>
  <c r="D55" i="36"/>
  <c r="R54" i="36"/>
  <c r="P54" i="36"/>
  <c r="N54" i="36"/>
  <c r="G54" i="36"/>
  <c r="L54" i="36" s="1"/>
  <c r="F54" i="36"/>
  <c r="D54" i="36"/>
  <c r="R53" i="36"/>
  <c r="P53" i="36"/>
  <c r="N53" i="36"/>
  <c r="L53" i="36"/>
  <c r="J53" i="36"/>
  <c r="H53" i="36"/>
  <c r="F53" i="36"/>
  <c r="D53" i="36"/>
  <c r="R52" i="36"/>
  <c r="P52" i="36"/>
  <c r="N52" i="36"/>
  <c r="L52" i="36"/>
  <c r="J52" i="36"/>
  <c r="H52" i="36"/>
  <c r="F52" i="36"/>
  <c r="D52" i="36"/>
  <c r="R51" i="36"/>
  <c r="P51" i="36"/>
  <c r="N51" i="36"/>
  <c r="L51" i="36"/>
  <c r="J51" i="36"/>
  <c r="H51" i="36"/>
  <c r="F51" i="36"/>
  <c r="D51" i="36"/>
  <c r="R50" i="36"/>
  <c r="P50" i="36"/>
  <c r="N50" i="36"/>
  <c r="L50" i="36"/>
  <c r="J50" i="36"/>
  <c r="H50" i="36"/>
  <c r="F50" i="36"/>
  <c r="D50" i="36"/>
  <c r="R49" i="36"/>
  <c r="P49" i="36"/>
  <c r="N49" i="36"/>
  <c r="L49" i="36"/>
  <c r="J49" i="36"/>
  <c r="H49" i="36"/>
  <c r="F49" i="36"/>
  <c r="D49" i="36"/>
  <c r="R48" i="36"/>
  <c r="P48" i="36"/>
  <c r="N48" i="36"/>
  <c r="L48" i="36"/>
  <c r="J48" i="36"/>
  <c r="H48" i="36"/>
  <c r="F48" i="36"/>
  <c r="D48" i="36"/>
  <c r="R47" i="36"/>
  <c r="P47" i="36"/>
  <c r="N47" i="36"/>
  <c r="L47" i="36"/>
  <c r="J47" i="36"/>
  <c r="H47" i="36"/>
  <c r="F47" i="36"/>
  <c r="D47" i="36"/>
  <c r="R46" i="36"/>
  <c r="P46" i="36"/>
  <c r="N46" i="36"/>
  <c r="L46" i="36"/>
  <c r="J46" i="36"/>
  <c r="H46" i="36"/>
  <c r="F46" i="36"/>
  <c r="D46" i="36"/>
  <c r="R45" i="36"/>
  <c r="P45" i="36"/>
  <c r="N45" i="36"/>
  <c r="L45" i="36"/>
  <c r="J45" i="36"/>
  <c r="H45" i="36"/>
  <c r="F45" i="36"/>
  <c r="D45" i="36"/>
  <c r="R44" i="36"/>
  <c r="P44" i="36"/>
  <c r="N44" i="36"/>
  <c r="L44" i="36"/>
  <c r="J44" i="36"/>
  <c r="H44" i="36"/>
  <c r="F44" i="36"/>
  <c r="D44" i="36"/>
  <c r="R43" i="36"/>
  <c r="P43" i="36"/>
  <c r="N43" i="36"/>
  <c r="L43" i="36"/>
  <c r="J43" i="36"/>
  <c r="H43" i="36"/>
  <c r="F43" i="36"/>
  <c r="D43" i="36"/>
  <c r="R42" i="36"/>
  <c r="P42" i="36"/>
  <c r="N42" i="36"/>
  <c r="L42" i="36"/>
  <c r="J42" i="36"/>
  <c r="H42" i="36"/>
  <c r="F42" i="36"/>
  <c r="D42" i="36"/>
  <c r="R41" i="36"/>
  <c r="P41" i="36"/>
  <c r="N41" i="36"/>
  <c r="L41" i="36"/>
  <c r="J41" i="36"/>
  <c r="H41" i="36"/>
  <c r="F41" i="36"/>
  <c r="D41" i="36"/>
  <c r="R40" i="36"/>
  <c r="P40" i="36"/>
  <c r="N40" i="36"/>
  <c r="L40" i="36"/>
  <c r="J40" i="36"/>
  <c r="H40" i="36"/>
  <c r="F40" i="36"/>
  <c r="D40" i="36"/>
  <c r="R39" i="36"/>
  <c r="P39" i="36"/>
  <c r="N39" i="36"/>
  <c r="L39" i="36"/>
  <c r="J39" i="36"/>
  <c r="H39" i="36"/>
  <c r="F39" i="36"/>
  <c r="D39" i="36"/>
  <c r="R38" i="36"/>
  <c r="P38" i="36"/>
  <c r="N38" i="36"/>
  <c r="L38" i="36"/>
  <c r="J38" i="36"/>
  <c r="H38" i="36"/>
  <c r="F38" i="36"/>
  <c r="D38" i="36"/>
  <c r="M59" i="32"/>
  <c r="L59" i="32"/>
  <c r="K59" i="32"/>
  <c r="G59" i="32"/>
  <c r="F59" i="32"/>
  <c r="E59" i="32"/>
  <c r="D59" i="32"/>
  <c r="C59" i="32"/>
  <c r="B59" i="32"/>
  <c r="M58" i="32"/>
  <c r="L58" i="32"/>
  <c r="K58" i="32"/>
  <c r="G58" i="32"/>
  <c r="F58" i="32"/>
  <c r="E58" i="32"/>
  <c r="D58" i="32"/>
  <c r="C58" i="32"/>
  <c r="B58" i="32"/>
  <c r="M57" i="32"/>
  <c r="L57" i="32"/>
  <c r="K57" i="32"/>
  <c r="G57" i="32"/>
  <c r="F57" i="32"/>
  <c r="E57" i="32"/>
  <c r="D57" i="32"/>
  <c r="C57" i="32"/>
  <c r="B57" i="32"/>
  <c r="P56" i="32"/>
  <c r="O56" i="32"/>
  <c r="N56" i="32"/>
  <c r="J56" i="32"/>
  <c r="I56" i="32"/>
  <c r="H56" i="32"/>
  <c r="P55" i="32"/>
  <c r="O55" i="32"/>
  <c r="N55" i="32"/>
  <c r="J55" i="32"/>
  <c r="I55" i="32"/>
  <c r="H55" i="32"/>
  <c r="P54" i="32"/>
  <c r="O54" i="32"/>
  <c r="N54" i="32"/>
  <c r="J54" i="32"/>
  <c r="I54" i="32"/>
  <c r="H54" i="32"/>
  <c r="P53" i="32"/>
  <c r="O53" i="32"/>
  <c r="N53" i="32"/>
  <c r="J53" i="32"/>
  <c r="I53" i="32"/>
  <c r="H53" i="32"/>
  <c r="P52" i="32"/>
  <c r="O52" i="32"/>
  <c r="N52" i="32"/>
  <c r="J52" i="32"/>
  <c r="I52" i="32"/>
  <c r="H52" i="32"/>
  <c r="P51" i="32"/>
  <c r="O51" i="32"/>
  <c r="N51" i="32"/>
  <c r="J51" i="32"/>
  <c r="I51" i="32"/>
  <c r="H51" i="32"/>
  <c r="P50" i="32"/>
  <c r="O50" i="32"/>
  <c r="N50" i="32"/>
  <c r="J50" i="32"/>
  <c r="I50" i="32"/>
  <c r="H50" i="32"/>
  <c r="P49" i="32"/>
  <c r="O49" i="32"/>
  <c r="J49" i="32"/>
  <c r="I49" i="32"/>
  <c r="H49" i="32"/>
  <c r="P48" i="32"/>
  <c r="O48" i="32"/>
  <c r="N48" i="32"/>
  <c r="J48" i="32"/>
  <c r="I48" i="32"/>
  <c r="H48" i="32"/>
  <c r="P47" i="32"/>
  <c r="O47" i="32"/>
  <c r="N47" i="32"/>
  <c r="J47" i="32"/>
  <c r="I47" i="32"/>
  <c r="H47" i="32"/>
  <c r="P46" i="32"/>
  <c r="O46" i="32"/>
  <c r="N46" i="32"/>
  <c r="J46" i="32"/>
  <c r="I46" i="32"/>
  <c r="H46" i="32"/>
  <c r="P45" i="32"/>
  <c r="O45" i="32"/>
  <c r="N45" i="32"/>
  <c r="J45" i="32"/>
  <c r="I45" i="32"/>
  <c r="H45" i="32"/>
  <c r="P44" i="32"/>
  <c r="O44" i="32"/>
  <c r="N44" i="32"/>
  <c r="J44" i="32"/>
  <c r="I44" i="32"/>
  <c r="H44" i="32"/>
  <c r="P43" i="32"/>
  <c r="O43" i="32"/>
  <c r="N43" i="32"/>
  <c r="J43" i="32"/>
  <c r="I43" i="32"/>
  <c r="H43" i="32"/>
  <c r="P42" i="32"/>
  <c r="O42" i="32"/>
  <c r="N42" i="32"/>
  <c r="J42" i="32"/>
  <c r="I42" i="32"/>
  <c r="H42" i="32"/>
  <c r="P41" i="32"/>
  <c r="O41" i="32"/>
  <c r="N41" i="32"/>
  <c r="J41" i="32"/>
  <c r="I41" i="32"/>
  <c r="H41" i="32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V54" i="15"/>
  <c r="U54" i="15"/>
  <c r="T54" i="15"/>
  <c r="S54" i="15"/>
  <c r="R54" i="15"/>
  <c r="Q54" i="15"/>
  <c r="P54" i="15"/>
  <c r="V53" i="15"/>
  <c r="U53" i="15"/>
  <c r="T53" i="15"/>
  <c r="S53" i="15"/>
  <c r="R53" i="15"/>
  <c r="Q53" i="15"/>
  <c r="P53" i="15"/>
  <c r="V52" i="15"/>
  <c r="U52" i="15"/>
  <c r="T52" i="15"/>
  <c r="S52" i="15"/>
  <c r="R52" i="15"/>
  <c r="Q52" i="15"/>
  <c r="P52" i="15"/>
  <c r="V51" i="15"/>
  <c r="U51" i="15"/>
  <c r="T51" i="15"/>
  <c r="S51" i="15"/>
  <c r="R51" i="15"/>
  <c r="Q51" i="15"/>
  <c r="P51" i="15"/>
  <c r="V50" i="15"/>
  <c r="U50" i="15"/>
  <c r="T50" i="15"/>
  <c r="S50" i="15"/>
  <c r="R50" i="15"/>
  <c r="Q50" i="15"/>
  <c r="P50" i="15"/>
  <c r="V49" i="15"/>
  <c r="U49" i="15"/>
  <c r="T49" i="15"/>
  <c r="S49" i="15"/>
  <c r="R49" i="15"/>
  <c r="Q49" i="15"/>
  <c r="P49" i="15"/>
  <c r="V48" i="15"/>
  <c r="U48" i="15"/>
  <c r="T48" i="15"/>
  <c r="S48" i="15"/>
  <c r="R48" i="15"/>
  <c r="Q48" i="15"/>
  <c r="P48" i="15"/>
  <c r="V47" i="15"/>
  <c r="U47" i="15"/>
  <c r="T47" i="15"/>
  <c r="S47" i="15"/>
  <c r="R47" i="15"/>
  <c r="Q47" i="15"/>
  <c r="P47" i="15"/>
  <c r="V46" i="15"/>
  <c r="U46" i="15"/>
  <c r="T46" i="15"/>
  <c r="S46" i="15"/>
  <c r="R46" i="15"/>
  <c r="Q46" i="15"/>
  <c r="P46" i="15"/>
  <c r="V45" i="15"/>
  <c r="U45" i="15"/>
  <c r="T45" i="15"/>
  <c r="S45" i="15"/>
  <c r="R45" i="15"/>
  <c r="Q45" i="15"/>
  <c r="P45" i="15"/>
  <c r="V44" i="15"/>
  <c r="U44" i="15"/>
  <c r="T44" i="15"/>
  <c r="S44" i="15"/>
  <c r="R44" i="15"/>
  <c r="Q44" i="15"/>
  <c r="P44" i="15"/>
  <c r="V43" i="15"/>
  <c r="U43" i="15"/>
  <c r="T43" i="15"/>
  <c r="S43" i="15"/>
  <c r="R43" i="15"/>
  <c r="Q43" i="15"/>
  <c r="P43" i="15"/>
  <c r="V42" i="15"/>
  <c r="U42" i="15"/>
  <c r="T42" i="15"/>
  <c r="S42" i="15"/>
  <c r="R42" i="15"/>
  <c r="Q42" i="15"/>
  <c r="P42" i="15"/>
  <c r="V41" i="15"/>
  <c r="U41" i="15"/>
  <c r="T41" i="15"/>
  <c r="S41" i="15"/>
  <c r="R41" i="15"/>
  <c r="Q41" i="15"/>
  <c r="P41" i="15"/>
  <c r="V40" i="15"/>
  <c r="U40" i="15"/>
  <c r="T40" i="15"/>
  <c r="S40" i="15"/>
  <c r="R40" i="15"/>
  <c r="Q40" i="15"/>
  <c r="P40" i="15"/>
  <c r="V39" i="15"/>
  <c r="U39" i="15"/>
  <c r="T39" i="15"/>
  <c r="S39" i="15"/>
  <c r="R39" i="15"/>
  <c r="Q39" i="15"/>
  <c r="P39" i="15"/>
  <c r="P57" i="15" l="1"/>
  <c r="V56" i="15"/>
  <c r="V57" i="15"/>
  <c r="I58" i="32"/>
  <c r="H59" i="32"/>
  <c r="S55" i="15"/>
  <c r="J59" i="32"/>
  <c r="H58" i="32"/>
  <c r="P58" i="32"/>
  <c r="O59" i="32"/>
  <c r="U57" i="15"/>
  <c r="U55" i="15"/>
  <c r="Q57" i="15"/>
  <c r="P59" i="32"/>
  <c r="P56" i="15"/>
  <c r="J58" i="32"/>
  <c r="O57" i="32"/>
  <c r="P57" i="32"/>
  <c r="O58" i="32"/>
  <c r="D51" i="24"/>
  <c r="D53" i="24"/>
  <c r="G52" i="24"/>
  <c r="V55" i="15"/>
  <c r="P55" i="15"/>
  <c r="R57" i="15"/>
  <c r="H57" i="32"/>
  <c r="S56" i="15"/>
  <c r="I57" i="32"/>
  <c r="G51" i="24"/>
  <c r="U56" i="15"/>
  <c r="N57" i="32"/>
  <c r="H54" i="36"/>
  <c r="J54" i="36"/>
  <c r="T55" i="15"/>
  <c r="T56" i="15"/>
  <c r="T57" i="15"/>
  <c r="N58" i="32"/>
  <c r="I59" i="32"/>
  <c r="C54" i="21"/>
  <c r="C55" i="21"/>
  <c r="C56" i="21"/>
  <c r="G53" i="24"/>
  <c r="Q55" i="15"/>
  <c r="R55" i="15"/>
  <c r="Q56" i="15"/>
  <c r="R56" i="15"/>
  <c r="J57" i="32"/>
  <c r="D52" i="24"/>
  <c r="S57" i="15"/>
  <c r="N59" i="32"/>
  <c r="J55" i="36"/>
  <c r="J56" i="36"/>
  <c r="L56" i="36"/>
  <c r="H55" i="36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8" i="25"/>
  <c r="R9" i="36"/>
  <c r="P9" i="36"/>
  <c r="D7" i="34"/>
  <c r="P26" i="25"/>
  <c r="D26" i="25"/>
  <c r="P25" i="25"/>
  <c r="D25" i="25"/>
  <c r="P24" i="25"/>
  <c r="D24" i="25"/>
  <c r="P23" i="25"/>
  <c r="P22" i="25"/>
  <c r="P21" i="25"/>
  <c r="P20" i="25"/>
  <c r="P19" i="25"/>
  <c r="P18" i="25"/>
  <c r="P17" i="25"/>
  <c r="P16" i="25"/>
  <c r="P15" i="25"/>
  <c r="P14" i="25"/>
  <c r="P13" i="25"/>
  <c r="P12" i="25"/>
  <c r="P11" i="25"/>
  <c r="P10" i="25"/>
  <c r="P9" i="25"/>
  <c r="P8" i="25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H9" i="36"/>
  <c r="G81" i="34"/>
  <c r="D81" i="34"/>
  <c r="G80" i="34"/>
  <c r="D80" i="34"/>
  <c r="G79" i="34"/>
  <c r="D79" i="34"/>
  <c r="G78" i="34"/>
  <c r="D78" i="34"/>
  <c r="G77" i="34"/>
  <c r="D77" i="34"/>
  <c r="G75" i="34"/>
  <c r="G74" i="34"/>
  <c r="D74" i="34"/>
  <c r="G73" i="34"/>
  <c r="D73" i="34"/>
  <c r="G72" i="34"/>
  <c r="D72" i="34"/>
  <c r="G71" i="34"/>
  <c r="D71" i="34"/>
  <c r="D70" i="34"/>
  <c r="G69" i="34"/>
  <c r="D69" i="34"/>
  <c r="G68" i="34"/>
  <c r="D68" i="34"/>
  <c r="G67" i="34"/>
  <c r="D67" i="34"/>
  <c r="G66" i="34"/>
  <c r="D66" i="34"/>
  <c r="G65" i="34"/>
  <c r="D65" i="34"/>
  <c r="G64" i="34"/>
  <c r="D64" i="34"/>
  <c r="G63" i="34"/>
  <c r="D63" i="34"/>
  <c r="G25" i="34"/>
  <c r="G24" i="34"/>
  <c r="G23" i="34"/>
  <c r="G22" i="34"/>
  <c r="D22" i="34"/>
  <c r="G21" i="34"/>
  <c r="D21" i="34"/>
  <c r="G20" i="34"/>
  <c r="D19" i="34"/>
  <c r="G18" i="34"/>
  <c r="D18" i="34"/>
  <c r="G17" i="34"/>
  <c r="D17" i="34"/>
  <c r="G16" i="34"/>
  <c r="D16" i="34"/>
  <c r="G15" i="34"/>
  <c r="D15" i="34"/>
  <c r="D14" i="34"/>
  <c r="G13" i="34"/>
  <c r="D13" i="34"/>
  <c r="G12" i="34"/>
  <c r="D12" i="34"/>
  <c r="G11" i="34"/>
  <c r="D11" i="34"/>
  <c r="G10" i="34"/>
  <c r="G9" i="34"/>
  <c r="D9" i="34"/>
  <c r="G8" i="34"/>
  <c r="D8" i="34"/>
  <c r="G7" i="34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K90" i="32"/>
  <c r="B90" i="32"/>
  <c r="K89" i="32"/>
  <c r="B89" i="32"/>
  <c r="K88" i="32"/>
  <c r="B88" i="32"/>
  <c r="E90" i="32"/>
  <c r="H90" i="32" s="1"/>
  <c r="E89" i="32"/>
  <c r="H89" i="32" s="1"/>
  <c r="E88" i="32"/>
  <c r="R85" i="36"/>
  <c r="R84" i="36"/>
  <c r="R83" i="36"/>
  <c r="R82" i="36"/>
  <c r="R81" i="36"/>
  <c r="R80" i="36"/>
  <c r="R79" i="36"/>
  <c r="R78" i="36"/>
  <c r="R77" i="36"/>
  <c r="R76" i="36"/>
  <c r="R75" i="36"/>
  <c r="R74" i="36"/>
  <c r="R73" i="36"/>
  <c r="R72" i="36"/>
  <c r="R71" i="36"/>
  <c r="R70" i="36"/>
  <c r="R69" i="36"/>
  <c r="R68" i="36"/>
  <c r="R67" i="36"/>
  <c r="P85" i="36"/>
  <c r="P84" i="36"/>
  <c r="P83" i="36"/>
  <c r="P82" i="36"/>
  <c r="P81" i="36"/>
  <c r="P80" i="36"/>
  <c r="P79" i="36"/>
  <c r="P78" i="36"/>
  <c r="P77" i="36"/>
  <c r="P76" i="36"/>
  <c r="P75" i="36"/>
  <c r="P74" i="36"/>
  <c r="P73" i="36"/>
  <c r="P72" i="36"/>
  <c r="P71" i="36"/>
  <c r="P70" i="36"/>
  <c r="P69" i="36"/>
  <c r="P68" i="36"/>
  <c r="P67" i="36"/>
  <c r="N85" i="36"/>
  <c r="N84" i="36"/>
  <c r="N83" i="36"/>
  <c r="N82" i="36"/>
  <c r="N81" i="36"/>
  <c r="N80" i="36"/>
  <c r="N79" i="36"/>
  <c r="N78" i="36"/>
  <c r="N77" i="36"/>
  <c r="N76" i="36"/>
  <c r="N75" i="36"/>
  <c r="N74" i="36"/>
  <c r="N73" i="36"/>
  <c r="N72" i="36"/>
  <c r="N71" i="36"/>
  <c r="N70" i="36"/>
  <c r="N69" i="36"/>
  <c r="N68" i="36"/>
  <c r="N67" i="36"/>
  <c r="L85" i="36"/>
  <c r="L84" i="36"/>
  <c r="L83" i="36"/>
  <c r="L82" i="36"/>
  <c r="L81" i="36"/>
  <c r="L80" i="36"/>
  <c r="L79" i="36"/>
  <c r="L78" i="36"/>
  <c r="L77" i="36"/>
  <c r="L76" i="36"/>
  <c r="L75" i="36"/>
  <c r="L74" i="36"/>
  <c r="L73" i="36"/>
  <c r="L72" i="36"/>
  <c r="L71" i="36"/>
  <c r="L70" i="36"/>
  <c r="L69" i="36"/>
  <c r="L68" i="36"/>
  <c r="L67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R27" i="36"/>
  <c r="R26" i="36"/>
  <c r="R25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J27" i="36"/>
  <c r="L26" i="36"/>
  <c r="J25" i="36"/>
  <c r="L27" i="36"/>
  <c r="H26" i="36"/>
  <c r="J26" i="36"/>
  <c r="H25" i="36"/>
  <c r="L25" i="36"/>
  <c r="B228" i="20"/>
  <c r="B227" i="20"/>
  <c r="B226" i="20"/>
  <c r="B201" i="20"/>
  <c r="B200" i="20"/>
  <c r="B199" i="20"/>
  <c r="O110" i="25"/>
  <c r="O109" i="25"/>
  <c r="O108" i="25"/>
  <c r="M110" i="25"/>
  <c r="M109" i="25"/>
  <c r="M108" i="25"/>
  <c r="K110" i="25"/>
  <c r="K109" i="25"/>
  <c r="K108" i="25"/>
  <c r="I110" i="25"/>
  <c r="I109" i="25"/>
  <c r="I108" i="25"/>
  <c r="G110" i="25"/>
  <c r="G109" i="25"/>
  <c r="G108" i="25"/>
  <c r="E110" i="25"/>
  <c r="E109" i="25"/>
  <c r="E108" i="25"/>
  <c r="B110" i="25"/>
  <c r="B109" i="25"/>
  <c r="B108" i="25"/>
  <c r="C80" i="24"/>
  <c r="B80" i="24"/>
  <c r="B81" i="24"/>
  <c r="C81" i="24"/>
  <c r="D24" i="24"/>
  <c r="G25" i="24"/>
  <c r="G23" i="24"/>
  <c r="D23" i="24"/>
  <c r="B79" i="24"/>
  <c r="C79" i="24"/>
  <c r="E81" i="24"/>
  <c r="E80" i="24"/>
  <c r="E79" i="24"/>
  <c r="F81" i="24"/>
  <c r="F79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G24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D25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K86" i="21"/>
  <c r="J86" i="21"/>
  <c r="I86" i="21"/>
  <c r="K85" i="21"/>
  <c r="J85" i="21"/>
  <c r="I85" i="21"/>
  <c r="K84" i="21"/>
  <c r="J84" i="21"/>
  <c r="I84" i="21"/>
  <c r="F86" i="21"/>
  <c r="E86" i="21"/>
  <c r="D86" i="21"/>
  <c r="F85" i="21"/>
  <c r="E85" i="21"/>
  <c r="D85" i="21"/>
  <c r="F84" i="21"/>
  <c r="E84" i="21"/>
  <c r="D84" i="21"/>
  <c r="B86" i="21"/>
  <c r="B85" i="21"/>
  <c r="C85" i="21" s="1"/>
  <c r="B84" i="21"/>
  <c r="C84" i="21" s="1"/>
  <c r="G86" i="21"/>
  <c r="H86" i="21" s="1"/>
  <c r="G85" i="21"/>
  <c r="H85" i="21" s="1"/>
  <c r="G84" i="21"/>
  <c r="H84" i="21" s="1"/>
  <c r="H26" i="21"/>
  <c r="C26" i="21"/>
  <c r="H25" i="21"/>
  <c r="C25" i="21"/>
  <c r="H24" i="21"/>
  <c r="C24" i="21"/>
  <c r="M90" i="32"/>
  <c r="L90" i="32"/>
  <c r="G90" i="32"/>
  <c r="F90" i="32"/>
  <c r="D90" i="32"/>
  <c r="C90" i="32"/>
  <c r="M89" i="32"/>
  <c r="L89" i="32"/>
  <c r="G89" i="32"/>
  <c r="F89" i="32"/>
  <c r="D89" i="32"/>
  <c r="C89" i="32"/>
  <c r="O89" i="32" s="1"/>
  <c r="M88" i="32"/>
  <c r="L88" i="32"/>
  <c r="G88" i="32"/>
  <c r="F88" i="32"/>
  <c r="D88" i="32"/>
  <c r="C88" i="32"/>
  <c r="P87" i="32"/>
  <c r="O87" i="32"/>
  <c r="J87" i="32"/>
  <c r="I87" i="32"/>
  <c r="P86" i="32"/>
  <c r="O86" i="32"/>
  <c r="J86" i="32"/>
  <c r="I86" i="32"/>
  <c r="P85" i="32"/>
  <c r="O85" i="32"/>
  <c r="J85" i="32"/>
  <c r="I85" i="32"/>
  <c r="P84" i="32"/>
  <c r="O84" i="32"/>
  <c r="J84" i="32"/>
  <c r="I84" i="32"/>
  <c r="P83" i="32"/>
  <c r="O83" i="32"/>
  <c r="J83" i="32"/>
  <c r="I83" i="32"/>
  <c r="P82" i="32"/>
  <c r="O82" i="32"/>
  <c r="J82" i="32"/>
  <c r="I82" i="32"/>
  <c r="P81" i="32"/>
  <c r="O81" i="32"/>
  <c r="J81" i="32"/>
  <c r="I81" i="32"/>
  <c r="P80" i="32"/>
  <c r="O80" i="32"/>
  <c r="J80" i="32"/>
  <c r="I80" i="32"/>
  <c r="P79" i="32"/>
  <c r="O79" i="32"/>
  <c r="J79" i="32"/>
  <c r="I79" i="32"/>
  <c r="P78" i="32"/>
  <c r="O78" i="32"/>
  <c r="J78" i="32"/>
  <c r="I78" i="32"/>
  <c r="P77" i="32"/>
  <c r="O77" i="32"/>
  <c r="J77" i="32"/>
  <c r="I77" i="32"/>
  <c r="P76" i="32"/>
  <c r="O76" i="32"/>
  <c r="J76" i="32"/>
  <c r="I76" i="32"/>
  <c r="P75" i="32"/>
  <c r="O75" i="32"/>
  <c r="J75" i="32"/>
  <c r="I75" i="32"/>
  <c r="P74" i="32"/>
  <c r="O74" i="32"/>
  <c r="J74" i="32"/>
  <c r="I74" i="32"/>
  <c r="P73" i="32"/>
  <c r="O73" i="32"/>
  <c r="J73" i="32"/>
  <c r="I73" i="32"/>
  <c r="P72" i="32"/>
  <c r="O72" i="32"/>
  <c r="J72" i="32"/>
  <c r="I72" i="32"/>
  <c r="L87" i="15"/>
  <c r="O87" i="15"/>
  <c r="N87" i="15"/>
  <c r="M87" i="15"/>
  <c r="I87" i="15"/>
  <c r="K87" i="15"/>
  <c r="J87" i="15"/>
  <c r="E87" i="15"/>
  <c r="H87" i="15"/>
  <c r="G87" i="15"/>
  <c r="F87" i="15"/>
  <c r="B87" i="15"/>
  <c r="D87" i="15"/>
  <c r="C87" i="15"/>
  <c r="L86" i="15"/>
  <c r="O86" i="15"/>
  <c r="N86" i="15"/>
  <c r="M86" i="15"/>
  <c r="I86" i="15"/>
  <c r="K86" i="15"/>
  <c r="J86" i="15"/>
  <c r="E86" i="15"/>
  <c r="H86" i="15"/>
  <c r="G86" i="15"/>
  <c r="F86" i="15"/>
  <c r="B86" i="15"/>
  <c r="D86" i="15"/>
  <c r="C86" i="15"/>
  <c r="L85" i="15"/>
  <c r="O85" i="15"/>
  <c r="N85" i="15"/>
  <c r="M85" i="15"/>
  <c r="I85" i="15"/>
  <c r="K85" i="15"/>
  <c r="J85" i="15"/>
  <c r="E85" i="15"/>
  <c r="H85" i="15"/>
  <c r="G85" i="15"/>
  <c r="F85" i="15"/>
  <c r="B85" i="15"/>
  <c r="D85" i="15"/>
  <c r="C85" i="15"/>
  <c r="S84" i="15"/>
  <c r="V84" i="15"/>
  <c r="U84" i="15"/>
  <c r="T84" i="15"/>
  <c r="P84" i="15"/>
  <c r="R84" i="15"/>
  <c r="Q84" i="15"/>
  <c r="S83" i="15"/>
  <c r="V83" i="15"/>
  <c r="U83" i="15"/>
  <c r="T83" i="15"/>
  <c r="P83" i="15"/>
  <c r="R83" i="15"/>
  <c r="Q83" i="15"/>
  <c r="S82" i="15"/>
  <c r="V82" i="15"/>
  <c r="U82" i="15"/>
  <c r="T82" i="15"/>
  <c r="P82" i="15"/>
  <c r="R82" i="15"/>
  <c r="Q82" i="15"/>
  <c r="S81" i="15"/>
  <c r="V81" i="15"/>
  <c r="U81" i="15"/>
  <c r="T81" i="15"/>
  <c r="P81" i="15"/>
  <c r="R81" i="15"/>
  <c r="Q81" i="15"/>
  <c r="S80" i="15"/>
  <c r="V80" i="15"/>
  <c r="U80" i="15"/>
  <c r="T80" i="15"/>
  <c r="P80" i="15"/>
  <c r="R80" i="15"/>
  <c r="Q80" i="15"/>
  <c r="S79" i="15"/>
  <c r="V79" i="15"/>
  <c r="U79" i="15"/>
  <c r="T79" i="15"/>
  <c r="P79" i="15"/>
  <c r="R79" i="15"/>
  <c r="Q79" i="15"/>
  <c r="S78" i="15"/>
  <c r="U78" i="15"/>
  <c r="T78" i="15"/>
  <c r="P78" i="15"/>
  <c r="R78" i="15"/>
  <c r="Q78" i="15"/>
  <c r="S77" i="15"/>
  <c r="U77" i="15"/>
  <c r="R77" i="15"/>
  <c r="Q77" i="15"/>
  <c r="S76" i="15"/>
  <c r="V76" i="15"/>
  <c r="U76" i="15"/>
  <c r="T76" i="15"/>
  <c r="P76" i="15"/>
  <c r="R76" i="15"/>
  <c r="Q76" i="15"/>
  <c r="S75" i="15"/>
  <c r="V75" i="15"/>
  <c r="U75" i="15"/>
  <c r="T75" i="15"/>
  <c r="P75" i="15"/>
  <c r="R75" i="15"/>
  <c r="Q75" i="15"/>
  <c r="S74" i="15"/>
  <c r="V74" i="15"/>
  <c r="U74" i="15"/>
  <c r="T74" i="15"/>
  <c r="P74" i="15"/>
  <c r="R74" i="15"/>
  <c r="Q74" i="15"/>
  <c r="S73" i="15"/>
  <c r="V73" i="15"/>
  <c r="U73" i="15"/>
  <c r="T73" i="15"/>
  <c r="P73" i="15"/>
  <c r="R73" i="15"/>
  <c r="Q73" i="15"/>
  <c r="S72" i="15"/>
  <c r="V72" i="15"/>
  <c r="U72" i="15"/>
  <c r="T72" i="15"/>
  <c r="P72" i="15"/>
  <c r="R72" i="15"/>
  <c r="Q72" i="15"/>
  <c r="S71" i="15"/>
  <c r="V71" i="15"/>
  <c r="U71" i="15"/>
  <c r="T71" i="15"/>
  <c r="P71" i="15"/>
  <c r="R71" i="15"/>
  <c r="Q71" i="15"/>
  <c r="S70" i="15"/>
  <c r="V70" i="15"/>
  <c r="U70" i="15"/>
  <c r="T70" i="15"/>
  <c r="P70" i="15"/>
  <c r="R70" i="15"/>
  <c r="Q70" i="15"/>
  <c r="S69" i="15"/>
  <c r="V69" i="15"/>
  <c r="U69" i="15"/>
  <c r="T69" i="15"/>
  <c r="P69" i="15"/>
  <c r="R69" i="15"/>
  <c r="Q69" i="15"/>
  <c r="I90" i="32"/>
  <c r="I89" i="32" l="1"/>
  <c r="O90" i="32"/>
  <c r="S86" i="15"/>
  <c r="V86" i="15"/>
  <c r="D81" i="24"/>
  <c r="V85" i="15"/>
  <c r="Q86" i="15"/>
  <c r="S85" i="15"/>
  <c r="O88" i="32"/>
  <c r="G81" i="24"/>
  <c r="N90" i="32"/>
  <c r="P89" i="32"/>
  <c r="P87" i="15"/>
  <c r="P88" i="32"/>
  <c r="J90" i="32"/>
  <c r="H88" i="32"/>
  <c r="P85" i="15"/>
  <c r="U86" i="15"/>
  <c r="Q87" i="15"/>
  <c r="J88" i="32"/>
  <c r="J89" i="32"/>
  <c r="P90" i="32"/>
  <c r="N88" i="32"/>
  <c r="Q85" i="15"/>
  <c r="R85" i="15"/>
  <c r="P86" i="15"/>
  <c r="T86" i="15"/>
  <c r="U87" i="15"/>
  <c r="V87" i="15"/>
  <c r="I88" i="32"/>
  <c r="N89" i="32"/>
  <c r="G79" i="24"/>
  <c r="R86" i="15"/>
  <c r="T87" i="15"/>
  <c r="D79" i="24"/>
  <c r="D80" i="24"/>
  <c r="C86" i="21"/>
  <c r="H27" i="36"/>
  <c r="T85" i="15"/>
  <c r="S87" i="15"/>
  <c r="U85" i="15"/>
  <c r="R87" i="15"/>
</calcChain>
</file>

<file path=xl/sharedStrings.xml><?xml version="1.0" encoding="utf-8"?>
<sst xmlns="http://schemas.openxmlformats.org/spreadsheetml/2006/main" count="8666" uniqueCount="599">
  <si>
    <t>Kinder in Kindertagesbetreuung insgesamt</t>
  </si>
  <si>
    <t>Kinder in Kindertageseinrichtungen</t>
  </si>
  <si>
    <t>Kinder in Kindertagespflege</t>
  </si>
  <si>
    <t>Anzahl</t>
  </si>
  <si>
    <t>Anteil an altersgleicher Bevölkerung</t>
  </si>
  <si>
    <t>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</si>
  <si>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</si>
  <si>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</si>
  <si>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</si>
  <si>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</si>
  <si>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</si>
  <si>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</si>
  <si>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</si>
  <si>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</si>
  <si>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</si>
  <si>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</si>
  <si>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</si>
  <si>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</si>
  <si>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</si>
  <si>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</si>
  <si>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</si>
  <si>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Mecklenburg-Vorpommern</t>
  </si>
  <si>
    <t>Länder</t>
  </si>
  <si>
    <t xml:space="preserve">* Kinder in Tagespflege, die zusätzlich eine Kindertageseinrichtung oder eine Ganztagsschule besuchen, werden nicht doppelt gezählt. </t>
  </si>
  <si>
    <t>Deutschland</t>
  </si>
  <si>
    <t>Ostdeutschland</t>
  </si>
  <si>
    <t>Westdeutschland</t>
  </si>
  <si>
    <t>Insgesamt</t>
  </si>
  <si>
    <t>7.30 Uhr</t>
  </si>
  <si>
    <t>Anteil in %</t>
  </si>
  <si>
    <t>Kinder im Alter von 3 bis unter 6 Jahre
(ohne Schulkinder)</t>
  </si>
  <si>
    <t xml:space="preserve">Davon mit einer vertraglich vereinbarten Betreuungszeit in Stunden pro Woche </t>
  </si>
  <si>
    <t>Bis zu 25 Stunden wöchentlich</t>
  </si>
  <si>
    <t>Mehr als 25 
bis zu 35 Stunden wöchentlich</t>
  </si>
  <si>
    <t>Mehr als 35 Stunden wöchentlich</t>
  </si>
  <si>
    <t>Kinder im Alter von unter 3 Jahren</t>
  </si>
  <si>
    <t>Kinder im Alter von 3 Jahren bis zum Schuleintritt</t>
  </si>
  <si>
    <t>*ohne Horteinrichtungen</t>
  </si>
  <si>
    <t>Öffnungsdauer</t>
  </si>
  <si>
    <t>Quelle: Forschungsdatenzentrum der Statistischen Ämter des Bundes und der Länder, Statistik der Kinder- und Jugendhilfe, Kinder und tätige Personen in Tageseinrichtungen und in öffentlich geförderter Kindertagespflege, 2019; Berechnungen der Dortmunder Arbeitsstelle Kinder- und Jugendhilfestatistik</t>
  </si>
  <si>
    <t>.</t>
  </si>
  <si>
    <t>Quelle: Forschungsdatenzentrum der Statistischen Ämter des Bundes und der Länder, Statistik der Kinder- und Jugendhilfe, Kinder und tätige Personen in Tageseinrichtungen und in öffentlich geförderter Kindertagespflege, 2019; Berechnungen des Forschungsverbundes DJI/TU Dortmund</t>
  </si>
  <si>
    <t>Quelle: Forschungsdatenzentrum der Statistischen Ämter des Bundes und der Länder, Statistik der Kinder- und Jugendhilfe, Kinder und tätige Personen in Tageseinrichtungen und in öffentlich geförderter Kindertagespflege, 2018; Berechnungen des Forschungsverbundes DJI/TU Dortmund</t>
  </si>
  <si>
    <t>In %</t>
  </si>
  <si>
    <t>In Kindertagespflege</t>
  </si>
  <si>
    <t>Inanspruchnahmequote</t>
  </si>
  <si>
    <t>In Kindertageseinrichtungen</t>
  </si>
  <si>
    <t>Ostdeuschland</t>
  </si>
  <si>
    <t>**Bevölkerungszahlen auf Basis des Zensus 2011.</t>
  </si>
  <si>
    <t>**Bevölkerungszahlen auf Basis des Zensus 2011</t>
  </si>
  <si>
    <t>3 Jahre</t>
  </si>
  <si>
    <t>4 Jahre</t>
  </si>
  <si>
    <t>5 Jahre</t>
  </si>
  <si>
    <t>2 Jahre</t>
  </si>
  <si>
    <t>In der Bevölkerung am 31.12.2018**</t>
  </si>
  <si>
    <t xml:space="preserve"> Eingliederungshilfe nach 
SGB XII/SGB VIII wegen</t>
  </si>
  <si>
    <t>Kinder in Kindertages-einrichtungen</t>
  </si>
  <si>
    <t>Quelle: Statistisches Bundesamt, Statistik der Kinder- und Jugendhilfe, Kinder und tätige Personen in Tageseinrichtungen und in öffentlich geförderter Kindertagespflege, 2019; Berechnungen des Forschungsverbundes DJI/TU Dortmund</t>
  </si>
  <si>
    <t>Quelle: Statistisches Bundesamt, Statistik der Kinder- und Jugendhilfe, Kinder und tätige Personen in Tageseinrichtungen und in öffentlich geförderter Kindertagespflege, 2018; Berechnungen des Forschungsverbundes DJI/TU Dortmund</t>
  </si>
  <si>
    <t>Kinder in Kindertages-pflege*</t>
  </si>
  <si>
    <t>Der Anteil geschlossener Kindertageseinrichtungen wird wie folgt berechnet: 100 % - Anteil geöffneter Kindertageseinrichtungen (zum Beispiel 100 % - 41,4 % = 58,6 %).</t>
  </si>
  <si>
    <t>9 Stunden</t>
  </si>
  <si>
    <t>Öffnungsdauer unbekannt</t>
  </si>
  <si>
    <t>Davon</t>
  </si>
  <si>
    <t>Davon mit einem Anteil, die … öffnen</t>
  </si>
  <si>
    <t>Davon mit einem Anteil, die … noch geöffnet haben</t>
  </si>
  <si>
    <t>Mindestens einer Behinderung</t>
  </si>
  <si>
    <t>Und zwar</t>
  </si>
  <si>
    <t xml:space="preserve">Körperlicher Behinderung 
</t>
  </si>
  <si>
    <t xml:space="preserve">Geistiger Behinderung 
</t>
  </si>
  <si>
    <t>Unter 2 Jahren</t>
  </si>
  <si>
    <t>Unter 3 Jahren</t>
  </si>
  <si>
    <t>Unter 2 Jahre</t>
  </si>
  <si>
    <t>Unter 3 Jahre</t>
  </si>
  <si>
    <t xml:space="preserve">* Kinder in Tagespflege, die zusätzlich eine Kindertageseinrichtung oder eine Ganztagsschule besuchen, konnten nicht herausgerechnet werden. </t>
  </si>
  <si>
    <t xml:space="preserve">Kinder in der Bevölkerung am 31.12.2018** </t>
  </si>
  <si>
    <t>Kinder in Kindertagesbetreuung</t>
  </si>
  <si>
    <t>Kinder in der Bevölkerung am 31.12.2018**</t>
  </si>
  <si>
    <t>Lesebeispiel: 13,1 % aller Kindertageseinrichtungen in Deutschland öffnen vor 6.30 Uhr.</t>
  </si>
  <si>
    <t>Lesebeispiel: 13,5 % aller Kindertageseinrichtungen in Deutschland öffnen vor 6.30 Uhr.</t>
  </si>
  <si>
    <t>Lesebeispiel: 58,6 % aller Kindertageseinrichtungen in Deutschland schließen vor 17.00 Uhr.</t>
  </si>
  <si>
    <t>Kinder unter 3 Jahren in Kindertagesbetreuung</t>
  </si>
  <si>
    <t>Kinder im Alter von 3 Jahren bis zum Schuleintritt in Kindertagesbetreuung</t>
  </si>
  <si>
    <t xml:space="preserve">Davon </t>
  </si>
  <si>
    <t xml:space="preserve">Kinder in Kindertageseinrichtungen </t>
  </si>
  <si>
    <t xml:space="preserve">Kinder im Alter von 3 bis Schuleintritt </t>
  </si>
  <si>
    <t>Kinder, die zusätzich zu einer Kindertageseinrichtung eine Kindertagespflege besuchen</t>
  </si>
  <si>
    <t>Einrichtungen, die über Mittag schließen</t>
  </si>
  <si>
    <t>Einrichtungen, die nicht über Mittag schließen</t>
  </si>
  <si>
    <t>Der Anteil geschlossener Kindertageseinrichtungen wird wie folgt berechnet: 100 % - Anteil geöffneter Kindertageseinrichtungen (zum Beispiel 100 % - 41,6 % = 58,4 %).</t>
  </si>
  <si>
    <t>Lesebeispiel: 58,4 % aller Kindertageseinrichtungen in Deutschland schließen vor 17.00 Uhr.</t>
  </si>
  <si>
    <t>3 bis unter 
6 Jahre</t>
  </si>
  <si>
    <t>3 bis unter 
6 Jahren</t>
  </si>
  <si>
    <t>Kinder im Alter unter 3 Jahren</t>
  </si>
  <si>
    <t>Kinder in Kindertages-betreuung</t>
  </si>
  <si>
    <t>in %</t>
  </si>
  <si>
    <t>Kindertages-einrichtungen insgesamt</t>
  </si>
  <si>
    <t>Betreuung wird über Mittag unterbrochen</t>
  </si>
  <si>
    <t>Öffnungsdauer in Stunden</t>
  </si>
  <si>
    <t>Mittelwert</t>
  </si>
  <si>
    <t xml:space="preserve">Kinder in der Bevölkerung am 31.12.2019** </t>
  </si>
  <si>
    <t>Kinder in der Bevölkerung am 31.12.2019**</t>
  </si>
  <si>
    <t>In der Bevölkerung am 31.12.2019**</t>
  </si>
  <si>
    <t>Quelle: Statistisches Bundesamt, Statistik der Kinder- und Jugendhilfe, Kinder und tätige Personen in Tageseinrichtungen und in öffentlich geförderter Kindertagespflege, 2020; Berechnungen des Forschungsverbundes DJI/TU Dortmund</t>
  </si>
  <si>
    <t>Quelle: Forschungsdatenzentrum der Statistischen Ämter des Bundes und der Länder, Statistik der Kinder- und Jugendhilfe, Kinder und tätige Personen in Tageseinrichtungen und in öffentlich geförderter Kindertagespflege, 2020; Berechnungen der Dortmunder Arbeitsstelle Kinder- und Jugendhilfestatistik</t>
  </si>
  <si>
    <t>Quelle: Forschungsdatenzentrum der Statistischen Ämter des Bundes und der Länder, Statistik der Kinder- und Jugendhilfe, Kinder und tätige Personen in Tageseinrichtungen und in öffentlich geförderter Kindertagespflege, 2020; Berechnungen des Forschungsverbundes DJI/TU Dortmund</t>
  </si>
  <si>
    <t>Kinder in Kindertages-betreuung insgesamt</t>
  </si>
  <si>
    <t>* Ohner Kinder in Tagespflege, die zusätzlich eine Kindertageseinrichtung oder eine Ganztagsschule besuchen.</t>
  </si>
  <si>
    <t>* Kinder mit Migrationshintergrund werden über die Kinder- und Jugendhilfestatistik über das Merkmal "Ausländische Herkunft mindestens eines Elternteils" definiert.</t>
  </si>
  <si>
    <t>Berlin, Stadt</t>
  </si>
  <si>
    <t>In der Familie wird vorrangig nicht Deutsch gesprochen</t>
  </si>
  <si>
    <t>Kinder mit Migrations-hintergrund insgesamt</t>
  </si>
  <si>
    <t>Kinder von 3 Jahren bis zum Schuleintritt</t>
  </si>
  <si>
    <t>Kinder im Alter von unter 3 Jahre</t>
  </si>
  <si>
    <t>6.00 Uhr</t>
  </si>
  <si>
    <t>6.30 Uhr</t>
  </si>
  <si>
    <t>7.00 Uhr</t>
  </si>
  <si>
    <t>8.00 Uhr</t>
  </si>
  <si>
    <t>Davon mit einem Anteil, die um … geöffnet haben</t>
  </si>
  <si>
    <t>14.00 Uhr</t>
  </si>
  <si>
    <t>14.30 Uhr</t>
  </si>
  <si>
    <t>15.00 Uhr</t>
  </si>
  <si>
    <t>15.30 Uhr</t>
  </si>
  <si>
    <t>16.00 Uhr</t>
  </si>
  <si>
    <t>16.30 Uhr</t>
  </si>
  <si>
    <t>17.00 Uhr</t>
  </si>
  <si>
    <t>17.30 Uhr</t>
  </si>
  <si>
    <t>18.00 Uhr</t>
  </si>
  <si>
    <t>Davon mit einem Anteil, die um … noch geöffnet haben</t>
  </si>
  <si>
    <t>5.30 Uhr</t>
  </si>
  <si>
    <t>Lesebeispiel: 12,8 % aller Kindertageseinrichtungen in Deutschland öffnen spätestens um 6.00 Uhr.</t>
  </si>
  <si>
    <t>Der Anteil geschlossener Kindertageseinrichtungen wird wie folgt berechnet: 100 % - Anteil geöffneter Kindertageseinrichtungen (zum Beispiel 100 % - 10,2 % =  89,8 %).</t>
  </si>
  <si>
    <t>Lesebeispiel: 10,7% der Kindertageseinrichtungen in Deutschland haben um 17 Uhr noch geöffnet.</t>
  </si>
  <si>
    <t>Der Anteil geschlossener Kindertageseinrichtungen wird wie folgt berechnet: 100 % - Anteil geöffneter Kindertageseinrichtungen (zum Beispiel 100 % - 10,7 % =  89,3 %).</t>
  </si>
  <si>
    <t>Lesebeispiel: 13,1 % aller Kindertageseinrichtungen in Deutschland öffnen spätestens um 6.00 Uhr.</t>
  </si>
  <si>
    <t>Vor 16.30 Uhr</t>
  </si>
  <si>
    <t>Vor 16.45 Uhr</t>
  </si>
  <si>
    <t>Vor 17.00 Uhr</t>
  </si>
  <si>
    <t>Vor 17.15 Uhr</t>
  </si>
  <si>
    <t>Vor 17.30 Uhr</t>
  </si>
  <si>
    <t>Vor 17.45 Uhr</t>
  </si>
  <si>
    <t>Vor 18.00 Uhr</t>
  </si>
  <si>
    <t>Vor 18.15 Uhr</t>
  </si>
  <si>
    <t>Vor 18.30 Uhr</t>
  </si>
  <si>
    <t>Vor 6.00 Uhr</t>
  </si>
  <si>
    <t>Vor 6.15 Uhr</t>
  </si>
  <si>
    <t>Vor 6.30 Uhr</t>
  </si>
  <si>
    <t>Vor 6.45 Uhr</t>
  </si>
  <si>
    <t>Vor 7.00 Uhr</t>
  </si>
  <si>
    <t>Vor 7.15 Uhr</t>
  </si>
  <si>
    <t>Vor 7.30 Uhr</t>
  </si>
  <si>
    <t xml:space="preserve"> Vor 7.15 Uhr</t>
  </si>
  <si>
    <t>Weniger als 9 Stunden</t>
  </si>
  <si>
    <t>Mehr als 9 bis zu 10 Stunden</t>
  </si>
  <si>
    <t>Mehr als 10 bis zu 11 Stunden</t>
  </si>
  <si>
    <t>Mehr als 11 Stunden</t>
  </si>
  <si>
    <t>Mehr als 11 bis zu 12 Stunden</t>
  </si>
  <si>
    <t>Mehr als 12 Stunden</t>
  </si>
  <si>
    <t>Kinder im Alter von 3 Jahren bis zum Schuleintritt
(ohne Schulkinder)</t>
  </si>
  <si>
    <t xml:space="preserve">Kinder in der Bevölkerung am 31.12.2017** </t>
  </si>
  <si>
    <t>Weniger als 5 Stunden</t>
  </si>
  <si>
    <t>5 bis unter 7 Stunden</t>
  </si>
  <si>
    <t>7 bis unter 9 Stunden</t>
  </si>
  <si>
    <t>9 bis unter 11 Stunden</t>
  </si>
  <si>
    <t>Durchschnitt-liche Betreuungszeit</t>
  </si>
  <si>
    <t>Kinder bis zum Schuleintritt</t>
  </si>
  <si>
    <t>2019 - neue Berechnungsweise</t>
  </si>
  <si>
    <t>Lesebeispiel: 10,2% aller Kindertageseinrichtungen in Deutschland haben um 17 Uhr noch geöffnet.</t>
  </si>
  <si>
    <t>Alter</t>
  </si>
  <si>
    <t>Unter 3 J.</t>
  </si>
  <si>
    <t>3 J. bis Schuleintritt</t>
  </si>
  <si>
    <t>Anteil</t>
  </si>
  <si>
    <t>S.E.</t>
  </si>
  <si>
    <t>Montag</t>
  </si>
  <si>
    <t>Dienstag</t>
  </si>
  <si>
    <t>Mittwoch</t>
  </si>
  <si>
    <t>Donnerstag</t>
  </si>
  <si>
    <t>Freitag</t>
  </si>
  <si>
    <t>Ganztag (mehr als 7h)</t>
  </si>
  <si>
    <t>Median</t>
  </si>
  <si>
    <t>p25</t>
  </si>
  <si>
    <t>p75</t>
  </si>
  <si>
    <t>Min.</t>
  </si>
  <si>
    <t>Max.</t>
  </si>
  <si>
    <t>2,9*</t>
  </si>
  <si>
    <t>10,2*</t>
  </si>
  <si>
    <t>X: Basis zu klein (&lt;50)</t>
  </si>
  <si>
    <t>X</t>
  </si>
  <si>
    <t>* = Anteil statistisch signifikant verschieden gegenüber 2019</t>
  </si>
  <si>
    <t>33*</t>
  </si>
  <si>
    <t>97*</t>
  </si>
  <si>
    <t>21*</t>
  </si>
  <si>
    <t>96*</t>
  </si>
  <si>
    <r>
      <rPr>
        <i/>
        <sz val="11"/>
        <color theme="1"/>
        <rFont val="Arial"/>
        <family val="2"/>
      </rPr>
      <t xml:space="preserve">Quelle: DJI-Kinderbetreuungsstudie U12 (2019); eigene Berechnungen; Daten gewichtet. </t>
    </r>
    <r>
      <rPr>
        <sz val="11"/>
        <color theme="1"/>
        <rFont val="Arial"/>
        <family val="2"/>
      </rPr>
      <t>n(Gesamtdeutschland Unter 3 J.)=1501-1600; n(Gesamtdeutschland 3 J. bis Schuleintritt)=131-147; n(Westdeutschland Unter 3 J.)=1091-1218; n(Westdeutschland 3 J. bis Schuleintritt)=107-120; n(Ostdeutschland Unter 3 J.)=410-461; n(Baden-Württemberg Unter 3 J.)=90-96; n(Bayern Unter 3 J.)=138-149; n(Berlin Unter 3 J.)=94-106; n(Brandenburg Unter 3 J.)= 87-100; n(Bremen Unter 3 J.)=104-111; n(Hamburg Unter 3 J.)=69-84; n(Hessen Unter 3 J.)=104-124; n(Mecklenburg-Vorpommern Unter 3 J.)=53-54; n(Niedersachsen Unter 3 J.)=103-115; n(Nordrhein-Westfalen Unter 3 J.)=147-167; n(Rheinland-Pfalz Unter 3 J.)=127-144; n(Saarland Unter 3 J.)=89-98; n(Sachsen Unter 3 J.)=69-78; n(Schleswig-Holstein Unter 3 J.)=121-130; n(Thüringen Unter 3 J.)=69-75</t>
    </r>
  </si>
  <si>
    <t xml:space="preserve"> X: Basis zu klein (&lt;50)</t>
  </si>
  <si>
    <t>Vorstellungen über Ernährung nicht berücksichtigt</t>
  </si>
  <si>
    <t>KiTA Platz gewollt, aber nicht bekommen</t>
  </si>
  <si>
    <t>Kultur nicht ausreichend berücksichtigt</t>
  </si>
  <si>
    <t>Unzureichende Förderung</t>
  </si>
  <si>
    <t>Schlechte Einflüsse befürchet</t>
  </si>
  <si>
    <t>Eingewöhnung gescheitert</t>
  </si>
  <si>
    <t>Weil es für Sie einfach nicht in Frage kommt</t>
  </si>
  <si>
    <t>Großeltern können betreuen</t>
  </si>
  <si>
    <t>keine KiTA in der Nähe</t>
  </si>
  <si>
    <t>Weil Sie das Kind lieber selber erziehen möchten</t>
  </si>
  <si>
    <t>Gute Erfahrungen mit Betreuung zu Hause</t>
  </si>
  <si>
    <t>Kind noch zu jung</t>
  </si>
  <si>
    <t>Öffnungszeiten</t>
  </si>
  <si>
    <t>Kosten</t>
  </si>
  <si>
    <t>Kriterium</t>
  </si>
  <si>
    <t>Gründe der Nichtnutzung 2019 nach Altersgruppen und Ländern (Anteil in %) Betreuungsbedarf und nicht in Kindertagesbetreuung</t>
  </si>
  <si>
    <t>9*</t>
  </si>
  <si>
    <t>15*</t>
  </si>
  <si>
    <t>8*</t>
  </si>
  <si>
    <t>6*</t>
  </si>
  <si>
    <t>5*</t>
  </si>
  <si>
    <t>29*</t>
  </si>
  <si>
    <t>51*</t>
  </si>
  <si>
    <t>43*</t>
  </si>
  <si>
    <t>53*</t>
  </si>
  <si>
    <t>62*</t>
  </si>
  <si>
    <t>59*</t>
  </si>
  <si>
    <t>0*</t>
  </si>
  <si>
    <t>19*</t>
  </si>
  <si>
    <t>23*</t>
  </si>
  <si>
    <t>13*</t>
  </si>
  <si>
    <t>7*</t>
  </si>
  <si>
    <t>3*</t>
  </si>
  <si>
    <t>4*</t>
  </si>
  <si>
    <t>2*</t>
  </si>
  <si>
    <t>24*</t>
  </si>
  <si>
    <t>17*</t>
  </si>
  <si>
    <t>30*</t>
  </si>
  <si>
    <t>37*</t>
  </si>
  <si>
    <t>25*</t>
  </si>
  <si>
    <t>26*</t>
  </si>
  <si>
    <t>48*</t>
  </si>
  <si>
    <t>73*</t>
  </si>
  <si>
    <t>64*</t>
  </si>
  <si>
    <t>63*</t>
  </si>
  <si>
    <t>60*</t>
  </si>
  <si>
    <t>18*</t>
  </si>
  <si>
    <t>16*</t>
  </si>
  <si>
    <t>47*</t>
  </si>
  <si>
    <t>14*</t>
  </si>
  <si>
    <t>12*</t>
  </si>
  <si>
    <t>49*</t>
  </si>
  <si>
    <t>34*</t>
  </si>
  <si>
    <t>10*</t>
  </si>
  <si>
    <t>11*</t>
  </si>
  <si>
    <t>52*</t>
  </si>
  <si>
    <t>69*</t>
  </si>
  <si>
    <t>61*</t>
  </si>
  <si>
    <t>66*</t>
  </si>
  <si>
    <t>87*</t>
  </si>
  <si>
    <t>89*</t>
  </si>
  <si>
    <t>32*</t>
  </si>
  <si>
    <t>86*</t>
  </si>
  <si>
    <t>40*</t>
  </si>
  <si>
    <t>1*</t>
  </si>
  <si>
    <t>65*</t>
  </si>
  <si>
    <t>44*</t>
  </si>
  <si>
    <t>41*</t>
  </si>
  <si>
    <t>39*</t>
  </si>
  <si>
    <t>20*</t>
  </si>
  <si>
    <t>38*</t>
  </si>
  <si>
    <t>35*</t>
  </si>
  <si>
    <t>68*</t>
  </si>
  <si>
    <t>28*</t>
  </si>
  <si>
    <t>31*</t>
  </si>
  <si>
    <t>22*</t>
  </si>
  <si>
    <t>78*</t>
  </si>
  <si>
    <t>71*</t>
  </si>
  <si>
    <t>76*</t>
  </si>
  <si>
    <t>70*</t>
  </si>
  <si>
    <t>42*</t>
  </si>
  <si>
    <t>27*</t>
  </si>
  <si>
    <t>72*</t>
  </si>
  <si>
    <t>45*</t>
  </si>
  <si>
    <t>nach 17 Uhr</t>
  </si>
  <si>
    <t>vor 7:15 Uhr</t>
  </si>
  <si>
    <t>5 Tage</t>
  </si>
  <si>
    <t>3-4 Tage</t>
  </si>
  <si>
    <t>1-2 Tage</t>
  </si>
  <si>
    <t>Kein Bedarf</t>
  </si>
  <si>
    <t>Mit Bedarf</t>
  </si>
  <si>
    <t>75*</t>
  </si>
  <si>
    <t>46*</t>
  </si>
  <si>
    <t>36*</t>
  </si>
  <si>
    <t>80*</t>
  </si>
  <si>
    <t>58*</t>
  </si>
  <si>
    <t>67*</t>
  </si>
  <si>
    <t>74*</t>
  </si>
  <si>
    <t>79*</t>
  </si>
  <si>
    <t>85*</t>
  </si>
  <si>
    <t>83*</t>
  </si>
  <si>
    <t>81*</t>
  </si>
  <si>
    <t>84*</t>
  </si>
  <si>
    <t>77*</t>
  </si>
  <si>
    <t>82*</t>
  </si>
  <si>
    <t>15,2*</t>
  </si>
  <si>
    <t>25,4*</t>
  </si>
  <si>
    <t>23,1*</t>
  </si>
  <si>
    <t>10,7*</t>
  </si>
  <si>
    <t>13,7*</t>
  </si>
  <si>
    <t>14,8*</t>
  </si>
  <si>
    <t>Unter 3-Jährige</t>
  </si>
  <si>
    <t>3-Jährige bis Schuleintritt</t>
  </si>
  <si>
    <t>Halbtag (bis einschließlich 5h)</t>
  </si>
  <si>
    <t>Erw. Halbtag (mehr 
als 5h bis einschließlich 7h)</t>
  </si>
  <si>
    <t>Quelle: DJI, Kinderbetreuungsstudie U12 2020, Berechnungen des DJI, Daten gewichtet, nK0-2 = 6.795-6.970, nK3-6 = 9.339-9.528</t>
  </si>
  <si>
    <t>Quelle: DJI, Kinderbetreuungsstudie U12 2020, Berechnungen des DJI, Daten gewichtet, nK0-2 = 7.008, nK3-6 = 9.689</t>
  </si>
  <si>
    <t>Quelle: DJI, Kinderbetreuungsstudie U12 2020, Berechnungen des DJI, Daten gewichtet, nK0-2 = 7.061, nK3-6 = 9.705</t>
  </si>
  <si>
    <t>Quelle: DJI, Kinderbetreuungsstudie U12 2020, Berechnungen des DJI, Daten gewichtet, nK0-2 = 7.060, nK3-6 = 9.684</t>
  </si>
  <si>
    <t>Quelle: DJI, Kinderbetreuungsstudie U12 2020, Berechnungen des DJI, Daten gewichtet, nK0-2 = 7.036, nK3-6 = 9.696</t>
  </si>
  <si>
    <t>Quelle: DJI, Kinderbetreuungsstudie U12 2020, Berechnungen des DJI, Daten gewichtet, nK0-2 = 6.833, nK3-6 = 9.608</t>
  </si>
  <si>
    <t>In Minuten</t>
  </si>
  <si>
    <t>Quelle: DJI, Kinderbetreuungsstudie U12 (2020), Berechnungen des DJI, Daten gewichtet, Daten gewichtet, n = 15.666</t>
  </si>
  <si>
    <t>** = Prozentangaben beziehen sich auf nichtbetreute Kinder</t>
  </si>
  <si>
    <t>Elternbedarfe aktuell nichtbetreuter Kinder**</t>
  </si>
  <si>
    <t>* = Prozentangaben beziehen sich auf nichtbetreute Kinder</t>
  </si>
  <si>
    <t>Elternbedarfe aktuell nichtbetreuter Kinder*</t>
  </si>
  <si>
    <t>Keine KiTA in der Nähe</t>
  </si>
  <si>
    <t>In Monaten</t>
  </si>
  <si>
    <t>Quelle: DJI, Kinderbetreuungsstudie U12 2020, gewichtete Daten, Berechnungen des DJI, n = 15.610</t>
  </si>
  <si>
    <t>Quelle: DJI, Kinderbetreuungsstudie U12 2020, gewichtete Daten, Berechnungen des DJI, n = 14.384</t>
  </si>
  <si>
    <t>* = Mittelwert statistisch signifikant verschieden gegenüber 2019; keine statistischen Tests für Deutschland, Westdeutschland und Ostdeutschland (α=0,05)</t>
  </si>
  <si>
    <t>* = Anteil statistisch signifikant verschieden gegenüber 2019 (α=0,05)</t>
  </si>
  <si>
    <t>* = Anteil statistisch signifikant verschieden gegenüber 2019; keine statistischen Tests für Deutschland, Westdeutschland und Ostdeutschland (α=0,05)</t>
  </si>
  <si>
    <t>* = Mittelwert statistisch signifikant verschieden gegenüber 2019 (α=0,05)</t>
  </si>
  <si>
    <t xml:space="preserve"> * = Mittelwert statistisch signifikant verschieden gegenüber 2019 (α=0,05)</t>
  </si>
  <si>
    <t>Quelle: DJI, Kinderbetreuungsstudie U12 2020, gewichtete Daten, Berechnungen des DJI,  nK0-2 = 7.194, nK3-6 = 9.774</t>
  </si>
  <si>
    <t>Quelle: DJI, Kinderbetreuungsstudie U12 2020, gewichtete Daten, Berechnungen des DJI,  nK0-2 = 6.147, nK3-6 = 9.508</t>
  </si>
  <si>
    <t>Quelle: DJI, Kinderbetreuungsstudie U12 2020, gewichtete Daten, Berechnungen des DJI,  n = 17.072</t>
  </si>
  <si>
    <t>Quelle: DJI, Kinderbetreuungsstudie U12 2020, gewichtete Daten, Berechnungen des DJI,  n = 15.756</t>
  </si>
  <si>
    <t>Halbtag (bis einschließlich 25h)</t>
  </si>
  <si>
    <t>Erw. Halbtag (mehr 
als 25h bis einschließlich 35h)</t>
  </si>
  <si>
    <t>Ganztag (mehr als 35h)</t>
  </si>
  <si>
    <t>Quelle: DJI, Kinderbetreuungsstudie U12 2020, gewichtete Daten, Berechnungen des DJI,  nK0-2 = 8.794, nK3-6 = 9.760</t>
  </si>
  <si>
    <t xml:space="preserve">* = Anteil statistisch signifikant verschieden gegenüber 2019 (α=0,05)
</t>
  </si>
  <si>
    <t>Quelle: DJI, Kinderbetreuungsstudie U12 2020, gewichtete Daten, Berechnungen des DJI,  nK0-2 = 5.990, nK3-6 = 9.000</t>
  </si>
  <si>
    <t>Quelle: DJI, Kinderbetreuungsstudie U12 2020, gewichtete Daten, Berechnungen des DJI,  nK0-2 = 7.165, nK3-6 = 9.746</t>
  </si>
  <si>
    <t>Quelle: DJI, Kinderbetreuungsstudie U12 2020, gewichtete Daten, Berechnungen des DJI,  nK0-2 = 6.152, nK3-6 = 9.501</t>
  </si>
  <si>
    <t>In Tagen</t>
  </si>
  <si>
    <t>Quelle: DJI, Kinderbetreuungsstudie U12 2020, gewichtete Daten, Berechnungen des DJI, n = 15.085</t>
  </si>
  <si>
    <t>Quelle: DJI, Kinderbetreuungsstudie U12 2019, gewichtete Daten, Berechnungen des DJI, n = 13.704</t>
  </si>
  <si>
    <t>Vor 7:15 Uhr morgens</t>
  </si>
  <si>
    <t>Nach 17:00 Uhr nachmittags</t>
  </si>
  <si>
    <t>An beiden Zeiten</t>
  </si>
  <si>
    <t>Bedarf auf 
Kernzeit beschränkt</t>
  </si>
  <si>
    <t>3 Jährige bis Schuleintritt</t>
  </si>
  <si>
    <t>Quelle: DJI, Kinderbetreuungsstudie U12 2020, gewichtete Daten, Berechnungen des DJI, n = 6.345</t>
  </si>
  <si>
    <t>Quelle: DJI, Kinderbetreuungsstudie U12 2020, gewichtete Daten, Berechnungen des DJI, n = 5.061</t>
  </si>
  <si>
    <t>Quelle: DJI, Kinderbetreuungsstudie U12 (2020), gewichtete Daten, Berechnungen des DJI,  nK0-2 = 12.162, nK3-6 = 10.234</t>
  </si>
  <si>
    <t>Quelle: DJI, Kinderbetreuungsstudie U12 2020, gewichtete Daten, Berechnungen des DJI,  nK0-2 = 10.557, nK3-6 = 9.959</t>
  </si>
  <si>
    <t>Quelle: DJI, Kinderbetreuungsstudie U12 2020, gewichtete Daten, Berechnungen des DJI,  nK0-2 = 4.230-4.570, nK3-6 = 270-303</t>
  </si>
  <si>
    <t>Quelle: DJI, Kinderbetreuungsstudie U12 2020, gewichtete Daten, Berechnungen des DJI,  nK0-2 = 1.573, nK3-6 = 121-136</t>
  </si>
  <si>
    <t>Quelle: DJI, Kinderbetreuungsstudie U12 2020, gewichtete Daten, Berechnungen des DJI,  nK0-2 = 3.758-4.109, nK3-6 = 270-303</t>
  </si>
  <si>
    <t>Quelle: DJI, Kinderbetreuungsstudie U12 2020, gewichtete Daten, Berechnungen des DJI,  nK0-2 = 1.501-1.600, nK3-6 = 131-147</t>
  </si>
  <si>
    <t>Quelle: DJI, Kinderbetreuungsstudie U12 2020, Berechnungen des DJI, Daten gewichtet, Daten gewichtet,  n = 14.373</t>
  </si>
  <si>
    <t>Quelle: DJI, Kinderbetreuungsstudie U12 2019, Berechnungen des DJI, Daten gewichtet, nK0-2 = 4.998, nK3-6 = 8.928</t>
  </si>
  <si>
    <t>Quelle: DJI, Kinderbetreuungsstudie U12 2020, Berechnungen des DJI, Daten gewichtet, nK0-2 = 6.054, nK3-6 = 9.365</t>
  </si>
  <si>
    <t>Quelle: DJI-Kinderbetreuungsstudie U12 2020; Berechnungen des DJI; Daten gewichtet. n=18.719</t>
  </si>
  <si>
    <t>Quelle: DJI-Kinderbetreuungsstudie U12 2020; Berechnungen des DJI; Daten gewichtet. n = 16.845</t>
  </si>
  <si>
    <t>Hinweis: Werte unter 5% werden aus statistischen Gründen nicht ausgewiesen.</t>
  </si>
  <si>
    <t>Quelle: DJI, DJI-Kinderbetreuungsstudie U12 2020, gewichtete Daten, Berechnungen des DJI, n = 4.230-4.570</t>
  </si>
  <si>
    <t xml:space="preserve">  p5  </t>
  </si>
  <si>
    <t xml:space="preserve">      p10  </t>
  </si>
  <si>
    <t xml:space="preserve">      p25 </t>
  </si>
  <si>
    <t xml:space="preserve">       p50   </t>
  </si>
  <si>
    <t xml:space="preserve">     p75  </t>
  </si>
  <si>
    <t xml:space="preserve">      p90  </t>
  </si>
  <si>
    <t xml:space="preserve">      p95</t>
  </si>
  <si>
    <t>Nähe zum Wohnort</t>
  </si>
  <si>
    <t>Aufgeschlossenheit gegenüber anderen Kulturen</t>
  </si>
  <si>
    <t>Eine kleine Gruppe</t>
  </si>
  <si>
    <t>Ein gesundes und frisch gekochtes Essen</t>
  </si>
  <si>
    <t xml:space="preserve">Eine gute Ausstattung und gute Räumlichkeiten </t>
  </si>
  <si>
    <t>Anzahl von Betreuungspersonen in den Gruppen</t>
  </si>
  <si>
    <t>Die Nähe zum Arbeitsplatz</t>
  </si>
  <si>
    <t>Gute, individuelle Förderangebote</t>
  </si>
  <si>
    <t>Quelle: DJI, Kinderbetreuungsstudie U12 2020, gewichtete Daten, Berechnungen des DJI, n = 15.402-16.637</t>
  </si>
  <si>
    <t>Auswahlkriterium</t>
  </si>
  <si>
    <t>p5</t>
  </si>
  <si>
    <t>p10</t>
  </si>
  <si>
    <t>p50</t>
  </si>
  <si>
    <t>p90</t>
  </si>
  <si>
    <t>p95</t>
  </si>
  <si>
    <t>Nähe zum Arbeitsplatz des Vaters</t>
  </si>
  <si>
    <t>Aufgeschlossenheit für andere Kulturen</t>
  </si>
  <si>
    <t>Nähe zum Arbeitsplatz der Mutter</t>
  </si>
  <si>
    <t>Soziale Mischung</t>
  </si>
  <si>
    <t>kleine Gruppen</t>
  </si>
  <si>
    <t>Förderangebote für Kinder mit besonderem Bedarf</t>
  </si>
  <si>
    <t>Essen</t>
  </si>
  <si>
    <t>Ausstattung und Räumlichkeiten</t>
  </si>
  <si>
    <t>Quelle: DJI, DJI-Kinderbetreuungsstudie (KiBS) U12 2019, Daten gewichtet, Berechnungen des DJI, n=13.828-15.158.</t>
  </si>
  <si>
    <t>Fragetext: Wie wichtig waren die folgenden Punkte für Sie bei der Wahl der Kindertagesbetreuung?</t>
  </si>
  <si>
    <t>Bitte stufen Sie Ihre Antwort ab, mit einem Wert von 1 = „überhaupt nicht wichtig“ bis 6 = „sehr wichtig“.</t>
  </si>
  <si>
    <t>Freie Plätze</t>
  </si>
  <si>
    <t>Allgemeine Infos im Internet</t>
  </si>
  <si>
    <t>Info-Veranstaltungen zum Angebot</t>
  </si>
  <si>
    <t>Aufsuchende Arbeit (SGB II)</t>
  </si>
  <si>
    <t>in Deutsch</t>
  </si>
  <si>
    <t>in Deutsch &amp; anderen Sprachen</t>
  </si>
  <si>
    <t>Fragetext: Gab es in den Kindertageseinrichtungen des Trägers zum Stichtag 01.03.2020 freie Plätze?</t>
  </si>
  <si>
    <t>Fragetext: Wie viele freie Plätze hatten Sie zum Stichtag 01.03.2020 in den Kindertageseinrichtungen?</t>
  </si>
  <si>
    <t>Gesamt</t>
  </si>
  <si>
    <t>Nordrhein-Wesfalen</t>
  </si>
  <si>
    <t>Anzahl freier Plätze für unter 3-Jährige</t>
  </si>
  <si>
    <t xml:space="preserve">Mittelwert </t>
  </si>
  <si>
    <t>Anzahl freier Plätze für 3-Jährige bis Schuleintritt</t>
  </si>
  <si>
    <t>Fragetext: Gibt es in Ihrer Einrichtung derzeit zum Stichtag 01.03.2020 freie Plätze?</t>
  </si>
  <si>
    <t xml:space="preserve">Fragetext: Wie viele freie Plätze haben Sie derzeit in Ihrer Einrichtung in den aufgeführten Altersgruppen?  </t>
  </si>
  <si>
    <t>Keine</t>
  </si>
  <si>
    <t>1 - 10%</t>
  </si>
  <si>
    <t>11 - 30%</t>
  </si>
  <si>
    <t>31 - 60%</t>
  </si>
  <si>
    <t>Über 60%</t>
  </si>
  <si>
    <t xml:space="preserve">Brandenburg </t>
  </si>
  <si>
    <t>Frage: Schätzen Sie bitte den Prozentsatz der Kinder in Ihrer Kindertageseinrichtung, welche die folgenden persönlichen Merkmale aufweisen: Kinder mit sozio-ökonomisch benachteiligtem Hintergrund.</t>
  </si>
  <si>
    <t>/</t>
  </si>
  <si>
    <t>Hinweis: Inkonsistente Angaben werden ausgeschlossen. Werte mit geringen Einschränkungen sind in Berlin, Rheinland-Pfalz und Thüringen vorhanden, aber nicht interpretiert, da diese nur eingeschränkt belastbar sind; Werte mit starken Einschränkungen (/) sind für Bremen, Hamburg, Mecklenburg-Vorpommern, Saarland, Sachsen-Anhalt und Schleswig-Holstein nicht dargestellt, da diese nicht belastbar oder vorhanden sind.</t>
  </si>
  <si>
    <t>Fragetext: Bietet Ihr Jugendamt eine oder mehrere der folgenden Informations- und Beratungsmöglichkeiten zur Kindertagesbetreuung für Eltern an?</t>
  </si>
  <si>
    <t>Hinweis: Werte mit geringen Einschränkungen sind in Sachsen-Anhalt vorhanden, aber nicht interpretiert, da diese nur eingeschränkt belastbar sind; Werte mit starken Einschränkungen (/) sind für Berlin, Bremen, Hamburg, Mecklenburg-Vorpommern, Saarland, Sachsen und Schleswig-Holstein nicht dargestellt, da diese nicht belastbar oder vorhanden sind.</t>
  </si>
  <si>
    <t>Hinweis: Werte mit starken Einschränkungen (/) sind für Hamburg nicht dargestellt, da diese nicht belastbar oder vorhanden sind.</t>
  </si>
  <si>
    <t>Hinweis: Leitungen reiner Horteinrichtungen wurden nicht berücksichtigt, dargestellte Anteile entsprechen Ja-Anteilen; Werte mit starken Einschränkungen (/) sind für Hamburg nicht dargestellt, da diese nicht belastbar oder vorhanden sind.</t>
  </si>
  <si>
    <t>Hinweis: Leitungen reiner Horteinrichtungen wurden nicht berücksichtigt, unplausible Angaben wurden ausgeschlossen; Werte mit starken Einschränkungen (/) sind für Hamburg nicht dargestellt, da diese nicht belastbar oder vorhanden sind.</t>
  </si>
  <si>
    <t xml:space="preserve">Alter des jüngsten Kindes  </t>
  </si>
  <si>
    <t>Kinder im Alter von 3 bis unter 
6 Jahre</t>
  </si>
  <si>
    <t>Erwerbstätig</t>
  </si>
  <si>
    <t>Nicht erwerbstätig</t>
  </si>
  <si>
    <t>Vollzeit</t>
  </si>
  <si>
    <t>Teilzeit</t>
  </si>
  <si>
    <t>*Gewichtung und Hochrechnung auf Basis des Zensus 2011. Die hochgerechneten Fallzahlen wurden auf Tausend gerundet.</t>
  </si>
  <si>
    <t>**Aufgrund fehlender statistischer Genauigkeit werden Nachkommastellen nicht ausgewiesen.</t>
  </si>
  <si>
    <t>Quelle: Forschungsdatenzentrum der Statistischen Ämter des Bundes und der Länder, Mikrozensus, 2018; Berechnungen des Forschungsverbundes DJI/TU Dortmund</t>
  </si>
  <si>
    <t>*Gewichtung und Hochrechnung auf Basis des Zensus 2011</t>
  </si>
  <si>
    <t>Höchster Bildungsgrad der Eltern</t>
  </si>
  <si>
    <t>Sekundarstufe I oder niedriger</t>
  </si>
  <si>
    <t>Sekundarstufe II (inkl. postsekun-därer, nicht-tertiärer Abschlüsse)</t>
  </si>
  <si>
    <t>Tertiärstufe</t>
  </si>
  <si>
    <t>***Aufgrund des abweichenden Datenerhebungsverfahrens beim Mikrozensus kommt es bei der Hochrechnung und Anteilsberechnung länderübergreifend zu geringen Abweichungen gegenüber den auf der KJH-Statistik basierenden Inanspruchnahmequoten.</t>
  </si>
  <si>
    <t>Haushaltsnettoäquivalenzeinkommen im Vergleich zum Bundesdurchschnitt (Median)</t>
  </si>
  <si>
    <t xml:space="preserve">Weniger als 60% des Medians </t>
  </si>
  <si>
    <t xml:space="preserve">Mehr als 60% und weniger als 100% Medians </t>
  </si>
  <si>
    <t xml:space="preserve">Mehr als 100% des Medians </t>
  </si>
  <si>
    <t>Transferleistungsbezug von ALG II, Sozialgeld oder Sozialhilfe</t>
  </si>
  <si>
    <t>Transfer-leistungsbezug</t>
  </si>
  <si>
    <t>Kein Transfer-leistungsbezug</t>
  </si>
  <si>
    <t>Quelle:  Forschungsdatenzentrum der Statistischen Ämter des Bundes und der Länder, Mikrozensus, 2018;  Berechnungen des Forschungsverbundes DJI/TU Dortmund</t>
  </si>
  <si>
    <r>
      <t>Inanspruchnahmequote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</si>
  <si>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Drohender oder seelischer Behinderung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</si>
  <si>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1 </t>
    </r>
    <r>
      <rPr>
        <sz val="8"/>
        <rFont val="Calibri"/>
        <family val="2"/>
        <scheme val="minor"/>
      </rPr>
      <t>Die Inanspruchnahmequoten für Kinder unter 1 Jahr und für 1-Jährige Kinder können aus datenschutzrechtlichen Gründen auf Landesebene nicht getrennt voneinander ausgewiesen werden. Deutschlandweit liegt die Inanspruchnahmequote für die unter 1-Jährigen bei 1,9% und für die 1-Jährigen bei 37,1%</t>
    </r>
    <r>
      <rPr>
        <vertAlign val="superscript"/>
        <sz val="8"/>
        <rFont val="Calibri"/>
        <family val="2"/>
        <scheme val="minor"/>
      </rPr>
      <t>.</t>
    </r>
  </si>
  <si>
    <t>Fragetext: Bitte geben Sie an, zu welchen Zeiten Ihr Kind in einer typischen Woche betreut wird, das heißt, von wann bis wann.</t>
  </si>
  <si>
    <t xml:space="preserve"> Fragetext: Zu welchen Zeiten (also von wann bis wann) besucht Ihr Kind normalerweise die Kindertagesbetreuung?</t>
  </si>
  <si>
    <t>Fragetext: Zu welchen Zeiten (also von wann bis wann) besucht Ihr Kind normalerweise die Kindertagesbetreuung?</t>
  </si>
  <si>
    <t>Fragetext: Wie viele Minuten beträgt die einfache Wegstrecke?</t>
  </si>
  <si>
    <t>Fragetext Wird Ihr Kind normalerweise nicht in einer Einrichtung und nicht bei einer Tagesmutter/einem Tagesvater betreut?</t>
  </si>
  <si>
    <t>Fragetext: Wird Ihr Kind normalerweise nicht in einer Einrichtung und nicht bei einer Tagesmutter/einem Tagesvater betreut?</t>
  </si>
  <si>
    <t>Fragetext: Bitte geben Sie an, aus welchen der folgenden Gründe Ihr Kind derzeit nicht in eine Einrichtung und nicht zu einer Tagesmutter/einem Tagesvater geht.</t>
  </si>
  <si>
    <t>Fragetext: Wie alt war Ihr Kind, als es zum ersten Mal ein Angebot der Kindertagesbetreuung (Einrichtung oder Tagesmutter/Tagesvater) besucht hat?</t>
  </si>
  <si>
    <t>Fragetext: Hat Ihr Kind innerhalb der letzten 12 Monate die Betreuungseinrichtung oder die Tagesmutter/den Tagesvater gewechselt?</t>
  </si>
  <si>
    <t>Fragtext: Wie wird Ihr Kind normalerweise - außer von Ihnen und/oder dem zweiten Elternteil betreut?</t>
  </si>
  <si>
    <t>Fragtext Wie wird Ihr Kind normalerweise - außer von Ihnen und/oder dem zweiten Elternteil betreut?</t>
  </si>
  <si>
    <t>Quelle: DJI, ERiK-Surveys 2020: Jugendamtsbefragung, gewichtete Daten, Berechnungen des DJI, n = 331-344</t>
  </si>
  <si>
    <t>Kooperation mit Geflüchtetenunterkunft</t>
  </si>
  <si>
    <t>Persönliche Beratung</t>
  </si>
  <si>
    <t>Unterstützung bei der Beantragung eines Betreuungsplatzes</t>
  </si>
  <si>
    <t>Allgemeine Infos in Broschüren und Flyern</t>
  </si>
  <si>
    <t>Fragtext: Zu welchen Zeiten (also von wann bis wann) wünschen Sie sich aktuell eine Betreuung für Ihr Kind?" Zu 100 fehlende Prozente: Bedarfsumfang &lt; 10 Stunden</t>
  </si>
  <si>
    <t>Fragetext: Zu welchen Zeiten (also von wann bis wann) wünschen Sie sich aktuell eine Betreuung für Ihr Kind?</t>
  </si>
  <si>
    <t>Fragetext: Wie viele Urlaubs- bzw. Schließtage hat die Einrichtung bzw. die Tagesmutter/der Tagesvater Ihres Kindes pro Jahr?</t>
  </si>
  <si>
    <t>Hinweis: Zu 100 fehlende Prozente: Bedarfsumfang &lt; 10 Stunden</t>
  </si>
  <si>
    <t xml:space="preserve">Fragtext: Zu welchen Zeiten (also von wann bis wann) besucht Ihr Kind normalerweise die Kindertagesbetreuung? </t>
  </si>
  <si>
    <t>Quelle: DJI, ERiK-Surveys 2020: Leitungsbefragung, gewichtete Daten auf Einrichtungsebene, Berechnungen des DJI, n = 3.662</t>
  </si>
  <si>
    <t>Quelle: DJI, ERiK-Surveys 2020: Trägerbefragung, gewichtete Daten auf Trägerebene, Berechnungen des DJI,  n = 1.767</t>
  </si>
  <si>
    <t>Quelle: DJI, ERiK-Surveys 2020: Trägerbefragung, gewichtete Daten auf Trägerebene, Berechnungen des DJI,  n = 694</t>
  </si>
  <si>
    <t>Quelle: DJI, ERiK-Surveys 2020: Leitungsbefragung, gewichtete Daten auf Einrichtungsebene, Berechnungen des DJI n = 1.476-1.479</t>
  </si>
  <si>
    <t>Tab. HF-01.1-5 Kinder* im Alter von unter 6 Jahren (ohne Schulkinder) in Kindertagesbetreuung 2018 nach Altersgruppen und Ländern</t>
  </si>
  <si>
    <t>Tab. HF-01.1.2-3 U3 Kinder* im Alter von unter 3 Jahren (ohne Schulkinder) in Kindertagesbetreuung 2020 nach Altersjahren und Ländern</t>
  </si>
  <si>
    <t>Tab. HF-01.1.2-3 Ü3 Kinder* im Alter von 3 bis unter 6 Jahren (ohne Schulkinder) in Kindertagesbetreuung 2020 nach Altersjahren und Ländern</t>
  </si>
  <si>
    <t>Tab. HF-01.1.8-1 Kinder* bis zum Schuleintritt in Kindertagespflege, die zusätzlich eine Kindertageseinrichtung besuchen 2020</t>
  </si>
  <si>
    <t>Tab. HF-01.1.8-2 Kinder* bis zum Schuleintritt in Kindertagespflege, die zusätzlich eine Kindertageseinrichtung besuchen 2019</t>
  </si>
  <si>
    <t>Tab. HF-01.1.8-3 Kinder* bis zum Schuleintritt  in Kindertagespflege, die zusätzlich eine Kindertageseinrichtung besuchen 2018</t>
  </si>
  <si>
    <t>Tab. HF-01.1.9-1 Kinder mit einrichtungsgebundener Eingliederungshilfe in Kindertagesbetreuung* 2020 nach Altersgruppen und Ländern</t>
  </si>
  <si>
    <t>Tab. HF-01.1.10-1 Inanspruchnahmequoten von Kindern im Alter von unter 3 Jahren  in Kindertagesbetreuung 2018 nach Bildungsgrad der Eltern und Ländern* (in %**)***</t>
  </si>
  <si>
    <t>Tab. HF-01.1.12-1 Inanspruchnahmequoten von Kindern im Alter von unter 3 Jahren  in Kindertagesbetreuung 2018 nach Einkommensgruppe des Haushalts und Ländern* (in %**)***</t>
  </si>
  <si>
    <t>Tab. HF-01.1.13-1 Inanspruchnahmequoten von Kindern im Alter von unter 3 Jahren  in Kindertagesbetreuung 2018 nach Transferleistungsbezug und Ländern* (in %**)</t>
  </si>
  <si>
    <t>Tab. HF-01.1.14-1 Kinder mit Migrationshintergrund* und nicht deutscher Familiensprache in Kindertagesbetreuung 2020 nach Altersgruppen und Ländern (ohne Doppelzählungen und in % der gleichaltrigen Kinder mit Migrationshintergrund in Kindertagesbetreuung)</t>
  </si>
  <si>
    <t>Tab. HF-01.1.14-2 Kinder mit Migrationshintergrund* und nicht deutscher Familiensprache in Kindertagesbetreuung 2019 nach Altersgruppen und Ländern (ohne Doppelzählungen und in % der gleichaltrigen Kinder mit Migrationshintergrund in Kindertagesbetreuung)</t>
  </si>
  <si>
    <t>Tab. HF-01.1.14-3 Kinder mit Migrationshintergrund* und nicht deutscher Familiensprache in Kindertagesbetreuung 2018 nach Altersgruppen und Ländern (ohne Doppelzählungen und in % der gleichaltrigen Kinder mit Migrationshintergrund in Kindertagesbetreuung)</t>
  </si>
  <si>
    <t>Tab. HF-01.1.1.15-1 An welchen Tagen gibt es eine Inanspruchnahme 2020 nach Altersgruppen und Ländern (in %)</t>
  </si>
  <si>
    <t>Tab. HF-01.1.1.15-2 Inanspruchnahme in Stunden am Montag 2020 nach Altersgruppen und Ländern (in %)</t>
  </si>
  <si>
    <t>Tab. HF-01.1.1.15-3 Inanspruchnahme in Stunden am Dienstag 2020 nach Altersgruppen und Ländern (in %)</t>
  </si>
  <si>
    <t>Tab. HF-01.1.1.15-4 Inanspruchnahme in Stunden am Mittwoch 2020 nach Altersgruppen und Ländern (in %)</t>
  </si>
  <si>
    <t>Tab. HF-01.1.1.15-5 Inanspruchnahme in Stunden am Donnerstag 2020 nach Altersgruppen und Ländern (in %)</t>
  </si>
  <si>
    <t>Tab. HF-01.1.1.15-6 Inanspruchnahme in Stunden am Freitag 2020 nach Altersgruppen und Ländern (in %)</t>
  </si>
  <si>
    <t>Tab. HF-01.1.1.17-1 Freie Plätze in den Kindertageseinrichtungen des Trägers 2020 nach Ländern (in %)</t>
  </si>
  <si>
    <t>Tab. HF-01.1.1.17-2 Freie Plätze in den Kindertageseinrichtungen des Trägers 2020 nach Ländern (Mittelwerte)</t>
  </si>
  <si>
    <t>Tab. HF-01.1.1.17-3 Freie Plätze in Kindertageseinrichtungen 2020 nach Ländern (Leitungsauskunft, in %)</t>
  </si>
  <si>
    <t>Tab. HF-01.1.1.17-4 Freie Plätze in Kindertageseinrichtungen 2020 nach Altersgruppen und Ländern (Leitungsauskunft, Mittelwerte)</t>
  </si>
  <si>
    <t>Tab. HF-01.1.1.18-1 Anzahl Bewerbungen um einen Platz in der Kindertagesbetreuung 2020 nach Altersgruppen und Ländern</t>
  </si>
  <si>
    <t>Tab. HF-01.1.1.18-2 Anzahl Bewerbungen um einen Platz in der Kindertagesbetreuung 2019 nach Altersgruppen und Ländern</t>
  </si>
  <si>
    <t>Tab. HF-01.1.1.19-1 Entfernung zur Kindertagesbetreuung 2020 nach Ländern (in Minuten)</t>
  </si>
  <si>
    <t>Tab. HF-01.1.1.19-2 Entfernung zur Kindertagesbetreuung 2019 nach Ländern (in Minuten)</t>
  </si>
  <si>
    <t>Tab. HF-01.1.2.1-1 Elternbedarfe aller Kindern und aktuell nichtbetreuter Kinder 2020 nach Altersgruppen und Ländern (in %)</t>
  </si>
  <si>
    <t>Tab. HF-01.1.2.1-2 Elternbedarfe aller Kindern und aktuell nichtbetreuter Kinder 2019 nach Altersgruppen und Ländern (in %)</t>
  </si>
  <si>
    <t>Tab. HF-01.1.2.1-1 Wichtigkeit der Auswahlkritierien bei der Wahl der Kindertagesbetreuung 2020</t>
  </si>
  <si>
    <t>Tab. HF-01.1.2.2-1 Gründe der Nichtnutzung einer Kindertagesbetreuung 2020 nach Altersgruppen und Ländern (in %)</t>
  </si>
  <si>
    <t>Tab. HF-01.1.2.2-2 Gründe der Nichtnutzung einer Kindertagesbetreuung trotz Bedarf 2020 nach Altersgruppen und Ländern (in %)</t>
  </si>
  <si>
    <t>Tab. HF-01.1.2.2-3 Gründe der Nichtnutzung einer Kindertagesbetreuung 2019 nach Altersgruppen und Ländern (in %)</t>
  </si>
  <si>
    <t>Tab. HF-01.1.2.2-4 Gründe der Nichtnutzung einer Kindertagesbetreuung trotz Bedarf 2019 nach Altersgruppen und Ländern (in %)</t>
  </si>
  <si>
    <t>Tab. HF-01.1.2.4-1 Wechsel der Betreuung in den letzten 12 Monaten aktuell betreuter Kinder 2020 nach Altersgruppen und Ländern (in %)</t>
  </si>
  <si>
    <t>Tab. HF-01.1.2.4-2 Wechsel der Betreuung in den letzten 12 Monaten aktuell betreuter Kinder 2019 nach Altersgruppen und Ländern (Anteile in %)</t>
  </si>
  <si>
    <t>Tab. HF-01.1.2.5-1 Gleichzeitige Nutzung von Kindertageseinrichtung und weiteren Betreuungsangeboten 2020 nach Ländern (in %)</t>
  </si>
  <si>
    <t>Tab. HF-01.1.2.5-2 Gleichzeitige Nutzung von Kindertageseinrichtung und weiteren Betreuungsangeboten 2019 nach Ländern (in %)</t>
  </si>
  <si>
    <t>Tab. HF-01.1.2.7 Informations- und Beratungsmöglichkeiten zur Kindertagesbetreuung für Eltern im Jugendamt 2020 nach Ländern (in %)</t>
  </si>
  <si>
    <t>Tab. HF-01.3.1-1 Kinder* im Alter bis zum Schuleintritt in Tageseinrichtungen und Tagespflege 2020 nach vertraglich vereinbartem Betreuungsumfang und Ländern</t>
  </si>
  <si>
    <t>Tab. HF-01.3.1-2 Kinder* im Alter bis zum Schuleintritt in Tageseinrichtungen und Tagespflege 2019 nach vertraglich vereinbartem Betreuungsumfang und Ländern</t>
  </si>
  <si>
    <t>Tab. HF-01.1.3.2-1 Gewünschter Betreuungsumfang 2020 nach Altersgruppen und Ländern (in %)</t>
  </si>
  <si>
    <t>Tab. HF-01.1.3.2-2 Gewünschter Betreuungsumfang 2019 nach Altersgruppen und Ländern (in %)</t>
  </si>
  <si>
    <t>Tab. HF-01.1.3.3-1 Genutzter Betreuungsumfang 2020 nach Altersgruppen und Ländern (in %)</t>
  </si>
  <si>
    <t>Tab. HF-01.1.3.3-2 Genutzter Betreuungsumfang 2019 nach Altersgruppen und Ländern (in %)</t>
  </si>
  <si>
    <t>Tab. HF-01.3.4-1 Öffnungszeitpunkte1 (kummulativ) von Kindertageseinrichtungen* 2020 nach Ländern</t>
  </si>
  <si>
    <t>Tab. HF-01.3.4-2 Schließzeitpunkte1 (kummulativ) von Kindertageseinrichtungen* 2020 nach Ländern</t>
  </si>
  <si>
    <t>Tab. HF-01.3.4-3 Öffnungszeitpunkte1 (kummulativ) von Kindertageseinrichtungen* 2019 nach Ländern</t>
  </si>
  <si>
    <t>Tab. HF-01.3.4-4 Schließzeitpunkte1 (kummulativ) von Kindertageseinrichtungen* 2019 nach Ländern</t>
  </si>
  <si>
    <t>Tab. HF-01.3.4-5 Öffnungszeitpunkte1 (kummulativ) von Kindertageseinrichtungen* 2019 nach Ländern</t>
  </si>
  <si>
    <t>Tab. HF-01.3.4-6 Schließzeitpunkte1 (kummulativ) von Kindertageseinrichtungen* 2019 nach Ländern</t>
  </si>
  <si>
    <t>Tab. HF-01.3.4-7 Öffnungszeitpunkte (kummulativ) von Kindertageseinrichtungen* 2018 nach Ländern</t>
  </si>
  <si>
    <t>Tab. HF-01.3.4-8 Schließzeitpunkte (kummulativ) von Kindertageseinrichtungen* 2018 nach Ländern</t>
  </si>
  <si>
    <t>Tab. HF-01.3.5-1 Kindertageseinrichtungen* 2020 nach Öffnungsdauern und Ländern</t>
  </si>
  <si>
    <t>Tab. HF-01.3.5-2 Kindertageseinrichtungen* 2019 nach Öffnungsdauern und Ländern (neue Schneidung)</t>
  </si>
  <si>
    <t>Tab. HF-01.3.5-3 Kindertageseinrichtungen* 2019 nach Öffnungsdauern und Ländern (alte Schneidung)</t>
  </si>
  <si>
    <t>Tab. HF-01.3.5-4 Kindertageseinrichtungen* 2018 nach Öffnungsdauern und Ländern</t>
  </si>
  <si>
    <t>Tab. HF-01.1.3.7-1 Bedarf an erweiterten Betreuungszeiten 2020 nach Altersgruppen und Ländern (in %)</t>
  </si>
  <si>
    <t>Tab. HF-01.1.3.7-2 Anzahl der Tage, an denen Bedarf an erweiterten Betreuungszeiten vorliegt 2020 (in %) nach Ländern</t>
  </si>
  <si>
    <t>Tab. HF-01.1.3.7-3 Bedarf an erweiterten Betreuungszeiten 2019 nach Altersgruppen und Ländern (in %)</t>
  </si>
  <si>
    <t>Tab. HF-01.1.3.7-4 Anzahl der Tage, an denen Bedarf an erweiterten Betreuungszeiten vorliegt 2019 (in %) nach Ländern</t>
  </si>
  <si>
    <t>Tab. HF-01.3.9-1 Kinder in Kindertageseinrichtungen, deren Betreuung über Mittag unterbrochen wird 2020 nach Altersgruppen und Ländern</t>
  </si>
  <si>
    <t>Tab. HF-01.3.9-2 Kinder in Kindertageseinrichtungen, deren Betreuung über Mittag unterbrochen wird, 2019 nach Altersgruppen und Ländern</t>
  </si>
  <si>
    <t>Tab. HF-01.4.1-1 Mütter von unter 6-Jährigen 2018 nach Alter des jüngsten Kindes, Erwerbsstatus* und Ländern**</t>
  </si>
  <si>
    <t>Tab. HF-01.4.2-1 Väter von unter 6-Jährigen 2018 nach Alter des jüngsten Kindes, Erwerbsstatus* und Ländern**</t>
  </si>
  <si>
    <t xml:space="preserve">Tab. HF-01.4.3-1 Durchschnittl. Beschäftigungsumfänge von Müttern von unter 6-Jährigen in Teilzeit 2018 nach Alter des jüngsten Kindes und Ländern* 
</t>
  </si>
  <si>
    <t>Klicken Sie auf den unten stehenden Link oder auf den Reiter am unteren Bildschirmrand, um eine gewünschte Tabelle aufzurufen!</t>
  </si>
  <si>
    <t>Inhalt</t>
  </si>
  <si>
    <t>Tabellen im Internet (Anhang)</t>
  </si>
  <si>
    <t>Tab. HF-01.1.12-2 Anteil von Kindern mit sozioökonomisch benachteiligtem Hintergrund in der Einrichtung 2020 nach Ländern (in %)</t>
  </si>
  <si>
    <t>Ziesmann, Tim/Hoang, Tony (2022): HF-01 Bedarfsgerechtes Angebot. In: Klinkhammer, Nicole/Schacht, Diana D./Meiner-Teubner, Christiane/Kuger, Susanne/Kalicki, Bernhard/Riedel, Birgit (Hrsg.). ERiK-Forschungsbericht II. Bielefeld: WBV Media, S. 61-80. DOI: 10.3278/9783763972999-04</t>
  </si>
  <si>
    <t>Zurück zum Inhalt</t>
  </si>
  <si>
    <t>Tabellen im Internet (Abbildung HF-01.3-1)</t>
  </si>
  <si>
    <t>Tabellen im Internet (Abbildung HF-01.3-2)</t>
  </si>
  <si>
    <t>Tabellen im Internet (Abbildung HF-01.3-3)</t>
  </si>
  <si>
    <t>Tabellen im Internet (Abbildung HF-01.3-4)</t>
  </si>
  <si>
    <t>Tabellen im Internet (Abbildung HF-01.3-5)</t>
  </si>
  <si>
    <t>Abweichungen in den Summen erklären sich durch Runden der Zahlen.</t>
  </si>
  <si>
    <t xml:space="preserve">Alle Daten des ERiK-Berichts unterliegen einer regelmäßigen Kontrolle und Nachprüfung. </t>
  </si>
  <si>
    <t>Tab. HF-01.1.9-2 Kinder mit einrichtungsgebundener Eingliederungshilfe in Kindertagesbetreuung* 2019 nach Altersgruppen und Ländern</t>
  </si>
  <si>
    <t>Tab. HF-01.1.9-3 Kinder mit einrichtungsgebundener Eingliederungshilfe in Kindertagesbetreuung* 2018 nach Altersgruppen und Ländern</t>
  </si>
  <si>
    <t>Fragetext: Auf wie viele Betreuungsplätze (egal ob in einer Einrichtung und/oder bei einer Tagesmutter/einem Tagesvater) haben Sie sich für das im Anschreiben genannte Kind beworben bzw. wie viele Anträge haben Sie gestellt?</t>
  </si>
  <si>
    <t>Tab. HF-01.3.9-3 Kinder in Kindertageseinrichtungen, deren Betreuung über Mittag unterbrochen wird, 2018 nach Altersgruppen und Ländern</t>
  </si>
  <si>
    <t>Kinder in Vorschulen und Schulkindergärten</t>
  </si>
  <si>
    <t>In Kindertages-einrichtungen</t>
  </si>
  <si>
    <t>Tab. HF-01.3.1-3 Kinder* im Alter bis zum Schuleintritt in Tageseinrichtungen und Tagespflege 2018 nach vertraglich vereinbartem Betreuungsumfang und Ländern</t>
  </si>
  <si>
    <t>Tab. HF-01.3.1-4 Kinder* im Alter von unter 3 Jahren in Kindertagesbetreuung 2020 nach vertraglich vereinbartem Betreuungsumfang und Ländern</t>
  </si>
  <si>
    <t>Tab. HF-01.3.1-5 Kinder* im Alter von unter 3 Jahren in Kindertagesbetreuung 2019 nach vertraglich vereinbartem Betreuungsumfang und Ländern</t>
  </si>
  <si>
    <t>Tab. HF-01.3.1-6 Kinder* im Alter von unter 3 Jahren in Kindertagesbetreuung 2018 nach vertraglich vereinbartem Betreuungsumfang und Ländern</t>
  </si>
  <si>
    <t>Tab. HF-01.3.1-7 Kinder* im Alter von 3 Jahren bis zum Schuleintritt in Tageseinrichtungen und Tagespflege 2020 nach vertraglich vereinbartem Betreuungsumfang und Ländern</t>
  </si>
  <si>
    <t>Tab. HF-01.3.1-8 Kinder* im Alter von 3 Jahren bis zum Schuleintritt in Tageseinrichtungen und Tagespflege 2019 nach vertraglich vereinbartem Betreuungsumfang und Ländern</t>
  </si>
  <si>
    <t>Tab. HF-01.3.1-9 Kinder* im Alter von 3 Jahren bis zum Schuleintritt in Tageseinrichtungen und Tagespflege 2018 nach vertraglich vereinbartem Betreuungsumfang und Ländern</t>
  </si>
  <si>
    <t>Tab. HF-01.1.2-1 Kinder* im Alter von unter 3 Jahren (ohne Schulkinder) in Kindertagesbetreuung 2020 nach Altersjahren und Ländern</t>
  </si>
  <si>
    <t>Tab. HF-01.1.2-2 Kinder* im Alter von unter 3 Jahren (ohne Schulkinder) in Kindertagesbetreuung 2019 nach Altersjahren und Ländern</t>
  </si>
  <si>
    <t xml:space="preserve">Tab. HF-01.1.2-3 Kinder* im Alter von unter 3 Jahren (ohne Schulkinder) in Kindertagesbetreuung 2018 nach Altersjahren und Ländern </t>
  </si>
  <si>
    <t>Tab. HF-01.1.2-4 Kinder* im Alter von 3 bis unter 6 Jahren (ohne Schulkinder) in Kindertagesbetreuung 2020 nach Altersjahren und Ländern</t>
  </si>
  <si>
    <t>Tab. HF-01.1.2-5 Kinder* im Alter von 3 bis unter 6 Jahren (ohne Schulkinder) in Kindertagesbetreuung 2020 nach Altersjahren und Ländern</t>
  </si>
  <si>
    <t>Tab. HF-01.1.2-6 Kinder* im Alter von 3 bis unter 6 Jahren (ohne Schulkinder) in Kindertagesbetreuung 2019 nach Altersjahren und Ländern</t>
  </si>
  <si>
    <t>Tab. HF-01.1.2-7 Kinder* im Alter von unter 3 bis unter 6 Jahren (ohne Schulkinder) in Kindertagesbetreuung 2018 nach Altersjahren und Ländern</t>
  </si>
  <si>
    <t>Tab. HF-01.1.2-8 Kinder* im Alter von unter 6 Jahren (ohne Schulkinder) in Kindertagesbetreuung 2020 nach Altersgruppen und Ländern</t>
  </si>
  <si>
    <t>Tab. HF-01.1.2-9 Kinder* im Alter von unter 6 Jahren (ohne Schulkinder) in Kindertagesbetreuung 2019 nach Altersgruppen und Ländern</t>
  </si>
  <si>
    <t>Tab. HF-01.1.2-10 Kinder* im Alter von 0 bis unter 6 Jahren (ohne Schulkinder) in Kindertagesbetreuung 2018 nach Altersgruppen und Ländern</t>
  </si>
  <si>
    <t>Tab. HF-01.1.1-4 Kinder* im Alter von unter 6 Jahren (ohne Schulkinder) in Kindertagesbetreuung 2019 nach Altersgruppen und Ländern</t>
  </si>
  <si>
    <t>Tab. HF-01.1.1-1 Kinder* im Alter von unter 6 Jahren (ohne Schulkinder) in Kindertagesbetreuung 2020 nach Altersgruppen und Ländern</t>
  </si>
  <si>
    <t>Tab. HF-01.1.1-5 Kinder* im Alter von unter 6 Jahren (ohne Schulkinder) in Kindertagesbetreuung 2018 nach Altersgruppen und Ländern</t>
  </si>
  <si>
    <t>Tab. HF-01.1.2.3-1 Alter des Kindes beim ersten Besuch einer Kindertagesbetreuung (in Monaten) 2020</t>
  </si>
  <si>
    <t>Tab. HF-01.1.2.3-2 Alter des Kindes beim ersten Besuch einer Kindertagesbetreuung (in Monaten) 2019</t>
  </si>
  <si>
    <t>Tab. HF-01.1.2.1-3 Wichtigkeit der Auswahlkritierien bei der Wahl der Kindertagesbetreuung 2020</t>
  </si>
  <si>
    <t>Tab. HF-01.1.2.1-4 Wichtigkeit der Auswahlkritierien bei der Wahl der Kindertagesbetreuung 2019</t>
  </si>
  <si>
    <t>Tab. HF-01.1.1.-1 Kinder* im Alter von unter 6 Jahren (ohne Schulkinder) in Kindertagesbetreuung 2020 nach Altersgruppen und Ländern</t>
  </si>
  <si>
    <r>
      <rPr>
        <vertAlign val="superscript"/>
        <sz val="8.5"/>
        <rFont val="Calibri"/>
        <family val="2"/>
        <scheme val="minor"/>
      </rPr>
      <t>1</t>
    </r>
    <r>
      <rPr>
        <sz val="8.5"/>
        <rFont val="Calibri"/>
        <family val="2"/>
        <scheme val="minor"/>
      </rPr>
      <t xml:space="preserve"> Nach § 35a SGB VIII;  bei Frühförderung unter Umständen i. V. m. SGB XII (gem. § 10 Abs. 4 Satz 3 SGB VIII).</t>
    </r>
  </si>
  <si>
    <r>
      <t>Quelle: ERiK-Surveys 2020: Leitungsbefragung, gewichtete Daten auf Einrichtgungsebene</t>
    </r>
    <r>
      <rPr>
        <sz val="8.5"/>
        <color theme="1"/>
        <rFont val="Calibri"/>
        <family val="2"/>
        <scheme val="minor"/>
      </rPr>
      <t>, Berechnungen des DJI n = 3.838</t>
    </r>
  </si>
  <si>
    <t>Hinweis: Durchschnittliche Zustimmung zu den Items auf einer Skala von 1 "überhaupt nicht wichtig" bis 6 "sehr wichtig"</t>
  </si>
  <si>
    <r>
      <rPr>
        <vertAlign val="superscript"/>
        <sz val="8.5"/>
        <color theme="1"/>
        <rFont val="Calibri"/>
        <family val="2"/>
        <scheme val="minor"/>
      </rPr>
      <t xml:space="preserve">1 </t>
    </r>
    <r>
      <rPr>
        <sz val="8.5"/>
        <color theme="1"/>
        <rFont val="Calibri"/>
        <family val="2"/>
        <scheme val="minor"/>
      </rPr>
      <t>Seit dem Jahr 2019 werden die Öffnungszeiten anders erhoben, so dass die Werte nicht mit 2018 vergleichbar sind.</t>
    </r>
  </si>
  <si>
    <r>
      <rPr>
        <vertAlign val="superscript"/>
        <sz val="8.5"/>
        <color theme="1"/>
        <rFont val="Calibri"/>
        <family val="2"/>
        <scheme val="minor"/>
      </rPr>
      <t>*</t>
    </r>
    <r>
      <rPr>
        <sz val="8.5"/>
        <color theme="1"/>
        <rFont val="Calibri"/>
        <family val="2"/>
        <scheme val="minor"/>
      </rPr>
      <t>ohne Horteinrichtungen</t>
    </r>
  </si>
  <si>
    <r>
      <rPr>
        <vertAlign val="superscript"/>
        <sz val="8.5"/>
        <color theme="1"/>
        <rFont val="Calibri"/>
        <family val="2"/>
        <scheme val="minor"/>
      </rPr>
      <t xml:space="preserve">* </t>
    </r>
    <r>
      <rPr>
        <sz val="8.5"/>
        <color theme="1"/>
        <rFont val="Calibri"/>
        <family val="2"/>
        <scheme val="minor"/>
      </rPr>
      <t>ohne Horteinrichtungen</t>
    </r>
  </si>
  <si>
    <r>
      <rPr>
        <vertAlign val="superscript"/>
        <sz val="8.5"/>
        <color theme="1"/>
        <rFont val="Calibri"/>
        <family val="2"/>
        <scheme val="minor"/>
      </rPr>
      <t xml:space="preserve">1 </t>
    </r>
    <r>
      <rPr>
        <sz val="8.5"/>
        <color theme="1"/>
        <rFont val="Calibri"/>
        <family val="2"/>
        <scheme val="minor"/>
      </rPr>
      <t>Seit dem Jahr 2019 werden die Öffnungszeiten anders erhoben, so dass die Werte nicht mit dem Vorjahr vergleichbar sind.</t>
    </r>
  </si>
  <si>
    <t xml:space="preserve">Tab. HF-01.4.3-1 Durchschnittl. Beschäftigungsumfänge von Müttern von unter 6-Jährigen in Teilzeit 2018 nach Alter des jüngsten Kindes und Ländern* </t>
  </si>
  <si>
    <t>Tab. HF-01.3.8-1 Anzahl der Urlaubs bzw. Schließtage der Einrichtung 2020 nach Ländern (in Tagen)</t>
  </si>
  <si>
    <t>Tab. HF-01.3.8-2 Anzahl der Urlaubs bzw. Schließtage der Einrichtung 2019 nach Ländern (in Tagen)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</si>
</sst>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##\ ##\ ##\ ###"/>
    <numFmt numFmtId="169" formatCode="##\ ##"/>
    <numFmt numFmtId="170" formatCode="##\ ##\ #"/>
    <numFmt numFmtId="171" formatCode="##\ ##\ ##"/>
    <numFmt numFmtId="172" formatCode="###0"/>
    <numFmt numFmtId="173" formatCode="#\ ##0;;\ \-\ \ 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-* #,##0.00\ _D_M_-;\-* #,##0.00\ _D_M_-;_-* &quot;-&quot;??\ _D_M_-;_-@_-"/>
    <numFmt numFmtId="177" formatCode="#\ ###\ ##0;\-#\ ###\ ##0;\-;@"/>
    <numFmt numFmtId="178" formatCode="_-* #,##0.00\ [$€-1]_-;\-* #,##0.00\ [$€-1]_-;_-* &quot;-&quot;??\ [$€-1]_-"/>
    <numFmt numFmtId="179" formatCode="\ #\ ###\ ###\ ##0\ \ ;\ \–###\ ###\ ##0\ \ ;\ * \–\ \ ;\ * @\ \ "/>
    <numFmt numFmtId="180" formatCode="General_)"/>
    <numFmt numFmtId="181" formatCode="###\ ###\ ###\ \ ;\-###\ ###\ ###\ \ ;\-\ \ ;@\ *."/>
    <numFmt numFmtId="182" formatCode="mm/dd/yyyy\ hh:mm:ss"/>
    <numFmt numFmtId="183" formatCode="@\ *."/>
    <numFmt numFmtId="184" formatCode="0.0_)"/>
    <numFmt numFmtId="185" formatCode="\ @\ *."/>
    <numFmt numFmtId="186" formatCode="\+#\ ###\ ##0;\-\ #\ ###\ ##0;\-"/>
    <numFmt numFmtId="187" formatCode="* &quot;[&quot;#0&quot;]&quot;"/>
    <numFmt numFmtId="188" formatCode="*+\ #\ ###\ ###\ ##0.0;\-\ #\ ###\ ###\ ##0.0;* &quot;&quot;\-&quot;&quot;"/>
    <numFmt numFmtId="189" formatCode="\+\ #\ ###\ ###\ ##0.0;\-\ #\ ###\ ###\ ##0.0;* &quot;&quot;\-&quot;&quot;"/>
    <numFmt numFmtId="190" formatCode="* &quot;[&quot;#0\ \ &quot;]&quot;"/>
    <numFmt numFmtId="191" formatCode="##\ ###\ ##0"/>
    <numFmt numFmtId="192" formatCode="#\ ###\ ###"/>
    <numFmt numFmtId="193" formatCode="#\ ###\ ##0.0;\-\ #\ ###\ ##0.0;\-"/>
    <numFmt numFmtId="194" formatCode="_([$€]* #,##0.00_);_([$€]* \(#,##0.00\);_([$€]* &quot;-&quot;??_);_(@_)"/>
    <numFmt numFmtId="195" formatCode="\ \ \ @\ *."/>
    <numFmt numFmtId="196" formatCode="###\ ###\ ###__"/>
    <numFmt numFmtId="197" formatCode="###\ ###\ \ \ ;\-###\ ###\ \ \ ;\-\ \ \ ;@\ *."/>
    <numFmt numFmtId="198" formatCode="_-* #,##0.00\ &quot;DM&quot;_-;\-* #,##0.00\ &quot;DM&quot;_-;_-* &quot;-&quot;??\ &quot;DM&quot;_-;_-@_-"/>
  </numFmts>
  <fonts count="29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MetaNormalLF-Roman"/>
      <family val="2"/>
    </font>
    <font>
      <sz val="10"/>
      <name val="MetaNormalLF-Roman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b/>
      <sz val="18"/>
      <color theme="0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9"/>
      <color theme="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u/>
      <sz val="10"/>
      <color indexed="12"/>
      <name val="MetaNormalLF-Roman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9"/>
      <color indexed="8"/>
      <name val="Verdana"/>
      <family val="2"/>
    </font>
    <font>
      <sz val="9"/>
      <color indexed="60"/>
      <name val="Century Gothic"/>
      <family val="2"/>
    </font>
    <font>
      <sz val="10"/>
      <color indexed="8"/>
      <name val="MetaNormalLF-Roman"/>
      <family val="2"/>
    </font>
    <font>
      <sz val="10"/>
      <name val="Helvetica-Narrow"/>
      <family val="2"/>
    </font>
    <font>
      <sz val="10"/>
      <name val="NewCenturySchlbk"/>
      <family val="1"/>
    </font>
    <font>
      <sz val="12"/>
      <name val="MetaNormalLF-Roman"/>
      <family val="2"/>
    </font>
    <font>
      <sz val="10"/>
      <name val="Arial MT"/>
    </font>
    <font>
      <sz val="12"/>
      <name val="Arial MT"/>
    </font>
    <font>
      <sz val="10"/>
      <name val="Helvetica-Narrow"/>
    </font>
    <font>
      <sz val="10"/>
      <name val="NewCenturySchlbk"/>
    </font>
    <font>
      <sz val="10"/>
      <color indexed="9"/>
      <name val="Arial"/>
      <family val="2"/>
    </font>
    <font>
      <sz val="10"/>
      <color theme="1"/>
      <name val="MetaNormalLF-Roman"/>
      <family val="2"/>
    </font>
    <font>
      <b/>
      <sz val="9"/>
      <color rgb="FF3F3F3F"/>
      <name val="MetaNormalLF-Roman"/>
      <family val="2"/>
    </font>
    <font>
      <b/>
      <sz val="9"/>
      <color rgb="FFFA7D00"/>
      <name val="MetaNormalLF-Roman"/>
      <family val="2"/>
    </font>
    <font>
      <sz val="9"/>
      <color rgb="FF3F3F76"/>
      <name val="Calibri"/>
      <family val="2"/>
      <scheme val="minor"/>
    </font>
    <font>
      <sz val="9"/>
      <color rgb="FF3F3F76"/>
      <name val="MetaNormalLF-Roman"/>
      <family val="2"/>
    </font>
    <font>
      <i/>
      <sz val="9"/>
      <color rgb="FF7F7F7F"/>
      <name val="MetaNormalLF-Roman"/>
      <family val="2"/>
    </font>
    <font>
      <sz val="9"/>
      <color rgb="FF006100"/>
      <name val="MetaNormalLF-Roman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9"/>
      <color theme="10"/>
      <name val="Century Gothic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rgb="FF9C6500"/>
      <name val="MetaNormalLF-Roman"/>
      <family val="2"/>
    </font>
    <font>
      <sz val="9"/>
      <color theme="1"/>
      <name val="Verdana"/>
      <family val="2"/>
    </font>
    <font>
      <sz val="9"/>
      <color rgb="FF9C0006"/>
      <name val="MetaNormalLF-Roman"/>
      <family val="2"/>
    </font>
    <font>
      <sz val="9"/>
      <color theme="1"/>
      <name val="Century Gothic"/>
      <family val="2"/>
    </font>
    <font>
      <sz val="9"/>
      <color rgb="FFFA7D00"/>
      <name val="MetaNormalLF-Roman"/>
      <family val="2"/>
    </font>
    <font>
      <sz val="9"/>
      <color rgb="FFFF0000"/>
      <name val="MetaNormalLF-Roman"/>
      <family val="2"/>
    </font>
    <font>
      <b/>
      <sz val="9"/>
      <color theme="0"/>
      <name val="MetaNormalLF-Roman"/>
      <family val="2"/>
    </font>
    <font>
      <sz val="11"/>
      <name val="Arial"/>
      <family val="2"/>
    </font>
    <font>
      <sz val="12"/>
      <name val="MetaNormalLF-Roman"/>
    </font>
    <font>
      <u/>
      <sz val="10"/>
      <color indexed="12"/>
      <name val="Helvetica-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7.5"/>
      <name val="Arial"/>
      <family val="2"/>
    </font>
    <font>
      <b/>
      <sz val="9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0"/>
      <color rgb="FF3F3F3F"/>
      <name val="MetaNormalLF-Roman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sz val="9"/>
      <name val="Times"/>
      <family val="1"/>
    </font>
    <font>
      <sz val="9"/>
      <name val="Helv"/>
    </font>
    <font>
      <sz val="10"/>
      <color rgb="FF3F3F76"/>
      <name val="Arial"/>
      <family val="2"/>
    </font>
    <font>
      <sz val="10"/>
      <color rgb="FF3F3F76"/>
      <name val="MetaNormalLF-Roman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0"/>
      <color theme="1"/>
      <name val="MetaNormalLF-Roman"/>
      <family val="2"/>
    </font>
    <font>
      <b/>
      <sz val="9"/>
      <color indexed="8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0"/>
      <name val="Courier"/>
      <family val="3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8"/>
      <color indexed="8"/>
      <name val="Bliss 2 Regular"/>
      <family val="3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0"/>
      <color rgb="FFFA7D00"/>
      <name val="MetaNormalLF-Roman"/>
      <family val="2"/>
    </font>
    <font>
      <sz val="10"/>
      <color rgb="FF9C6500"/>
      <name val="MetaNormalLF-Roman"/>
      <family val="2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9"/>
      <color indexed="12"/>
      <name val="Arial"/>
      <family val="2"/>
    </font>
    <font>
      <b/>
      <sz val="11"/>
      <color indexed="52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u/>
      <sz val="10"/>
      <color indexed="12"/>
      <name val="Helvetica-Narrow"/>
    </font>
    <font>
      <sz val="10"/>
      <name val="Arial"/>
      <family val="2"/>
    </font>
    <font>
      <u/>
      <sz val="10"/>
      <color theme="3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color theme="1"/>
      <name val="Arial"/>
      <family val="2"/>
    </font>
    <font>
      <b/>
      <sz val="18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.5"/>
      <name val="Calibri"/>
      <family val="2"/>
      <scheme val="minor"/>
    </font>
    <font>
      <sz val="9"/>
      <color rgb="FF010205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1F497D"/>
      <name val="Courier New"/>
      <family val="3"/>
    </font>
    <font>
      <sz val="11"/>
      <color rgb="FF1F497D"/>
      <name val="Calibri"/>
      <family val="2"/>
    </font>
    <font>
      <vertAlign val="superscript"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6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9D97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0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ck">
        <color indexed="63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752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5" fillId="0" borderId="0"/>
    <xf numFmtId="0" fontId="29" fillId="0" borderId="0"/>
    <xf numFmtId="0" fontId="32" fillId="0" borderId="0"/>
    <xf numFmtId="0" fontId="32" fillId="0" borderId="0"/>
    <xf numFmtId="0" fontId="3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165" fontId="39" fillId="0" borderId="0" applyFon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169" fontId="44" fillId="0" borderId="7">
      <alignment horizontal="left"/>
    </xf>
    <xf numFmtId="169" fontId="44" fillId="0" borderId="7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7">
      <alignment horizontal="left"/>
    </xf>
    <xf numFmtId="169" fontId="44" fillId="0" borderId="32">
      <alignment horizontal="left"/>
    </xf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170" fontId="44" fillId="0" borderId="7">
      <alignment horizontal="left"/>
    </xf>
    <xf numFmtId="170" fontId="44" fillId="0" borderId="7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7">
      <alignment horizontal="left"/>
    </xf>
    <xf numFmtId="170" fontId="44" fillId="0" borderId="32">
      <alignment horizontal="left"/>
    </xf>
    <xf numFmtId="171" fontId="44" fillId="0" borderId="7">
      <alignment horizontal="left"/>
    </xf>
    <xf numFmtId="171" fontId="44" fillId="0" borderId="7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7">
      <alignment horizontal="left"/>
    </xf>
    <xf numFmtId="171" fontId="44" fillId="0" borderId="32">
      <alignment horizontal="left"/>
    </xf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8" fontId="44" fillId="0" borderId="7">
      <alignment horizontal="left"/>
    </xf>
    <xf numFmtId="168" fontId="44" fillId="0" borderId="7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7">
      <alignment horizontal="left"/>
    </xf>
    <xf numFmtId="168" fontId="44" fillId="0" borderId="32">
      <alignment horizontal="left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33" applyNumberFormat="0" applyAlignment="0" applyProtection="0"/>
    <xf numFmtId="0" fontId="47" fillId="24" borderId="34" applyNumberFormat="0" applyAlignment="0" applyProtection="0"/>
    <xf numFmtId="0" fontId="48" fillId="11" borderId="34" applyNumberFormat="0" applyAlignment="0" applyProtection="0"/>
    <xf numFmtId="0" fontId="49" fillId="0" borderId="35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53" fillId="25" borderId="0" applyNumberFormat="0" applyBorder="0" applyAlignment="0" applyProtection="0"/>
    <xf numFmtId="0" fontId="32" fillId="26" borderId="36" applyNumberFormat="0" applyFont="0" applyAlignment="0" applyProtection="0"/>
    <xf numFmtId="0" fontId="54" fillId="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55" fillId="0" borderId="0" applyNumberFormat="0" applyFill="0" applyBorder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40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4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7" fillId="0" borderId="46" applyNumberFormat="0" applyFill="0" applyAlignment="0" applyProtection="0"/>
    <xf numFmtId="0" fontId="68" fillId="0" borderId="47" applyNumberFormat="0" applyFill="0" applyAlignment="0" applyProtection="0"/>
    <xf numFmtId="0" fontId="69" fillId="0" borderId="48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32" borderId="49" applyNumberFormat="0" applyAlignment="0" applyProtection="0"/>
    <xf numFmtId="0" fontId="74" fillId="33" borderId="50" applyNumberFormat="0" applyAlignment="0" applyProtection="0"/>
    <xf numFmtId="0" fontId="75" fillId="33" borderId="49" applyNumberFormat="0" applyAlignment="0" applyProtection="0"/>
    <xf numFmtId="0" fontId="76" fillId="0" borderId="51" applyNumberFormat="0" applyFill="0" applyAlignment="0" applyProtection="0"/>
    <xf numFmtId="0" fontId="77" fillId="34" borderId="52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54" applyNumberFormat="0" applyFill="0" applyAlignment="0" applyProtection="0"/>
    <xf numFmtId="0" fontId="80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80" fillId="59" borderId="0" applyNumberFormat="0" applyBorder="0" applyAlignment="0" applyProtection="0"/>
    <xf numFmtId="0" fontId="16" fillId="0" borderId="0"/>
    <xf numFmtId="0" fontId="81" fillId="0" borderId="0"/>
    <xf numFmtId="0" fontId="81" fillId="0" borderId="0"/>
    <xf numFmtId="0" fontId="82" fillId="0" borderId="0" applyNumberForma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5" fillId="0" borderId="0"/>
    <xf numFmtId="0" fontId="33" fillId="26" borderId="36" applyNumberFormat="0" applyFont="0" applyAlignment="0" applyProtection="0"/>
    <xf numFmtId="0" fontId="32" fillId="26" borderId="36" applyNumberFormat="0" applyFont="0" applyAlignment="0" applyProtection="0"/>
    <xf numFmtId="0" fontId="25" fillId="0" borderId="0"/>
    <xf numFmtId="0" fontId="33" fillId="0" borderId="0"/>
    <xf numFmtId="0" fontId="16" fillId="0" borderId="0"/>
    <xf numFmtId="0" fontId="32" fillId="0" borderId="0"/>
    <xf numFmtId="165" fontId="16" fillId="0" borderId="0" applyFont="0" applyFill="0" applyBorder="0" applyAlignment="0" applyProtection="0"/>
    <xf numFmtId="0" fontId="33" fillId="0" borderId="0"/>
    <xf numFmtId="0" fontId="25" fillId="0" borderId="0"/>
    <xf numFmtId="0" fontId="84" fillId="0" borderId="0"/>
    <xf numFmtId="0" fontId="122" fillId="37" borderId="0" applyNumberFormat="0" applyBorder="0" applyAlignment="0" applyProtection="0"/>
    <xf numFmtId="0" fontId="43" fillId="6" borderId="0" applyNumberFormat="0" applyBorder="0" applyAlignment="0" applyProtection="0"/>
    <xf numFmtId="0" fontId="39" fillId="12" borderId="0" applyNumberFormat="0" applyBorder="0" applyAlignment="0" applyProtection="0"/>
    <xf numFmtId="0" fontId="122" fillId="37" borderId="0" applyNumberFormat="0" applyBorder="0" applyAlignment="0" applyProtection="0"/>
    <xf numFmtId="0" fontId="43" fillId="6" borderId="0" applyNumberFormat="0" applyBorder="0" applyAlignment="0" applyProtection="0"/>
    <xf numFmtId="0" fontId="122" fillId="37" borderId="0" applyNumberFormat="0" applyBorder="0" applyAlignment="0" applyProtection="0"/>
    <xf numFmtId="0" fontId="83" fillId="6" borderId="0" applyNumberFormat="0" applyBorder="0" applyAlignment="0" applyProtection="0"/>
    <xf numFmtId="0" fontId="122" fillId="41" borderId="0" applyNumberFormat="0" applyBorder="0" applyAlignment="0" applyProtection="0"/>
    <xf numFmtId="0" fontId="43" fillId="7" borderId="0" applyNumberFormat="0" applyBorder="0" applyAlignment="0" applyProtection="0"/>
    <xf numFmtId="0" fontId="39" fillId="13" borderId="0" applyNumberFormat="0" applyBorder="0" applyAlignment="0" applyProtection="0"/>
    <xf numFmtId="0" fontId="122" fillId="41" borderId="0" applyNumberFormat="0" applyBorder="0" applyAlignment="0" applyProtection="0"/>
    <xf numFmtId="0" fontId="43" fillId="7" borderId="0" applyNumberFormat="0" applyBorder="0" applyAlignment="0" applyProtection="0"/>
    <xf numFmtId="0" fontId="122" fillId="41" borderId="0" applyNumberFormat="0" applyBorder="0" applyAlignment="0" applyProtection="0"/>
    <xf numFmtId="0" fontId="83" fillId="7" borderId="0" applyNumberFormat="0" applyBorder="0" applyAlignment="0" applyProtection="0"/>
    <xf numFmtId="0" fontId="122" fillId="45" borderId="0" applyNumberFormat="0" applyBorder="0" applyAlignment="0" applyProtection="0"/>
    <xf numFmtId="0" fontId="43" fillId="8" borderId="0" applyNumberFormat="0" applyBorder="0" applyAlignment="0" applyProtection="0"/>
    <xf numFmtId="0" fontId="39" fillId="26" borderId="0" applyNumberFormat="0" applyBorder="0" applyAlignment="0" applyProtection="0"/>
    <xf numFmtId="0" fontId="122" fillId="45" borderId="0" applyNumberFormat="0" applyBorder="0" applyAlignment="0" applyProtection="0"/>
    <xf numFmtId="0" fontId="43" fillId="8" borderId="0" applyNumberFormat="0" applyBorder="0" applyAlignment="0" applyProtection="0"/>
    <xf numFmtId="0" fontId="122" fillId="45" borderId="0" applyNumberFormat="0" applyBorder="0" applyAlignment="0" applyProtection="0"/>
    <xf numFmtId="0" fontId="83" fillId="8" borderId="0" applyNumberFormat="0" applyBorder="0" applyAlignment="0" applyProtection="0"/>
    <xf numFmtId="0" fontId="122" fillId="49" borderId="0" applyNumberFormat="0" applyBorder="0" applyAlignment="0" applyProtection="0"/>
    <xf numFmtId="0" fontId="43" fillId="9" borderId="0" applyNumberFormat="0" applyBorder="0" applyAlignment="0" applyProtection="0"/>
    <xf numFmtId="0" fontId="39" fillId="11" borderId="0" applyNumberFormat="0" applyBorder="0" applyAlignment="0" applyProtection="0"/>
    <xf numFmtId="0" fontId="122" fillId="49" borderId="0" applyNumberFormat="0" applyBorder="0" applyAlignment="0" applyProtection="0"/>
    <xf numFmtId="0" fontId="43" fillId="9" borderId="0" applyNumberFormat="0" applyBorder="0" applyAlignment="0" applyProtection="0"/>
    <xf numFmtId="0" fontId="122" fillId="49" borderId="0" applyNumberFormat="0" applyBorder="0" applyAlignment="0" applyProtection="0"/>
    <xf numFmtId="0" fontId="83" fillId="9" borderId="0" applyNumberFormat="0" applyBorder="0" applyAlignment="0" applyProtection="0"/>
    <xf numFmtId="0" fontId="122" fillId="53" borderId="0" applyNumberFormat="0" applyBorder="0" applyAlignment="0" applyProtection="0"/>
    <xf numFmtId="0" fontId="43" fillId="10" borderId="0" applyNumberFormat="0" applyBorder="0" applyAlignment="0" applyProtection="0"/>
    <xf numFmtId="0" fontId="39" fillId="10" borderId="0" applyNumberFormat="0" applyBorder="0" applyAlignment="0" applyProtection="0"/>
    <xf numFmtId="0" fontId="122" fillId="53" borderId="0" applyNumberFormat="0" applyBorder="0" applyAlignment="0" applyProtection="0"/>
    <xf numFmtId="0" fontId="43" fillId="10" borderId="0" applyNumberFormat="0" applyBorder="0" applyAlignment="0" applyProtection="0"/>
    <xf numFmtId="0" fontId="122" fillId="53" borderId="0" applyNumberFormat="0" applyBorder="0" applyAlignment="0" applyProtection="0"/>
    <xf numFmtId="0" fontId="83" fillId="10" borderId="0" applyNumberFormat="0" applyBorder="0" applyAlignment="0" applyProtection="0"/>
    <xf numFmtId="0" fontId="122" fillId="57" borderId="0" applyNumberFormat="0" applyBorder="0" applyAlignment="0" applyProtection="0"/>
    <xf numFmtId="0" fontId="43" fillId="11" borderId="0" applyNumberFormat="0" applyBorder="0" applyAlignment="0" applyProtection="0"/>
    <xf numFmtId="0" fontId="39" fillId="26" borderId="0" applyNumberFormat="0" applyBorder="0" applyAlignment="0" applyProtection="0"/>
    <xf numFmtId="0" fontId="122" fillId="57" borderId="0" applyNumberFormat="0" applyBorder="0" applyAlignment="0" applyProtection="0"/>
    <xf numFmtId="0" fontId="43" fillId="11" borderId="0" applyNumberFormat="0" applyBorder="0" applyAlignment="0" applyProtection="0"/>
    <xf numFmtId="0" fontId="122" fillId="57" borderId="0" applyNumberFormat="0" applyBorder="0" applyAlignment="0" applyProtection="0"/>
    <xf numFmtId="0" fontId="83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60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26" borderId="0" applyNumberFormat="0" applyBorder="0" applyAlignment="0" applyProtection="0"/>
    <xf numFmtId="0" fontId="39" fillId="9" borderId="0" applyNumberFormat="0" applyBorder="0" applyAlignment="0" applyProtection="0"/>
    <xf numFmtId="0" fontId="39" fillId="6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169" fontId="44" fillId="0" borderId="7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7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7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169" fontId="44" fillId="0" borderId="32">
      <alignment horizontal="left"/>
    </xf>
    <xf numFmtId="0" fontId="122" fillId="38" borderId="0" applyNumberFormat="0" applyBorder="0" applyAlignment="0" applyProtection="0"/>
    <xf numFmtId="0" fontId="43" fillId="12" borderId="0" applyNumberFormat="0" applyBorder="0" applyAlignment="0" applyProtection="0"/>
    <xf numFmtId="0" fontId="39" fillId="10" borderId="0" applyNumberFormat="0" applyBorder="0" applyAlignment="0" applyProtection="0"/>
    <xf numFmtId="0" fontId="122" fillId="38" borderId="0" applyNumberFormat="0" applyBorder="0" applyAlignment="0" applyProtection="0"/>
    <xf numFmtId="0" fontId="43" fillId="12" borderId="0" applyNumberFormat="0" applyBorder="0" applyAlignment="0" applyProtection="0"/>
    <xf numFmtId="0" fontId="122" fillId="38" borderId="0" applyNumberFormat="0" applyBorder="0" applyAlignment="0" applyProtection="0"/>
    <xf numFmtId="0" fontId="83" fillId="12" borderId="0" applyNumberFormat="0" applyBorder="0" applyAlignment="0" applyProtection="0"/>
    <xf numFmtId="0" fontId="122" fillId="42" borderId="0" applyNumberFormat="0" applyBorder="0" applyAlignment="0" applyProtection="0"/>
    <xf numFmtId="0" fontId="43" fillId="13" borderId="0" applyNumberFormat="0" applyBorder="0" applyAlignment="0" applyProtection="0"/>
    <xf numFmtId="0" fontId="39" fillId="13" borderId="0" applyNumberFormat="0" applyBorder="0" applyAlignment="0" applyProtection="0"/>
    <xf numFmtId="0" fontId="122" fillId="42" borderId="0" applyNumberFormat="0" applyBorder="0" applyAlignment="0" applyProtection="0"/>
    <xf numFmtId="0" fontId="43" fillId="13" borderId="0" applyNumberFormat="0" applyBorder="0" applyAlignment="0" applyProtection="0"/>
    <xf numFmtId="0" fontId="122" fillId="42" borderId="0" applyNumberFormat="0" applyBorder="0" applyAlignment="0" applyProtection="0"/>
    <xf numFmtId="0" fontId="83" fillId="13" borderId="0" applyNumberFormat="0" applyBorder="0" applyAlignment="0" applyProtection="0"/>
    <xf numFmtId="0" fontId="122" fillId="46" borderId="0" applyNumberFormat="0" applyBorder="0" applyAlignment="0" applyProtection="0"/>
    <xf numFmtId="0" fontId="43" fillId="14" borderId="0" applyNumberFormat="0" applyBorder="0" applyAlignment="0" applyProtection="0"/>
    <xf numFmtId="0" fontId="39" fillId="25" borderId="0" applyNumberFormat="0" applyBorder="0" applyAlignment="0" applyProtection="0"/>
    <xf numFmtId="0" fontId="122" fillId="46" borderId="0" applyNumberFormat="0" applyBorder="0" applyAlignment="0" applyProtection="0"/>
    <xf numFmtId="0" fontId="43" fillId="14" borderId="0" applyNumberFormat="0" applyBorder="0" applyAlignment="0" applyProtection="0"/>
    <xf numFmtId="0" fontId="122" fillId="46" borderId="0" applyNumberFormat="0" applyBorder="0" applyAlignment="0" applyProtection="0"/>
    <xf numFmtId="0" fontId="83" fillId="14" borderId="0" applyNumberFormat="0" applyBorder="0" applyAlignment="0" applyProtection="0"/>
    <xf numFmtId="0" fontId="122" fillId="50" borderId="0" applyNumberFormat="0" applyBorder="0" applyAlignment="0" applyProtection="0"/>
    <xf numFmtId="0" fontId="43" fillId="9" borderId="0" applyNumberFormat="0" applyBorder="0" applyAlignment="0" applyProtection="0"/>
    <xf numFmtId="0" fontId="39" fillId="7" borderId="0" applyNumberFormat="0" applyBorder="0" applyAlignment="0" applyProtection="0"/>
    <xf numFmtId="0" fontId="122" fillId="50" borderId="0" applyNumberFormat="0" applyBorder="0" applyAlignment="0" applyProtection="0"/>
    <xf numFmtId="0" fontId="43" fillId="9" borderId="0" applyNumberFormat="0" applyBorder="0" applyAlignment="0" applyProtection="0"/>
    <xf numFmtId="0" fontId="122" fillId="50" borderId="0" applyNumberFormat="0" applyBorder="0" applyAlignment="0" applyProtection="0"/>
    <xf numFmtId="0" fontId="83" fillId="9" borderId="0" applyNumberFormat="0" applyBorder="0" applyAlignment="0" applyProtection="0"/>
    <xf numFmtId="0" fontId="122" fillId="54" borderId="0" applyNumberFormat="0" applyBorder="0" applyAlignment="0" applyProtection="0"/>
    <xf numFmtId="0" fontId="43" fillId="12" borderId="0" applyNumberFormat="0" applyBorder="0" applyAlignment="0" applyProtection="0"/>
    <xf numFmtId="0" fontId="39" fillId="10" borderId="0" applyNumberFormat="0" applyBorder="0" applyAlignment="0" applyProtection="0"/>
    <xf numFmtId="0" fontId="122" fillId="54" borderId="0" applyNumberFormat="0" applyBorder="0" applyAlignment="0" applyProtection="0"/>
    <xf numFmtId="0" fontId="43" fillId="12" borderId="0" applyNumberFormat="0" applyBorder="0" applyAlignment="0" applyProtection="0"/>
    <xf numFmtId="0" fontId="122" fillId="54" borderId="0" applyNumberFormat="0" applyBorder="0" applyAlignment="0" applyProtection="0"/>
    <xf numFmtId="0" fontId="83" fillId="12" borderId="0" applyNumberFormat="0" applyBorder="0" applyAlignment="0" applyProtection="0"/>
    <xf numFmtId="0" fontId="122" fillId="58" borderId="0" applyNumberFormat="0" applyBorder="0" applyAlignment="0" applyProtection="0"/>
    <xf numFmtId="0" fontId="43" fillId="15" borderId="0" applyNumberFormat="0" applyBorder="0" applyAlignment="0" applyProtection="0"/>
    <xf numFmtId="0" fontId="39" fillId="26" borderId="0" applyNumberFormat="0" applyBorder="0" applyAlignment="0" applyProtection="0"/>
    <xf numFmtId="0" fontId="122" fillId="58" borderId="0" applyNumberFormat="0" applyBorder="0" applyAlignment="0" applyProtection="0"/>
    <xf numFmtId="0" fontId="43" fillId="15" borderId="0" applyNumberFormat="0" applyBorder="0" applyAlignment="0" applyProtection="0"/>
    <xf numFmtId="0" fontId="122" fillId="58" borderId="0" applyNumberFormat="0" applyBorder="0" applyAlignment="0" applyProtection="0"/>
    <xf numFmtId="0" fontId="83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24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5" borderId="0" applyNumberFormat="0" applyBorder="0" applyAlignment="0" applyProtection="0"/>
    <xf numFmtId="0" fontId="39" fillId="9" borderId="0" applyNumberFormat="0" applyBorder="0" applyAlignment="0" applyProtection="0"/>
    <xf numFmtId="0" fontId="39" fillId="2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5" borderId="0" applyNumberFormat="0" applyBorder="0" applyAlignment="0" applyProtection="0"/>
    <xf numFmtId="170" fontId="44" fillId="0" borderId="7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7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7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0" fontId="44" fillId="0" borderId="32">
      <alignment horizontal="left"/>
    </xf>
    <xf numFmtId="171" fontId="44" fillId="0" borderId="7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7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7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171" fontId="44" fillId="0" borderId="32">
      <alignment horizontal="left"/>
    </xf>
    <xf numFmtId="0" fontId="66" fillId="39" borderId="0" applyNumberFormat="0" applyBorder="0" applyAlignment="0" applyProtection="0"/>
    <xf numFmtId="0" fontId="45" fillId="16" borderId="0" applyNumberFormat="0" applyBorder="0" applyAlignment="0" applyProtection="0"/>
    <xf numFmtId="0" fontId="88" fillId="10" borderId="0" applyNumberFormat="0" applyBorder="0" applyAlignment="0" applyProtection="0"/>
    <xf numFmtId="0" fontId="45" fillId="16" borderId="0" applyNumberFormat="0" applyBorder="0" applyAlignment="0" applyProtection="0"/>
    <xf numFmtId="0" fontId="121" fillId="16" borderId="0" applyNumberFormat="0" applyBorder="0" applyAlignment="0" applyProtection="0"/>
    <xf numFmtId="0" fontId="66" fillId="43" borderId="0" applyNumberFormat="0" applyBorder="0" applyAlignment="0" applyProtection="0"/>
    <xf numFmtId="0" fontId="45" fillId="13" borderId="0" applyNumberFormat="0" applyBorder="0" applyAlignment="0" applyProtection="0"/>
    <xf numFmtId="0" fontId="88" fillId="23" borderId="0" applyNumberFormat="0" applyBorder="0" applyAlignment="0" applyProtection="0"/>
    <xf numFmtId="0" fontId="45" fillId="13" borderId="0" applyNumberFormat="0" applyBorder="0" applyAlignment="0" applyProtection="0"/>
    <xf numFmtId="0" fontId="121" fillId="13" borderId="0" applyNumberFormat="0" applyBorder="0" applyAlignment="0" applyProtection="0"/>
    <xf numFmtId="0" fontId="66" fillId="47" borderId="0" applyNumberFormat="0" applyBorder="0" applyAlignment="0" applyProtection="0"/>
    <xf numFmtId="0" fontId="45" fillId="14" borderId="0" applyNumberFormat="0" applyBorder="0" applyAlignment="0" applyProtection="0"/>
    <xf numFmtId="0" fontId="88" fillId="15" borderId="0" applyNumberFormat="0" applyBorder="0" applyAlignment="0" applyProtection="0"/>
    <xf numFmtId="0" fontId="45" fillId="14" borderId="0" applyNumberFormat="0" applyBorder="0" applyAlignment="0" applyProtection="0"/>
    <xf numFmtId="0" fontId="121" fillId="14" borderId="0" applyNumberFormat="0" applyBorder="0" applyAlignment="0" applyProtection="0"/>
    <xf numFmtId="0" fontId="66" fillId="51" borderId="0" applyNumberFormat="0" applyBorder="0" applyAlignment="0" applyProtection="0"/>
    <xf numFmtId="0" fontId="45" fillId="17" borderId="0" applyNumberFormat="0" applyBorder="0" applyAlignment="0" applyProtection="0"/>
    <xf numFmtId="0" fontId="88" fillId="7" borderId="0" applyNumberFormat="0" applyBorder="0" applyAlignment="0" applyProtection="0"/>
    <xf numFmtId="0" fontId="45" fillId="17" borderId="0" applyNumberFormat="0" applyBorder="0" applyAlignment="0" applyProtection="0"/>
    <xf numFmtId="0" fontId="121" fillId="17" borderId="0" applyNumberFormat="0" applyBorder="0" applyAlignment="0" applyProtection="0"/>
    <xf numFmtId="0" fontId="66" fillId="55" borderId="0" applyNumberFormat="0" applyBorder="0" applyAlignment="0" applyProtection="0"/>
    <xf numFmtId="0" fontId="45" fillId="18" borderId="0" applyNumberFormat="0" applyBorder="0" applyAlignment="0" applyProtection="0"/>
    <xf numFmtId="0" fontId="88" fillId="10" borderId="0" applyNumberFormat="0" applyBorder="0" applyAlignment="0" applyProtection="0"/>
    <xf numFmtId="0" fontId="45" fillId="18" borderId="0" applyNumberFormat="0" applyBorder="0" applyAlignment="0" applyProtection="0"/>
    <xf numFmtId="0" fontId="121" fillId="18" borderId="0" applyNumberFormat="0" applyBorder="0" applyAlignment="0" applyProtection="0"/>
    <xf numFmtId="0" fontId="66" fillId="59" borderId="0" applyNumberFormat="0" applyBorder="0" applyAlignment="0" applyProtection="0"/>
    <xf numFmtId="0" fontId="45" fillId="19" borderId="0" applyNumberFormat="0" applyBorder="0" applyAlignment="0" applyProtection="0"/>
    <xf numFmtId="0" fontId="88" fillId="13" borderId="0" applyNumberFormat="0" applyBorder="0" applyAlignment="0" applyProtection="0"/>
    <xf numFmtId="0" fontId="45" fillId="19" borderId="0" applyNumberFormat="0" applyBorder="0" applyAlignment="0" applyProtection="0"/>
    <xf numFmtId="0" fontId="121" fillId="19" borderId="0" applyNumberFormat="0" applyBorder="0" applyAlignment="0" applyProtection="0"/>
    <xf numFmtId="0" fontId="88" fillId="16" borderId="0" applyNumberFormat="0" applyBorder="0" applyAlignment="0" applyProtection="0"/>
    <xf numFmtId="0" fontId="88" fillId="18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25" borderId="0" applyNumberFormat="0" applyBorder="0" applyAlignment="0" applyProtection="0"/>
    <xf numFmtId="0" fontId="88" fillId="17" borderId="0" applyNumberFormat="0" applyBorder="0" applyAlignment="0" applyProtection="0"/>
    <xf numFmtId="0" fontId="88" fillId="24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13" borderId="0" applyNumberFormat="0" applyBorder="0" applyAlignment="0" applyProtection="0"/>
    <xf numFmtId="168" fontId="44" fillId="0" borderId="7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7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7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168" fontId="44" fillId="0" borderId="32">
      <alignment horizontal="left"/>
    </xf>
    <xf numFmtId="0" fontId="88" fillId="18" borderId="0" applyNumberFormat="0" applyBorder="0" applyAlignment="0" applyProtection="0"/>
    <xf numFmtId="0" fontId="66" fillId="36" borderId="0" applyNumberFormat="0" applyBorder="0" applyAlignment="0" applyProtection="0"/>
    <xf numFmtId="0" fontId="45" fillId="20" borderId="0" applyNumberFormat="0" applyBorder="0" applyAlignment="0" applyProtection="0"/>
    <xf numFmtId="0" fontId="88" fillId="21" borderId="0" applyNumberFormat="0" applyBorder="0" applyAlignment="0" applyProtection="0"/>
    <xf numFmtId="0" fontId="66" fillId="40" borderId="0" applyNumberFormat="0" applyBorder="0" applyAlignment="0" applyProtection="0"/>
    <xf numFmtId="0" fontId="45" fillId="21" borderId="0" applyNumberFormat="0" applyBorder="0" applyAlignment="0" applyProtection="0"/>
    <xf numFmtId="0" fontId="88" fillId="22" borderId="0" applyNumberFormat="0" applyBorder="0" applyAlignment="0" applyProtection="0"/>
    <xf numFmtId="0" fontId="66" fillId="44" borderId="0" applyNumberFormat="0" applyBorder="0" applyAlignment="0" applyProtection="0"/>
    <xf numFmtId="0" fontId="45" fillId="22" borderId="0" applyNumberFormat="0" applyBorder="0" applyAlignment="0" applyProtection="0"/>
    <xf numFmtId="0" fontId="88" fillId="61" borderId="0" applyNumberFormat="0" applyBorder="0" applyAlignment="0" applyProtection="0"/>
    <xf numFmtId="0" fontId="66" fillId="48" borderId="0" applyNumberFormat="0" applyBorder="0" applyAlignment="0" applyProtection="0"/>
    <xf numFmtId="0" fontId="45" fillId="17" borderId="0" applyNumberFormat="0" applyBorder="0" applyAlignment="0" applyProtection="0"/>
    <xf numFmtId="0" fontId="88" fillId="18" borderId="0" applyNumberFormat="0" applyBorder="0" applyAlignment="0" applyProtection="0"/>
    <xf numFmtId="0" fontId="66" fillId="52" borderId="0" applyNumberFormat="0" applyBorder="0" applyAlignment="0" applyProtection="0"/>
    <xf numFmtId="0" fontId="45" fillId="18" borderId="0" applyNumberFormat="0" applyBorder="0" applyAlignment="0" applyProtection="0"/>
    <xf numFmtId="0" fontId="88" fillId="21" borderId="0" applyNumberFormat="0" applyBorder="0" applyAlignment="0" applyProtection="0"/>
    <xf numFmtId="0" fontId="66" fillId="56" borderId="0" applyNumberFormat="0" applyBorder="0" applyAlignment="0" applyProtection="0"/>
    <xf numFmtId="0" fontId="45" fillId="23" borderId="0" applyNumberFormat="0" applyBorder="0" applyAlignment="0" applyProtection="0"/>
    <xf numFmtId="0" fontId="89" fillId="60" borderId="33" applyNumberFormat="0" applyAlignment="0" applyProtection="0"/>
    <xf numFmtId="0" fontId="123" fillId="33" borderId="50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46" fillId="24" borderId="33" applyNumberFormat="0" applyAlignment="0" applyProtection="0"/>
    <xf numFmtId="0" fontId="89" fillId="60" borderId="33" applyNumberFormat="0" applyAlignment="0" applyProtection="0"/>
    <xf numFmtId="0" fontId="89" fillId="60" borderId="33" applyNumberFormat="0" applyAlignment="0" applyProtection="0"/>
    <xf numFmtId="0" fontId="89" fillId="60" borderId="33" applyNumberFormat="0" applyAlignment="0" applyProtection="0"/>
    <xf numFmtId="0" fontId="89" fillId="60" borderId="33" applyNumberFormat="0" applyAlignment="0" applyProtection="0"/>
    <xf numFmtId="0" fontId="71" fillId="30" borderId="0" applyNumberFormat="0" applyBorder="0" applyAlignment="0" applyProtection="0"/>
    <xf numFmtId="179" fontId="105" fillId="0" borderId="0">
      <alignment horizontal="right"/>
    </xf>
    <xf numFmtId="0" fontId="90" fillId="60" borderId="34" applyNumberFormat="0" applyAlignment="0" applyProtection="0"/>
    <xf numFmtId="0" fontId="124" fillId="33" borderId="49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47" fillId="24" borderId="34" applyNumberFormat="0" applyAlignment="0" applyProtection="0"/>
    <xf numFmtId="0" fontId="90" fillId="60" borderId="34" applyNumberFormat="0" applyAlignment="0" applyProtection="0"/>
    <xf numFmtId="0" fontId="90" fillId="60" borderId="34" applyNumberFormat="0" applyAlignment="0" applyProtection="0"/>
    <xf numFmtId="0" fontId="90" fillId="60" borderId="34" applyNumberFormat="0" applyAlignment="0" applyProtection="0"/>
    <xf numFmtId="0" fontId="90" fillId="60" borderId="34" applyNumberFormat="0" applyAlignment="0" applyProtection="0"/>
    <xf numFmtId="0" fontId="91" fillId="62" borderId="56"/>
    <xf numFmtId="0" fontId="91" fillId="0" borderId="7"/>
    <xf numFmtId="0" fontId="106" fillId="63" borderId="0">
      <alignment horizontal="center"/>
    </xf>
    <xf numFmtId="0" fontId="107" fillId="63" borderId="0">
      <alignment horizontal="center"/>
    </xf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08" fillId="5" borderId="56" applyBorder="0">
      <protection locked="0"/>
    </xf>
    <xf numFmtId="176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4" fillId="0" borderId="57" applyAlignment="0"/>
    <xf numFmtId="0" fontId="24" fillId="0" borderId="58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125" fillId="32" borderId="49" applyNumberFormat="0" applyAlignment="0" applyProtection="0"/>
    <xf numFmtId="0" fontId="126" fillId="32" borderId="49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48" fillId="11" borderId="34" applyNumberFormat="0" applyAlignment="0" applyProtection="0"/>
    <xf numFmtId="0" fontId="109" fillId="25" borderId="34" applyNumberFormat="0" applyAlignment="0" applyProtection="0"/>
    <xf numFmtId="0" fontId="73" fillId="32" borderId="49" applyNumberFormat="0" applyAlignment="0" applyProtection="0"/>
    <xf numFmtId="0" fontId="109" fillId="25" borderId="34" applyNumberFormat="0" applyAlignment="0" applyProtection="0"/>
    <xf numFmtId="0" fontId="109" fillId="25" borderId="34" applyNumberFormat="0" applyAlignment="0" applyProtection="0"/>
    <xf numFmtId="0" fontId="109" fillId="25" borderId="34" applyNumberFormat="0" applyAlignment="0" applyProtection="0"/>
    <xf numFmtId="0" fontId="109" fillId="25" borderId="34" applyNumberFormat="0" applyAlignment="0" applyProtection="0"/>
    <xf numFmtId="0" fontId="48" fillId="11" borderId="34" applyNumberFormat="0" applyAlignment="0" applyProtection="0"/>
    <xf numFmtId="0" fontId="49" fillId="0" borderId="35" applyNumberFormat="0" applyFill="0" applyAlignment="0" applyProtection="0"/>
    <xf numFmtId="0" fontId="86" fillId="0" borderId="59" applyNumberFormat="0" applyFill="0" applyAlignment="0" applyProtection="0"/>
    <xf numFmtId="0" fontId="86" fillId="0" borderId="59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86" fillId="0" borderId="59" applyNumberFormat="0" applyFill="0" applyAlignment="0" applyProtection="0"/>
    <xf numFmtId="0" fontId="49" fillId="0" borderId="35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86" fillId="0" borderId="60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9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7" fillId="63" borderId="7">
      <alignment horizontal="left"/>
    </xf>
    <xf numFmtId="0" fontId="83" fillId="63" borderId="0">
      <alignment horizontal="left"/>
    </xf>
    <xf numFmtId="0" fontId="93" fillId="64" borderId="0">
      <alignment horizontal="right" vertical="top" wrapText="1"/>
    </xf>
    <xf numFmtId="0" fontId="94" fillId="8" borderId="0" applyNumberFormat="0" applyBorder="0" applyAlignment="0" applyProtection="0"/>
    <xf numFmtId="0" fontId="128" fillId="29" borderId="0" applyNumberFormat="0" applyBorder="0" applyAlignment="0" applyProtection="0"/>
    <xf numFmtId="0" fontId="51" fillId="8" borderId="0" applyNumberFormat="0" applyBorder="0" applyAlignment="0" applyProtection="0"/>
    <xf numFmtId="37" fontId="1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37" fontId="130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25" fillId="63" borderId="7">
      <alignment horizontal="centerContinuous" wrapText="1"/>
    </xf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91" fillId="63" borderId="3">
      <alignment wrapText="1"/>
    </xf>
    <xf numFmtId="0" fontId="91" fillId="63" borderId="3">
      <alignment wrapText="1"/>
    </xf>
    <xf numFmtId="0" fontId="91" fillId="63" borderId="3">
      <alignment wrapText="1"/>
    </xf>
    <xf numFmtId="0" fontId="91" fillId="63" borderId="3">
      <alignment wrapText="1"/>
    </xf>
    <xf numFmtId="0" fontId="91" fillId="63" borderId="3">
      <alignment wrapText="1"/>
    </xf>
    <xf numFmtId="0" fontId="91" fillId="63" borderId="8"/>
    <xf numFmtId="0" fontId="91" fillId="63" borderId="2"/>
    <xf numFmtId="0" fontId="91" fillId="63" borderId="45">
      <alignment horizontal="center" wrapText="1"/>
    </xf>
    <xf numFmtId="0" fontId="96" fillId="25" borderId="0" applyNumberFormat="0" applyBorder="0" applyAlignment="0" applyProtection="0"/>
    <xf numFmtId="0" fontId="134" fillId="31" borderId="0" applyNumberFormat="0" applyBorder="0" applyAlignment="0" applyProtection="0"/>
    <xf numFmtId="0" fontId="72" fillId="31" borderId="0" applyNumberFormat="0" applyBorder="0" applyAlignment="0" applyProtection="0"/>
    <xf numFmtId="0" fontId="53" fillId="25" borderId="0" applyNumberFormat="0" applyBorder="0" applyAlignment="0" applyProtection="0"/>
    <xf numFmtId="0" fontId="112" fillId="31" borderId="0" applyNumberFormat="0" applyBorder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5" fillId="0" borderId="0"/>
    <xf numFmtId="0" fontId="135" fillId="0" borderId="0"/>
    <xf numFmtId="0" fontId="135" fillId="0" borderId="0"/>
    <xf numFmtId="0" fontId="25" fillId="0" borderId="0"/>
    <xf numFmtId="0" fontId="111" fillId="0" borderId="0"/>
    <xf numFmtId="0" fontId="16" fillId="0" borderId="0"/>
    <xf numFmtId="0" fontId="111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11" fillId="0" borderId="0"/>
    <xf numFmtId="0" fontId="25" fillId="0" borderId="0"/>
    <xf numFmtId="0" fontId="25" fillId="0" borderId="0"/>
    <xf numFmtId="0" fontId="135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35" fillId="0" borderId="0"/>
    <xf numFmtId="0" fontId="135" fillId="0" borderId="0"/>
    <xf numFmtId="0" fontId="26" fillId="0" borderId="0"/>
    <xf numFmtId="0" fontId="26" fillId="0" borderId="0"/>
    <xf numFmtId="0" fontId="135" fillId="0" borderId="0"/>
    <xf numFmtId="0" fontId="111" fillId="0" borderId="0"/>
    <xf numFmtId="0" fontId="111" fillId="0" borderId="0"/>
    <xf numFmtId="0" fontId="16" fillId="0" borderId="0"/>
    <xf numFmtId="0" fontId="16" fillId="0" borderId="0"/>
    <xf numFmtId="0" fontId="25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113" fillId="35" borderId="53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113" fillId="35" borderId="53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113" fillId="35" borderId="53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113" fillId="35" borderId="53" applyNumberFormat="0" applyFont="0" applyAlignment="0" applyProtection="0"/>
    <xf numFmtId="0" fontId="32" fillId="26" borderId="36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91" fillId="63" borderId="7"/>
    <xf numFmtId="0" fontId="97" fillId="7" borderId="0" applyNumberFormat="0" applyBorder="0" applyAlignment="0" applyProtection="0"/>
    <xf numFmtId="0" fontId="136" fillId="30" borderId="0" applyNumberFormat="0" applyBorder="0" applyAlignment="0" applyProtection="0"/>
    <xf numFmtId="0" fontId="54" fillId="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7" fillId="0" borderId="0"/>
    <xf numFmtId="0" fontId="25" fillId="0" borderId="0"/>
    <xf numFmtId="0" fontId="25" fillId="0" borderId="0"/>
    <xf numFmtId="0" fontId="25" fillId="0" borderId="0"/>
    <xf numFmtId="0" fontId="1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119" fillId="0" borderId="0"/>
    <xf numFmtId="0" fontId="33" fillId="0" borderId="0"/>
    <xf numFmtId="0" fontId="84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137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37" fillId="0" borderId="0"/>
    <xf numFmtId="0" fontId="33" fillId="0" borderId="0"/>
    <xf numFmtId="0" fontId="25" fillId="0" borderId="0"/>
    <xf numFmtId="0" fontId="25" fillId="0" borderId="0"/>
    <xf numFmtId="0" fontId="137" fillId="0" borderId="0"/>
    <xf numFmtId="0" fontId="115" fillId="0" borderId="0"/>
    <xf numFmtId="0" fontId="39" fillId="0" borderId="0"/>
    <xf numFmtId="0" fontId="25" fillId="0" borderId="0"/>
    <xf numFmtId="0" fontId="120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1" fillId="0" borderId="0"/>
    <xf numFmtId="0" fontId="25" fillId="0" borderId="0"/>
    <xf numFmtId="0" fontId="111" fillId="0" borderId="0"/>
    <xf numFmtId="0" fontId="26" fillId="0" borderId="0"/>
    <xf numFmtId="0" fontId="25" fillId="0" borderId="0"/>
    <xf numFmtId="0" fontId="25" fillId="0" borderId="0"/>
    <xf numFmtId="0" fontId="16" fillId="0" borderId="0"/>
    <xf numFmtId="0" fontId="2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83" fillId="0" borderId="0"/>
    <xf numFmtId="0" fontId="83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83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8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39" fillId="0" borderId="0"/>
    <xf numFmtId="0" fontId="16" fillId="0" borderId="0"/>
    <xf numFmtId="0" fontId="25" fillId="0" borderId="0"/>
    <xf numFmtId="0" fontId="39" fillId="0" borderId="0"/>
    <xf numFmtId="0" fontId="16" fillId="0" borderId="0"/>
    <xf numFmtId="0" fontId="25" fillId="0" borderId="0"/>
    <xf numFmtId="0" fontId="39" fillId="0" borderId="0"/>
    <xf numFmtId="0" fontId="26" fillId="0" borderId="0"/>
    <xf numFmtId="0" fontId="83" fillId="0" borderId="0"/>
    <xf numFmtId="0" fontId="137" fillId="0" borderId="0"/>
    <xf numFmtId="0" fontId="25" fillId="0" borderId="0"/>
    <xf numFmtId="0" fontId="83" fillId="0" borderId="0"/>
    <xf numFmtId="0" fontId="137" fillId="0" borderId="0"/>
    <xf numFmtId="0" fontId="26" fillId="0" borderId="0"/>
    <xf numFmtId="0" fontId="25" fillId="0" borderId="0"/>
    <xf numFmtId="0" fontId="137" fillId="0" borderId="0"/>
    <xf numFmtId="0" fontId="32" fillId="0" borderId="0"/>
    <xf numFmtId="0" fontId="25" fillId="0" borderId="0"/>
    <xf numFmtId="0" fontId="137" fillId="0" borderId="0"/>
    <xf numFmtId="0" fontId="137" fillId="0" borderId="0"/>
    <xf numFmtId="0" fontId="32" fillId="0" borderId="0"/>
    <xf numFmtId="0" fontId="83" fillId="0" borderId="0"/>
    <xf numFmtId="0" fontId="33" fillId="0" borderId="0"/>
    <xf numFmtId="0" fontId="25" fillId="0" borderId="0"/>
    <xf numFmtId="0" fontId="33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32" fillId="0" borderId="0"/>
    <xf numFmtId="0" fontId="25" fillId="0" borderId="0"/>
    <xf numFmtId="0" fontId="32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33" fillId="0" borderId="0"/>
    <xf numFmtId="0" fontId="25" fillId="0" borderId="0" applyNumberFormat="0" applyFont="0" applyFill="0" applyBorder="0" applyAlignment="0" applyProtection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32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33" fillId="0" borderId="0"/>
    <xf numFmtId="0" fontId="39" fillId="0" borderId="0"/>
    <xf numFmtId="0" fontId="33" fillId="0" borderId="0"/>
    <xf numFmtId="0" fontId="39" fillId="0" borderId="0"/>
    <xf numFmtId="0" fontId="33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7" fontId="1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180" fontId="117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180" fontId="117" fillId="0" borderId="0"/>
    <xf numFmtId="0" fontId="25" fillId="0" borderId="0" applyNumberFormat="0" applyFill="0" applyBorder="0" applyAlignment="0" applyProtection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25" fillId="0" borderId="0"/>
    <xf numFmtId="0" fontId="16" fillId="0" borderId="0"/>
    <xf numFmtId="0" fontId="25" fillId="0" borderId="0" applyNumberFormat="0" applyFill="0" applyBorder="0" applyAlignment="0" applyProtection="0"/>
    <xf numFmtId="0" fontId="16" fillId="0" borderId="0"/>
    <xf numFmtId="0" fontId="25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180" fontId="118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180" fontId="118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25" fillId="0" borderId="0"/>
    <xf numFmtId="0" fontId="25" fillId="0" borderId="0"/>
    <xf numFmtId="0" fontId="137" fillId="0" borderId="0"/>
    <xf numFmtId="0" fontId="25" fillId="0" borderId="0"/>
    <xf numFmtId="0" fontId="16" fillId="0" borderId="0"/>
    <xf numFmtId="0" fontId="137" fillId="0" borderId="0"/>
    <xf numFmtId="0" fontId="25" fillId="0" borderId="0"/>
    <xf numFmtId="0" fontId="137" fillId="0" borderId="0"/>
    <xf numFmtId="0" fontId="25" fillId="0" borderId="0"/>
    <xf numFmtId="0" fontId="25" fillId="0" borderId="0"/>
    <xf numFmtId="0" fontId="25" fillId="0" borderId="0"/>
    <xf numFmtId="0" fontId="137" fillId="0" borderId="0"/>
    <xf numFmtId="0" fontId="137" fillId="0" borderId="0"/>
    <xf numFmtId="0" fontId="25" fillId="0" borderId="0"/>
    <xf numFmtId="0" fontId="25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9" fillId="63" borderId="0"/>
    <xf numFmtId="0" fontId="100" fillId="0" borderId="61" applyNumberFormat="0" applyFill="0" applyAlignment="0" applyProtection="0"/>
    <xf numFmtId="0" fontId="56" fillId="0" borderId="37" applyNumberFormat="0" applyFill="0" applyAlignment="0" applyProtection="0"/>
    <xf numFmtId="0" fontId="101" fillId="0" borderId="38" applyNumberFormat="0" applyFill="0" applyAlignment="0" applyProtection="0"/>
    <xf numFmtId="0" fontId="57" fillId="0" borderId="38" applyNumberFormat="0" applyFill="0" applyAlignment="0" applyProtection="0"/>
    <xf numFmtId="0" fontId="102" fillId="0" borderId="62" applyNumberFormat="0" applyFill="0" applyAlignment="0" applyProtection="0"/>
    <xf numFmtId="0" fontId="58" fillId="0" borderId="39" applyNumberFormat="0" applyFill="0" applyAlignment="0" applyProtection="0"/>
    <xf numFmtId="0" fontId="10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5" fillId="0" borderId="63" applyNumberFormat="0" applyFill="0" applyAlignment="0" applyProtection="0"/>
    <xf numFmtId="0" fontId="138" fillId="0" borderId="51" applyNumberFormat="0" applyFill="0" applyAlignment="0" applyProtection="0"/>
    <xf numFmtId="0" fontId="59" fillId="0" borderId="40" applyNumberFormat="0" applyFill="0" applyAlignment="0" applyProtection="0"/>
    <xf numFmtId="181" fontId="91" fillId="0" borderId="0">
      <alignment vertical="center"/>
    </xf>
    <xf numFmtId="0" fontId="8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5" fillId="0" borderId="0">
      <alignment wrapText="1"/>
    </xf>
    <xf numFmtId="182" fontId="135" fillId="0" borderId="0">
      <alignment wrapText="1"/>
    </xf>
    <xf numFmtId="0" fontId="135" fillId="24" borderId="0">
      <alignment wrapText="1"/>
    </xf>
    <xf numFmtId="0" fontId="135" fillId="0" borderId="0">
      <alignment wrapText="1"/>
    </xf>
    <xf numFmtId="0" fontId="135" fillId="0" borderId="0">
      <alignment wrapText="1"/>
    </xf>
    <xf numFmtId="0" fontId="104" fillId="27" borderId="41" applyNumberFormat="0" applyAlignment="0" applyProtection="0"/>
    <xf numFmtId="0" fontId="140" fillId="34" borderId="52" applyNumberFormat="0" applyAlignment="0" applyProtection="0"/>
    <xf numFmtId="0" fontId="61" fillId="27" borderId="41" applyNumberFormat="0" applyAlignment="0" applyProtection="0"/>
    <xf numFmtId="0" fontId="2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5" fillId="0" borderId="0"/>
    <xf numFmtId="0" fontId="25" fillId="0" borderId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3" fillId="25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40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41" applyNumberFormat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61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9" fillId="60" borderId="33" applyNumberFormat="0" applyAlignment="0" applyProtection="0"/>
    <xf numFmtId="0" fontId="90" fillId="60" borderId="34" applyNumberFormat="0" applyAlignment="0" applyProtection="0"/>
    <xf numFmtId="0" fontId="125" fillId="32" borderId="49" applyNumberFormat="0" applyAlignment="0" applyProtection="0"/>
    <xf numFmtId="0" fontId="86" fillId="0" borderId="59" applyNumberFormat="0" applyFill="0" applyAlignment="0" applyProtection="0"/>
    <xf numFmtId="0" fontId="92" fillId="0" borderId="0" applyNumberFormat="0" applyFill="0" applyBorder="0" applyAlignment="0" applyProtection="0"/>
    <xf numFmtId="0" fontId="94" fillId="8" borderId="0" applyNumberFormat="0" applyBorder="0" applyAlignment="0" applyProtection="0"/>
    <xf numFmtId="0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37" fontId="13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96" fillId="25" borderId="0" applyNumberFormat="0" applyBorder="0" applyAlignment="0" applyProtection="0"/>
    <xf numFmtId="0" fontId="25" fillId="26" borderId="36" applyNumberFormat="0" applyFont="0" applyAlignment="0" applyProtection="0"/>
    <xf numFmtId="0" fontId="97" fillId="7" borderId="0" applyNumberFormat="0" applyBorder="0" applyAlignment="0" applyProtection="0"/>
    <xf numFmtId="0" fontId="25" fillId="0" borderId="0"/>
    <xf numFmtId="0" fontId="11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100" fillId="0" borderId="61" applyNumberFormat="0" applyFill="0" applyAlignment="0" applyProtection="0"/>
    <xf numFmtId="0" fontId="101" fillId="0" borderId="38" applyNumberFormat="0" applyFill="0" applyAlignment="0" applyProtection="0"/>
    <xf numFmtId="0" fontId="102" fillId="0" borderId="62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5" fillId="0" borderId="63" applyNumberFormat="0" applyFill="0" applyAlignment="0" applyProtection="0"/>
    <xf numFmtId="0" fontId="85" fillId="0" borderId="0" applyNumberFormat="0" applyFill="0" applyBorder="0" applyAlignment="0" applyProtection="0"/>
    <xf numFmtId="0" fontId="104" fillId="27" borderId="41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26" borderId="36" applyNumberFormat="0" applyFont="0" applyAlignment="0" applyProtection="0"/>
    <xf numFmtId="0" fontId="33" fillId="26" borderId="36" applyNumberFormat="0" applyFont="0" applyAlignment="0" applyProtection="0"/>
    <xf numFmtId="0" fontId="84" fillId="0" borderId="0"/>
    <xf numFmtId="0" fontId="33" fillId="0" borderId="0"/>
    <xf numFmtId="0" fontId="32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44" fontId="2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>
      <alignment vertical="center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71" fillId="30" borderId="0" applyNumberFormat="0" applyBorder="0" applyAlignment="0" applyProtection="0"/>
    <xf numFmtId="0" fontId="25" fillId="0" borderId="0"/>
    <xf numFmtId="0" fontId="33" fillId="0" borderId="0"/>
    <xf numFmtId="0" fontId="141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1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183" fontId="91" fillId="0" borderId="0"/>
    <xf numFmtId="49" fontId="91" fillId="0" borderId="0"/>
    <xf numFmtId="184" fontId="25" fillId="0" borderId="0">
      <alignment horizontal="center"/>
    </xf>
    <xf numFmtId="185" fontId="91" fillId="0" borderId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8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186" fontId="25" fillId="0" borderId="0"/>
    <xf numFmtId="187" fontId="25" fillId="0" borderId="0"/>
    <xf numFmtId="169" fontId="44" fillId="0" borderId="7">
      <alignment horizontal="left"/>
    </xf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188" fontId="25" fillId="0" borderId="0"/>
    <xf numFmtId="170" fontId="44" fillId="0" borderId="7">
      <alignment horizontal="left"/>
    </xf>
    <xf numFmtId="171" fontId="44" fillId="0" borderId="7">
      <alignment horizontal="left"/>
    </xf>
    <xf numFmtId="0" fontId="66" fillId="14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88" fillId="16" borderId="0" applyNumberFormat="0" applyBorder="0" applyAlignment="0" applyProtection="0"/>
    <xf numFmtId="0" fontId="88" fillId="14" borderId="0" applyNumberFormat="0" applyBorder="0" applyAlignment="0" applyProtection="0"/>
    <xf numFmtId="0" fontId="88" fillId="17" borderId="0" applyNumberFormat="0" applyBorder="0" applyAlignment="0" applyProtection="0"/>
    <xf numFmtId="0" fontId="88" fillId="11" borderId="0" applyNumberFormat="0" applyBorder="0" applyAlignment="0" applyProtection="0"/>
    <xf numFmtId="0" fontId="88" fillId="19" borderId="0" applyNumberFormat="0" applyBorder="0" applyAlignment="0" applyProtection="0"/>
    <xf numFmtId="189" fontId="25" fillId="0" borderId="0">
      <alignment horizontal="center"/>
    </xf>
    <xf numFmtId="190" fontId="25" fillId="0" borderId="0">
      <alignment horizontal="center"/>
    </xf>
    <xf numFmtId="191" fontId="25" fillId="0" borderId="0">
      <alignment horizontal="center"/>
    </xf>
    <xf numFmtId="168" fontId="44" fillId="0" borderId="7">
      <alignment horizontal="left"/>
    </xf>
    <xf numFmtId="192" fontId="25" fillId="0" borderId="0">
      <alignment horizontal="center"/>
    </xf>
    <xf numFmtId="193" fontId="25" fillId="0" borderId="0">
      <alignment horizontal="center"/>
    </xf>
    <xf numFmtId="0" fontId="88" fillId="65" borderId="0" applyNumberFormat="0" applyBorder="0" applyAlignment="0" applyProtection="0"/>
    <xf numFmtId="0" fontId="88" fillId="23" borderId="0" applyNumberFormat="0" applyBorder="0" applyAlignment="0" applyProtection="0"/>
    <xf numFmtId="0" fontId="88" fillId="15" borderId="0" applyNumberFormat="0" applyBorder="0" applyAlignment="0" applyProtection="0"/>
    <xf numFmtId="0" fontId="88" fillId="61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150" fillId="63" borderId="0">
      <alignment horizontal="center" vertical="center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41" fontId="151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51" fillId="0" borderId="0" applyFont="0" applyFill="0" applyBorder="0" applyAlignment="0" applyProtection="0"/>
    <xf numFmtId="175" fontId="151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58" fillId="0" borderId="54" applyNumberFormat="0" applyFill="0" applyAlignment="0" applyProtection="0"/>
    <xf numFmtId="0" fontId="9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83" fillId="63" borderId="0">
      <alignment horizontal="left"/>
    </xf>
    <xf numFmtId="0" fontId="83" fillId="63" borderId="0">
      <alignment horizontal="left"/>
    </xf>
    <xf numFmtId="0" fontId="83" fillId="63" borderId="0">
      <alignment horizontal="left"/>
    </xf>
    <xf numFmtId="0" fontId="93" fillId="64" borderId="0">
      <alignment horizontal="right" vertical="top" textRotation="90" wrapText="1"/>
    </xf>
    <xf numFmtId="0" fontId="94" fillId="10" borderId="0" applyNumberFormat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24" fillId="66" borderId="0">
      <alignment horizontal="center"/>
    </xf>
    <xf numFmtId="0" fontId="24" fillId="66" borderId="0">
      <alignment horizontal="center"/>
    </xf>
    <xf numFmtId="0" fontId="24" fillId="66" borderId="0">
      <alignment horizontal="center"/>
    </xf>
    <xf numFmtId="0" fontId="24" fillId="66" borderId="0">
      <alignment horizontal="center"/>
    </xf>
    <xf numFmtId="165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96" fillId="25" borderId="0" applyNumberFormat="0" applyBorder="0" applyAlignment="0" applyProtection="0"/>
    <xf numFmtId="0" fontId="153" fillId="0" borderId="19" applyFont="0" applyBorder="0" applyAlignment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" fontId="24" fillId="5" borderId="3">
      <alignment horizontal="right"/>
    </xf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115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113" fillId="35" borderId="53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32" fillId="26" borderId="36" applyNumberFormat="0" applyFont="0" applyAlignment="0" applyProtection="0"/>
    <xf numFmtId="0" fontId="115" fillId="26" borderId="36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5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50" fillId="63" borderId="0">
      <alignment horizontal="right"/>
    </xf>
    <xf numFmtId="0" fontId="154" fillId="67" borderId="0">
      <alignment horizontal="center"/>
    </xf>
    <xf numFmtId="0" fontId="156" fillId="64" borderId="6">
      <alignment horizontal="left" vertical="top" wrapText="1"/>
    </xf>
    <xf numFmtId="0" fontId="156" fillId="64" borderId="55">
      <alignment horizontal="left" vertical="top"/>
    </xf>
    <xf numFmtId="0" fontId="54" fillId="7" borderId="0" applyNumberFormat="0" applyBorder="0" applyAlignment="0" applyProtection="0"/>
    <xf numFmtId="0" fontId="97" fillId="9" borderId="0" applyNumberFormat="0" applyBorder="0" applyAlignment="0" applyProtection="0"/>
    <xf numFmtId="0" fontId="39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9" fillId="0" borderId="0"/>
    <xf numFmtId="0" fontId="25" fillId="0" borderId="0"/>
    <xf numFmtId="0" fontId="119" fillId="0" borderId="0"/>
    <xf numFmtId="0" fontId="25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32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11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6" fillId="0" borderId="0"/>
    <xf numFmtId="0" fontId="33" fillId="0" borderId="0"/>
    <xf numFmtId="0" fontId="32" fillId="0" borderId="0"/>
    <xf numFmtId="177" fontId="142" fillId="0" borderId="0"/>
    <xf numFmtId="177" fontId="116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2" fillId="0" borderId="0"/>
    <xf numFmtId="0" fontId="16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41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1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2" fillId="0" borderId="0"/>
    <xf numFmtId="0" fontId="39" fillId="0" borderId="0"/>
    <xf numFmtId="0" fontId="32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06" fillId="63" borderId="0">
      <alignment horizontal="center"/>
    </xf>
    <xf numFmtId="167" fontId="157" fillId="0" borderId="0">
      <alignment horizontal="center" vertical="center"/>
    </xf>
    <xf numFmtId="0" fontId="144" fillId="0" borderId="64" applyNumberFormat="0" applyFill="0" applyAlignment="0" applyProtection="0"/>
    <xf numFmtId="0" fontId="145" fillId="0" borderId="65" applyNumberFormat="0" applyFill="0" applyAlignment="0" applyProtection="0"/>
    <xf numFmtId="0" fontId="146" fillId="0" borderId="66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5" fillId="0" borderId="63" applyNumberFormat="0" applyFill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4" fillId="27" borderId="41" applyNumberFormat="0" applyAlignment="0" applyProtection="0"/>
    <xf numFmtId="0" fontId="16" fillId="0" borderId="0"/>
    <xf numFmtId="0" fontId="26" fillId="0" borderId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5" fillId="26" borderId="3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29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59" fillId="11" borderId="0" applyNumberFormat="0" applyBorder="0" applyAlignment="0" applyProtection="0"/>
    <xf numFmtId="0" fontId="160" fillId="6" borderId="0" applyNumberFormat="0" applyBorder="0" applyAlignment="0" applyProtection="0"/>
    <xf numFmtId="0" fontId="16" fillId="11" borderId="0" applyNumberFormat="0" applyBorder="0" applyAlignment="0" applyProtection="0"/>
    <xf numFmtId="0" fontId="43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6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122" fillId="13" borderId="0" applyNumberFormat="0" applyBorder="0" applyAlignment="0" applyProtection="0"/>
    <xf numFmtId="0" fontId="26" fillId="13" borderId="0" applyNumberFormat="0" applyBorder="0" applyAlignment="0" applyProtection="0"/>
    <xf numFmtId="0" fontId="122" fillId="13" borderId="0" applyNumberFormat="0" applyBorder="0" applyAlignment="0" applyProtection="0"/>
    <xf numFmtId="0" fontId="16" fillId="13" borderId="0" applyNumberFormat="0" applyBorder="0" applyAlignment="0" applyProtection="0"/>
    <xf numFmtId="0" fontId="159" fillId="13" borderId="0" applyNumberFormat="0" applyBorder="0" applyAlignment="0" applyProtection="0"/>
    <xf numFmtId="0" fontId="160" fillId="7" borderId="0" applyNumberFormat="0" applyBorder="0" applyAlignment="0" applyProtection="0"/>
    <xf numFmtId="0" fontId="16" fillId="13" borderId="0" applyNumberFormat="0" applyBorder="0" applyAlignment="0" applyProtection="0"/>
    <xf numFmtId="0" fontId="4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22" fillId="13" borderId="0" applyNumberFormat="0" applyBorder="0" applyAlignment="0" applyProtection="0"/>
    <xf numFmtId="0" fontId="16" fillId="13" borderId="0" applyNumberFormat="0" applyBorder="0" applyAlignment="0" applyProtection="0"/>
    <xf numFmtId="0" fontId="122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83" fillId="7" borderId="0" applyNumberFormat="0" applyBorder="0" applyAlignment="0" applyProtection="0"/>
    <xf numFmtId="0" fontId="16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122" fillId="26" borderId="0" applyNumberFormat="0" applyBorder="0" applyAlignment="0" applyProtection="0"/>
    <xf numFmtId="0" fontId="26" fillId="26" borderId="0" applyNumberFormat="0" applyBorder="0" applyAlignment="0" applyProtection="0"/>
    <xf numFmtId="0" fontId="122" fillId="26" borderId="0" applyNumberFormat="0" applyBorder="0" applyAlignment="0" applyProtection="0"/>
    <xf numFmtId="0" fontId="16" fillId="26" borderId="0" applyNumberFormat="0" applyBorder="0" applyAlignment="0" applyProtection="0"/>
    <xf numFmtId="0" fontId="159" fillId="26" borderId="0" applyNumberFormat="0" applyBorder="0" applyAlignment="0" applyProtection="0"/>
    <xf numFmtId="0" fontId="160" fillId="8" borderId="0" applyNumberFormat="0" applyBorder="0" applyAlignment="0" applyProtection="0"/>
    <xf numFmtId="0" fontId="16" fillId="26" borderId="0" applyNumberFormat="0" applyBorder="0" applyAlignment="0" applyProtection="0"/>
    <xf numFmtId="0" fontId="43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22" fillId="26" borderId="0" applyNumberFormat="0" applyBorder="0" applyAlignment="0" applyProtection="0"/>
    <xf numFmtId="0" fontId="16" fillId="26" borderId="0" applyNumberFormat="0" applyBorder="0" applyAlignment="0" applyProtection="0"/>
    <xf numFmtId="0" fontId="122" fillId="26" borderId="0" applyNumberFormat="0" applyBorder="0" applyAlignment="0" applyProtection="0"/>
    <xf numFmtId="0" fontId="26" fillId="26" borderId="0" applyNumberFormat="0" applyBorder="0" applyAlignment="0" applyProtection="0"/>
    <xf numFmtId="0" fontId="16" fillId="26" borderId="0" applyNumberFormat="0" applyBorder="0" applyAlignment="0" applyProtection="0"/>
    <xf numFmtId="0" fontId="83" fillId="8" borderId="0" applyNumberFormat="0" applyBorder="0" applyAlignment="0" applyProtection="0"/>
    <xf numFmtId="0" fontId="16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122" fillId="60" borderId="0" applyNumberFormat="0" applyBorder="0" applyAlignment="0" applyProtection="0"/>
    <xf numFmtId="0" fontId="26" fillId="60" borderId="0" applyNumberFormat="0" applyBorder="0" applyAlignment="0" applyProtection="0"/>
    <xf numFmtId="0" fontId="122" fillId="60" borderId="0" applyNumberFormat="0" applyBorder="0" applyAlignment="0" applyProtection="0"/>
    <xf numFmtId="0" fontId="16" fillId="60" borderId="0" applyNumberFormat="0" applyBorder="0" applyAlignment="0" applyProtection="0"/>
    <xf numFmtId="0" fontId="159" fillId="60" borderId="0" applyNumberFormat="0" applyBorder="0" applyAlignment="0" applyProtection="0"/>
    <xf numFmtId="0" fontId="160" fillId="9" borderId="0" applyNumberFormat="0" applyBorder="0" applyAlignment="0" applyProtection="0"/>
    <xf numFmtId="0" fontId="16" fillId="60" borderId="0" applyNumberFormat="0" applyBorder="0" applyAlignment="0" applyProtection="0"/>
    <xf numFmtId="0" fontId="43" fillId="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22" fillId="60" borderId="0" applyNumberFormat="0" applyBorder="0" applyAlignment="0" applyProtection="0"/>
    <xf numFmtId="0" fontId="16" fillId="60" borderId="0" applyNumberFormat="0" applyBorder="0" applyAlignment="0" applyProtection="0"/>
    <xf numFmtId="0" fontId="122" fillId="60" borderId="0" applyNumberFormat="0" applyBorder="0" applyAlignment="0" applyProtection="0"/>
    <xf numFmtId="0" fontId="26" fillId="60" borderId="0" applyNumberFormat="0" applyBorder="0" applyAlignment="0" applyProtection="0"/>
    <xf numFmtId="0" fontId="16" fillId="60" borderId="0" applyNumberFormat="0" applyBorder="0" applyAlignment="0" applyProtection="0"/>
    <xf numFmtId="0" fontId="83" fillId="9" borderId="0" applyNumberFormat="0" applyBorder="0" applyAlignment="0" applyProtection="0"/>
    <xf numFmtId="0" fontId="16" fillId="60" borderId="0" applyNumberFormat="0" applyBorder="0" applyAlignment="0" applyProtection="0"/>
    <xf numFmtId="0" fontId="122" fillId="60" borderId="0" applyNumberFormat="0" applyBorder="0" applyAlignment="0" applyProtection="0"/>
    <xf numFmtId="0" fontId="122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59" fillId="11" borderId="0" applyNumberFormat="0" applyBorder="0" applyAlignment="0" applyProtection="0"/>
    <xf numFmtId="0" fontId="160" fillId="10" borderId="0" applyNumberFormat="0" applyBorder="0" applyAlignment="0" applyProtection="0"/>
    <xf numFmtId="0" fontId="16" fillId="11" borderId="0" applyNumberFormat="0" applyBorder="0" applyAlignment="0" applyProtection="0"/>
    <xf numFmtId="0" fontId="4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0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122" fillId="26" borderId="0" applyNumberFormat="0" applyBorder="0" applyAlignment="0" applyProtection="0"/>
    <xf numFmtId="0" fontId="26" fillId="26" borderId="0" applyNumberFormat="0" applyBorder="0" applyAlignment="0" applyProtection="0"/>
    <xf numFmtId="0" fontId="122" fillId="26" borderId="0" applyNumberFormat="0" applyBorder="0" applyAlignment="0" applyProtection="0"/>
    <xf numFmtId="0" fontId="16" fillId="26" borderId="0" applyNumberFormat="0" applyBorder="0" applyAlignment="0" applyProtection="0"/>
    <xf numFmtId="0" fontId="159" fillId="26" borderId="0" applyNumberFormat="0" applyBorder="0" applyAlignment="0" applyProtection="0"/>
    <xf numFmtId="0" fontId="160" fillId="11" borderId="0" applyNumberFormat="0" applyBorder="0" applyAlignment="0" applyProtection="0"/>
    <xf numFmtId="0" fontId="16" fillId="26" borderId="0" applyNumberFormat="0" applyBorder="0" applyAlignment="0" applyProtection="0"/>
    <xf numFmtId="0" fontId="43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22" fillId="26" borderId="0" applyNumberFormat="0" applyBorder="0" applyAlignment="0" applyProtection="0"/>
    <xf numFmtId="0" fontId="16" fillId="26" borderId="0" applyNumberFormat="0" applyBorder="0" applyAlignment="0" applyProtection="0"/>
    <xf numFmtId="0" fontId="122" fillId="26" borderId="0" applyNumberFormat="0" applyBorder="0" applyAlignment="0" applyProtection="0"/>
    <xf numFmtId="0" fontId="26" fillId="26" borderId="0" applyNumberFormat="0" applyBorder="0" applyAlignment="0" applyProtection="0"/>
    <xf numFmtId="0" fontId="16" fillId="26" borderId="0" applyNumberFormat="0" applyBorder="0" applyAlignment="0" applyProtection="0"/>
    <xf numFmtId="0" fontId="83" fillId="11" borderId="0" applyNumberFormat="0" applyBorder="0" applyAlignment="0" applyProtection="0"/>
    <xf numFmtId="0" fontId="16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6" fillId="26" borderId="0" applyNumberFormat="0" applyBorder="0" applyAlignment="0" applyProtection="0"/>
    <xf numFmtId="178" fontId="83" fillId="12" borderId="0" applyNumberFormat="0" applyBorder="0" applyAlignment="0" applyProtection="0"/>
    <xf numFmtId="178" fontId="16" fillId="11" borderId="0" applyNumberFormat="0" applyBorder="0" applyAlignment="0" applyProtection="0"/>
    <xf numFmtId="178" fontId="83" fillId="13" borderId="0" applyNumberFormat="0" applyBorder="0" applyAlignment="0" applyProtection="0"/>
    <xf numFmtId="178" fontId="16" fillId="13" borderId="0" applyNumberFormat="0" applyBorder="0" applyAlignment="0" applyProtection="0"/>
    <xf numFmtId="178" fontId="83" fillId="26" borderId="0" applyNumberFormat="0" applyBorder="0" applyAlignment="0" applyProtection="0"/>
    <xf numFmtId="178" fontId="16" fillId="26" borderId="0" applyNumberFormat="0" applyBorder="0" applyAlignment="0" applyProtection="0"/>
    <xf numFmtId="178" fontId="83" fillId="11" borderId="0" applyNumberFormat="0" applyBorder="0" applyAlignment="0" applyProtection="0"/>
    <xf numFmtId="178" fontId="16" fillId="60" borderId="0" applyNumberFormat="0" applyBorder="0" applyAlignment="0" applyProtection="0"/>
    <xf numFmtId="178" fontId="83" fillId="10" borderId="0" applyNumberFormat="0" applyBorder="0" applyAlignment="0" applyProtection="0"/>
    <xf numFmtId="178" fontId="16" fillId="11" borderId="0" applyNumberFormat="0" applyBorder="0" applyAlignment="0" applyProtection="0"/>
    <xf numFmtId="178" fontId="83" fillId="26" borderId="0" applyNumberFormat="0" applyBorder="0" applyAlignment="0" applyProtection="0"/>
    <xf numFmtId="178" fontId="16" fillId="26" borderId="0" applyNumberFormat="0" applyBorder="0" applyAlignment="0" applyProtection="0"/>
    <xf numFmtId="0" fontId="39" fillId="6" borderId="0" applyNumberFormat="0" applyBorder="0" applyAlignment="0" applyProtection="0"/>
    <xf numFmtId="0" fontId="39" fillId="60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26" borderId="0" applyNumberFormat="0" applyBorder="0" applyAlignment="0" applyProtection="0"/>
    <xf numFmtId="0" fontId="39" fillId="9" borderId="0" applyNumberFormat="0" applyBorder="0" applyAlignment="0" applyProtection="0"/>
    <xf numFmtId="0" fontId="39" fillId="6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195" fontId="91" fillId="0" borderId="0"/>
    <xf numFmtId="186" fontId="25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59" fillId="11" borderId="0" applyNumberFormat="0" applyBorder="0" applyAlignment="0" applyProtection="0"/>
    <xf numFmtId="0" fontId="160" fillId="12" borderId="0" applyNumberFormat="0" applyBorder="0" applyAlignment="0" applyProtection="0"/>
    <xf numFmtId="0" fontId="16" fillId="11" borderId="0" applyNumberFormat="0" applyBorder="0" applyAlignment="0" applyProtection="0"/>
    <xf numFmtId="0" fontId="43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2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26" fillId="42" borderId="0" applyNumberFormat="0" applyBorder="0" applyAlignment="0" applyProtection="0"/>
    <xf numFmtId="0" fontId="122" fillId="42" borderId="0" applyNumberFormat="0" applyBorder="0" applyAlignment="0" applyProtection="0"/>
    <xf numFmtId="0" fontId="16" fillId="42" borderId="0" applyNumberFormat="0" applyBorder="0" applyAlignment="0" applyProtection="0"/>
    <xf numFmtId="0" fontId="159" fillId="13" borderId="0" applyNumberFormat="0" applyBorder="0" applyAlignment="0" applyProtection="0"/>
    <xf numFmtId="0" fontId="160" fillId="13" borderId="0" applyNumberFormat="0" applyBorder="0" applyAlignment="0" applyProtection="0"/>
    <xf numFmtId="0" fontId="16" fillId="42" borderId="0" applyNumberFormat="0" applyBorder="0" applyAlignment="0" applyProtection="0"/>
    <xf numFmtId="0" fontId="43" fillId="1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2" fillId="42" borderId="0" applyNumberFormat="0" applyBorder="0" applyAlignment="0" applyProtection="0"/>
    <xf numFmtId="0" fontId="16" fillId="42" borderId="0" applyNumberFormat="0" applyBorder="0" applyAlignment="0" applyProtection="0"/>
    <xf numFmtId="0" fontId="122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2" borderId="0" applyNumberFormat="0" applyBorder="0" applyAlignment="0" applyProtection="0"/>
    <xf numFmtId="0" fontId="83" fillId="13" borderId="0" applyNumberFormat="0" applyBorder="0" applyAlignment="0" applyProtection="0"/>
    <xf numFmtId="0" fontId="16" fillId="42" borderId="0" applyNumberFormat="0" applyBorder="0" applyAlignment="0" applyProtection="0"/>
    <xf numFmtId="0" fontId="122" fillId="42" borderId="0" applyNumberFormat="0" applyBorder="0" applyAlignment="0" applyProtection="0"/>
    <xf numFmtId="0" fontId="122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122" fillId="25" borderId="0" applyNumberFormat="0" applyBorder="0" applyAlignment="0" applyProtection="0"/>
    <xf numFmtId="0" fontId="26" fillId="25" borderId="0" applyNumberFormat="0" applyBorder="0" applyAlignment="0" applyProtection="0"/>
    <xf numFmtId="0" fontId="122" fillId="25" borderId="0" applyNumberFormat="0" applyBorder="0" applyAlignment="0" applyProtection="0"/>
    <xf numFmtId="0" fontId="16" fillId="25" borderId="0" applyNumberFormat="0" applyBorder="0" applyAlignment="0" applyProtection="0"/>
    <xf numFmtId="0" fontId="159" fillId="25" borderId="0" applyNumberFormat="0" applyBorder="0" applyAlignment="0" applyProtection="0"/>
    <xf numFmtId="0" fontId="160" fillId="14" borderId="0" applyNumberFormat="0" applyBorder="0" applyAlignment="0" applyProtection="0"/>
    <xf numFmtId="0" fontId="16" fillId="25" borderId="0" applyNumberFormat="0" applyBorder="0" applyAlignment="0" applyProtection="0"/>
    <xf numFmtId="0" fontId="43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22" fillId="25" borderId="0" applyNumberFormat="0" applyBorder="0" applyAlignment="0" applyProtection="0"/>
    <xf numFmtId="0" fontId="16" fillId="25" borderId="0" applyNumberFormat="0" applyBorder="0" applyAlignment="0" applyProtection="0"/>
    <xf numFmtId="0" fontId="122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83" fillId="14" borderId="0" applyNumberFormat="0" applyBorder="0" applyAlignment="0" applyProtection="0"/>
    <xf numFmtId="0" fontId="16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122" fillId="24" borderId="0" applyNumberFormat="0" applyBorder="0" applyAlignment="0" applyProtection="0"/>
    <xf numFmtId="0" fontId="26" fillId="24" borderId="0" applyNumberFormat="0" applyBorder="0" applyAlignment="0" applyProtection="0"/>
    <xf numFmtId="0" fontId="122" fillId="24" borderId="0" applyNumberFormat="0" applyBorder="0" applyAlignment="0" applyProtection="0"/>
    <xf numFmtId="0" fontId="16" fillId="24" borderId="0" applyNumberFormat="0" applyBorder="0" applyAlignment="0" applyProtection="0"/>
    <xf numFmtId="0" fontId="159" fillId="24" borderId="0" applyNumberFormat="0" applyBorder="0" applyAlignment="0" applyProtection="0"/>
    <xf numFmtId="0" fontId="160" fillId="9" borderId="0" applyNumberFormat="0" applyBorder="0" applyAlignment="0" applyProtection="0"/>
    <xf numFmtId="0" fontId="16" fillId="24" borderId="0" applyNumberFormat="0" applyBorder="0" applyAlignment="0" applyProtection="0"/>
    <xf numFmtId="0" fontId="43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22" fillId="24" borderId="0" applyNumberFormat="0" applyBorder="0" applyAlignment="0" applyProtection="0"/>
    <xf numFmtId="0" fontId="16" fillId="24" borderId="0" applyNumberFormat="0" applyBorder="0" applyAlignment="0" applyProtection="0"/>
    <xf numFmtId="0" fontId="122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83" fillId="9" borderId="0" applyNumberFormat="0" applyBorder="0" applyAlignment="0" applyProtection="0"/>
    <xf numFmtId="0" fontId="16" fillId="24" borderId="0" applyNumberFormat="0" applyBorder="0" applyAlignment="0" applyProtection="0"/>
    <xf numFmtId="0" fontId="122" fillId="24" borderId="0" applyNumberFormat="0" applyBorder="0" applyAlignment="0" applyProtection="0"/>
    <xf numFmtId="0" fontId="1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59" fillId="11" borderId="0" applyNumberFormat="0" applyBorder="0" applyAlignment="0" applyProtection="0"/>
    <xf numFmtId="0" fontId="160" fillId="12" borderId="0" applyNumberFormat="0" applyBorder="0" applyAlignment="0" applyProtection="0"/>
    <xf numFmtId="0" fontId="16" fillId="11" borderId="0" applyNumberFormat="0" applyBorder="0" applyAlignment="0" applyProtection="0"/>
    <xf numFmtId="0" fontId="43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2" borderId="0" applyNumberFormat="0" applyBorder="0" applyAlignment="0" applyProtection="0"/>
    <xf numFmtId="0" fontId="16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122" fillId="25" borderId="0" applyNumberFormat="0" applyBorder="0" applyAlignment="0" applyProtection="0"/>
    <xf numFmtId="0" fontId="26" fillId="25" borderId="0" applyNumberFormat="0" applyBorder="0" applyAlignment="0" applyProtection="0"/>
    <xf numFmtId="0" fontId="122" fillId="25" borderId="0" applyNumberFormat="0" applyBorder="0" applyAlignment="0" applyProtection="0"/>
    <xf numFmtId="0" fontId="16" fillId="25" borderId="0" applyNumberFormat="0" applyBorder="0" applyAlignment="0" applyProtection="0"/>
    <xf numFmtId="0" fontId="159" fillId="25" borderId="0" applyNumberFormat="0" applyBorder="0" applyAlignment="0" applyProtection="0"/>
    <xf numFmtId="0" fontId="160" fillId="15" borderId="0" applyNumberFormat="0" applyBorder="0" applyAlignment="0" applyProtection="0"/>
    <xf numFmtId="0" fontId="16" fillId="25" borderId="0" applyNumberFormat="0" applyBorder="0" applyAlignment="0" applyProtection="0"/>
    <xf numFmtId="0" fontId="43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22" fillId="25" borderId="0" applyNumberFormat="0" applyBorder="0" applyAlignment="0" applyProtection="0"/>
    <xf numFmtId="0" fontId="16" fillId="25" borderId="0" applyNumberFormat="0" applyBorder="0" applyAlignment="0" applyProtection="0"/>
    <xf numFmtId="0" fontId="122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83" fillId="15" borderId="0" applyNumberFormat="0" applyBorder="0" applyAlignment="0" applyProtection="0"/>
    <xf numFmtId="0" fontId="16" fillId="25" borderId="0" applyNumberFormat="0" applyBorder="0" applyAlignment="0" applyProtection="0"/>
    <xf numFmtId="0" fontId="122" fillId="25" borderId="0" applyNumberFormat="0" applyBorder="0" applyAlignment="0" applyProtection="0"/>
    <xf numFmtId="0" fontId="122" fillId="25" borderId="0" applyNumberFormat="0" applyBorder="0" applyAlignment="0" applyProtection="0"/>
    <xf numFmtId="0" fontId="16" fillId="25" borderId="0" applyNumberFormat="0" applyBorder="0" applyAlignment="0" applyProtection="0"/>
    <xf numFmtId="178" fontId="83" fillId="10" borderId="0" applyNumberFormat="0" applyBorder="0" applyAlignment="0" applyProtection="0"/>
    <xf numFmtId="178" fontId="16" fillId="11" borderId="0" applyNumberFormat="0" applyBorder="0" applyAlignment="0" applyProtection="0"/>
    <xf numFmtId="178" fontId="83" fillId="13" borderId="0" applyNumberFormat="0" applyBorder="0" applyAlignment="0" applyProtection="0"/>
    <xf numFmtId="178" fontId="16" fillId="42" borderId="0" applyNumberFormat="0" applyBorder="0" applyAlignment="0" applyProtection="0"/>
    <xf numFmtId="178" fontId="83" fillId="25" borderId="0" applyNumberFormat="0" applyBorder="0" applyAlignment="0" applyProtection="0"/>
    <xf numFmtId="178" fontId="16" fillId="25" borderId="0" applyNumberFormat="0" applyBorder="0" applyAlignment="0" applyProtection="0"/>
    <xf numFmtId="178" fontId="83" fillId="7" borderId="0" applyNumberFormat="0" applyBorder="0" applyAlignment="0" applyProtection="0"/>
    <xf numFmtId="178" fontId="16" fillId="24" borderId="0" applyNumberFormat="0" applyBorder="0" applyAlignment="0" applyProtection="0"/>
    <xf numFmtId="178" fontId="83" fillId="10" borderId="0" applyNumberFormat="0" applyBorder="0" applyAlignment="0" applyProtection="0"/>
    <xf numFmtId="178" fontId="16" fillId="11" borderId="0" applyNumberFormat="0" applyBorder="0" applyAlignment="0" applyProtection="0"/>
    <xf numFmtId="178" fontId="83" fillId="26" borderId="0" applyNumberFormat="0" applyBorder="0" applyAlignment="0" applyProtection="0"/>
    <xf numFmtId="178" fontId="16" fillId="25" borderId="0" applyNumberFormat="0" applyBorder="0" applyAlignment="0" applyProtection="0"/>
    <xf numFmtId="0" fontId="39" fillId="12" borderId="0" applyNumberFormat="0" applyBorder="0" applyAlignment="0" applyProtection="0"/>
    <xf numFmtId="0" fontId="39" fillId="24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5" borderId="0" applyNumberFormat="0" applyBorder="0" applyAlignment="0" applyProtection="0"/>
    <xf numFmtId="0" fontId="39" fillId="9" borderId="0" applyNumberFormat="0" applyBorder="0" applyAlignment="0" applyProtection="0"/>
    <xf numFmtId="0" fontId="39" fillId="2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5" borderId="0" applyNumberFormat="0" applyBorder="0" applyAlignment="0" applyProtection="0"/>
    <xf numFmtId="0" fontId="161" fillId="11" borderId="0" applyNumberFormat="0" applyBorder="0" applyAlignment="0" applyProtection="0"/>
    <xf numFmtId="0" fontId="162" fillId="11" borderId="0" applyNumberFormat="0" applyBorder="0" applyAlignment="0" applyProtection="0"/>
    <xf numFmtId="0" fontId="80" fillId="11" borderId="0" applyNumberFormat="0" applyBorder="0" applyAlignment="0" applyProtection="0"/>
    <xf numFmtId="0" fontId="161" fillId="11" borderId="0" applyNumberFormat="0" applyBorder="0" applyAlignment="0" applyProtection="0"/>
    <xf numFmtId="0" fontId="163" fillId="11" borderId="0" applyNumberFormat="0" applyBorder="0" applyAlignment="0" applyProtection="0"/>
    <xf numFmtId="0" fontId="80" fillId="11" borderId="0" applyNumberFormat="0" applyBorder="0" applyAlignment="0" applyProtection="0"/>
    <xf numFmtId="0" fontId="164" fillId="16" borderId="0" applyNumberFormat="0" applyBorder="0" applyAlignment="0" applyProtection="0"/>
    <xf numFmtId="0" fontId="121" fillId="16" borderId="0" applyNumberFormat="0" applyBorder="0" applyAlignment="0" applyProtection="0"/>
    <xf numFmtId="0" fontId="45" fillId="16" borderId="0" applyNumberFormat="0" applyBorder="0" applyAlignment="0" applyProtection="0"/>
    <xf numFmtId="0" fontId="161" fillId="43" borderId="0" applyNumberFormat="0" applyBorder="0" applyAlignment="0" applyProtection="0"/>
    <xf numFmtId="0" fontId="162" fillId="43" borderId="0" applyNumberFormat="0" applyBorder="0" applyAlignment="0" applyProtection="0"/>
    <xf numFmtId="0" fontId="80" fillId="43" borderId="0" applyNumberFormat="0" applyBorder="0" applyAlignment="0" applyProtection="0"/>
    <xf numFmtId="0" fontId="161" fillId="43" borderId="0" applyNumberFormat="0" applyBorder="0" applyAlignment="0" applyProtection="0"/>
    <xf numFmtId="0" fontId="163" fillId="13" borderId="0" applyNumberFormat="0" applyBorder="0" applyAlignment="0" applyProtection="0"/>
    <xf numFmtId="0" fontId="80" fillId="43" borderId="0" applyNumberFormat="0" applyBorder="0" applyAlignment="0" applyProtection="0"/>
    <xf numFmtId="0" fontId="164" fillId="13" borderId="0" applyNumberFormat="0" applyBorder="0" applyAlignment="0" applyProtection="0"/>
    <xf numFmtId="0" fontId="121" fillId="13" borderId="0" applyNumberFormat="0" applyBorder="0" applyAlignment="0" applyProtection="0"/>
    <xf numFmtId="0" fontId="45" fillId="13" borderId="0" applyNumberFormat="0" applyBorder="0" applyAlignment="0" applyProtection="0"/>
    <xf numFmtId="0" fontId="161" fillId="25" borderId="0" applyNumberFormat="0" applyBorder="0" applyAlignment="0" applyProtection="0"/>
    <xf numFmtId="0" fontId="162" fillId="25" borderId="0" applyNumberFormat="0" applyBorder="0" applyAlignment="0" applyProtection="0"/>
    <xf numFmtId="0" fontId="80" fillId="25" borderId="0" applyNumberFormat="0" applyBorder="0" applyAlignment="0" applyProtection="0"/>
    <xf numFmtId="0" fontId="161" fillId="25" borderId="0" applyNumberFormat="0" applyBorder="0" applyAlignment="0" applyProtection="0"/>
    <xf numFmtId="0" fontId="163" fillId="25" borderId="0" applyNumberFormat="0" applyBorder="0" applyAlignment="0" applyProtection="0"/>
    <xf numFmtId="0" fontId="80" fillId="25" borderId="0" applyNumberFormat="0" applyBorder="0" applyAlignment="0" applyProtection="0"/>
    <xf numFmtId="0" fontId="164" fillId="14" borderId="0" applyNumberFormat="0" applyBorder="0" applyAlignment="0" applyProtection="0"/>
    <xf numFmtId="0" fontId="121" fillId="14" borderId="0" applyNumberFormat="0" applyBorder="0" applyAlignment="0" applyProtection="0"/>
    <xf numFmtId="0" fontId="45" fillId="14" borderId="0" applyNumberFormat="0" applyBorder="0" applyAlignment="0" applyProtection="0"/>
    <xf numFmtId="0" fontId="161" fillId="24" borderId="0" applyNumberFormat="0" applyBorder="0" applyAlignment="0" applyProtection="0"/>
    <xf numFmtId="0" fontId="162" fillId="24" borderId="0" applyNumberFormat="0" applyBorder="0" applyAlignment="0" applyProtection="0"/>
    <xf numFmtId="0" fontId="80" fillId="24" borderId="0" applyNumberFormat="0" applyBorder="0" applyAlignment="0" applyProtection="0"/>
    <xf numFmtId="0" fontId="161" fillId="24" borderId="0" applyNumberFormat="0" applyBorder="0" applyAlignment="0" applyProtection="0"/>
    <xf numFmtId="0" fontId="163" fillId="24" borderId="0" applyNumberFormat="0" applyBorder="0" applyAlignment="0" applyProtection="0"/>
    <xf numFmtId="0" fontId="80" fillId="24" borderId="0" applyNumberFormat="0" applyBorder="0" applyAlignment="0" applyProtection="0"/>
    <xf numFmtId="0" fontId="164" fillId="17" borderId="0" applyNumberFormat="0" applyBorder="0" applyAlignment="0" applyProtection="0"/>
    <xf numFmtId="0" fontId="121" fillId="17" borderId="0" applyNumberFormat="0" applyBorder="0" applyAlignment="0" applyProtection="0"/>
    <xf numFmtId="0" fontId="45" fillId="17" borderId="0" applyNumberFormat="0" applyBorder="0" applyAlignment="0" applyProtection="0"/>
    <xf numFmtId="0" fontId="161" fillId="11" borderId="0" applyNumberFormat="0" applyBorder="0" applyAlignment="0" applyProtection="0"/>
    <xf numFmtId="0" fontId="162" fillId="11" borderId="0" applyNumberFormat="0" applyBorder="0" applyAlignment="0" applyProtection="0"/>
    <xf numFmtId="0" fontId="80" fillId="11" borderId="0" applyNumberFormat="0" applyBorder="0" applyAlignment="0" applyProtection="0"/>
    <xf numFmtId="0" fontId="161" fillId="11" borderId="0" applyNumberFormat="0" applyBorder="0" applyAlignment="0" applyProtection="0"/>
    <xf numFmtId="0" fontId="163" fillId="11" borderId="0" applyNumberFormat="0" applyBorder="0" applyAlignment="0" applyProtection="0"/>
    <xf numFmtId="0" fontId="80" fillId="11" borderId="0" applyNumberFormat="0" applyBorder="0" applyAlignment="0" applyProtection="0"/>
    <xf numFmtId="0" fontId="164" fillId="18" borderId="0" applyNumberFormat="0" applyBorder="0" applyAlignment="0" applyProtection="0"/>
    <xf numFmtId="0" fontId="121" fillId="18" borderId="0" applyNumberFormat="0" applyBorder="0" applyAlignment="0" applyProtection="0"/>
    <xf numFmtId="0" fontId="45" fillId="18" borderId="0" applyNumberFormat="0" applyBorder="0" applyAlignment="0" applyProtection="0"/>
    <xf numFmtId="0" fontId="161" fillId="13" borderId="0" applyNumberFormat="0" applyBorder="0" applyAlignment="0" applyProtection="0"/>
    <xf numFmtId="0" fontId="162" fillId="13" borderId="0" applyNumberFormat="0" applyBorder="0" applyAlignment="0" applyProtection="0"/>
    <xf numFmtId="0" fontId="80" fillId="13" borderId="0" applyNumberFormat="0" applyBorder="0" applyAlignment="0" applyProtection="0"/>
    <xf numFmtId="0" fontId="161" fillId="13" borderId="0" applyNumberFormat="0" applyBorder="0" applyAlignment="0" applyProtection="0"/>
    <xf numFmtId="0" fontId="163" fillId="13" borderId="0" applyNumberFormat="0" applyBorder="0" applyAlignment="0" applyProtection="0"/>
    <xf numFmtId="0" fontId="80" fillId="13" borderId="0" applyNumberFormat="0" applyBorder="0" applyAlignment="0" applyProtection="0"/>
    <xf numFmtId="0" fontId="164" fillId="19" borderId="0" applyNumberFormat="0" applyBorder="0" applyAlignment="0" applyProtection="0"/>
    <xf numFmtId="0" fontId="121" fillId="19" borderId="0" applyNumberFormat="0" applyBorder="0" applyAlignment="0" applyProtection="0"/>
    <xf numFmtId="0" fontId="45" fillId="19" borderId="0" applyNumberFormat="0" applyBorder="0" applyAlignment="0" applyProtection="0"/>
    <xf numFmtId="178" fontId="121" fillId="10" borderId="0" applyNumberFormat="0" applyBorder="0" applyAlignment="0" applyProtection="0"/>
    <xf numFmtId="178" fontId="80" fillId="11" borderId="0" applyNumberFormat="0" applyBorder="0" applyAlignment="0" applyProtection="0"/>
    <xf numFmtId="178" fontId="121" fillId="23" borderId="0" applyNumberFormat="0" applyBorder="0" applyAlignment="0" applyProtection="0"/>
    <xf numFmtId="178" fontId="80" fillId="43" borderId="0" applyNumberFormat="0" applyBorder="0" applyAlignment="0" applyProtection="0"/>
    <xf numFmtId="178" fontId="121" fillId="15" borderId="0" applyNumberFormat="0" applyBorder="0" applyAlignment="0" applyProtection="0"/>
    <xf numFmtId="178" fontId="80" fillId="25" borderId="0" applyNumberFormat="0" applyBorder="0" applyAlignment="0" applyProtection="0"/>
    <xf numFmtId="178" fontId="121" fillId="7" borderId="0" applyNumberFormat="0" applyBorder="0" applyAlignment="0" applyProtection="0"/>
    <xf numFmtId="178" fontId="80" fillId="24" borderId="0" applyNumberFormat="0" applyBorder="0" applyAlignment="0" applyProtection="0"/>
    <xf numFmtId="178" fontId="121" fillId="10" borderId="0" applyNumberFormat="0" applyBorder="0" applyAlignment="0" applyProtection="0"/>
    <xf numFmtId="178" fontId="80" fillId="11" borderId="0" applyNumberFormat="0" applyBorder="0" applyAlignment="0" applyProtection="0"/>
    <xf numFmtId="178" fontId="121" fillId="13" borderId="0" applyNumberFormat="0" applyBorder="0" applyAlignment="0" applyProtection="0"/>
    <xf numFmtId="178" fontId="80" fillId="13" borderId="0" applyNumberFormat="0" applyBorder="0" applyAlignment="0" applyProtection="0"/>
    <xf numFmtId="178" fontId="121" fillId="65" borderId="0" applyNumberFormat="0" applyBorder="0" applyAlignment="0" applyProtection="0"/>
    <xf numFmtId="178" fontId="80" fillId="18" borderId="0" applyNumberFormat="0" applyBorder="0" applyAlignment="0" applyProtection="0"/>
    <xf numFmtId="178" fontId="121" fillId="23" borderId="0" applyNumberFormat="0" applyBorder="0" applyAlignment="0" applyProtection="0"/>
    <xf numFmtId="178" fontId="80" fillId="40" borderId="0" applyNumberFormat="0" applyBorder="0" applyAlignment="0" applyProtection="0"/>
    <xf numFmtId="178" fontId="121" fillId="15" borderId="0" applyNumberFormat="0" applyBorder="0" applyAlignment="0" applyProtection="0"/>
    <xf numFmtId="178" fontId="80" fillId="44" borderId="0" applyNumberFormat="0" applyBorder="0" applyAlignment="0" applyProtection="0"/>
    <xf numFmtId="178" fontId="121" fillId="61" borderId="0" applyNumberFormat="0" applyBorder="0" applyAlignment="0" applyProtection="0"/>
    <xf numFmtId="178" fontId="80" fillId="61" borderId="0" applyNumberFormat="0" applyBorder="0" applyAlignment="0" applyProtection="0"/>
    <xf numFmtId="178" fontId="121" fillId="18" borderId="0" applyNumberFormat="0" applyBorder="0" applyAlignment="0" applyProtection="0"/>
    <xf numFmtId="178" fontId="80" fillId="52" borderId="0" applyNumberFormat="0" applyBorder="0" applyAlignment="0" applyProtection="0"/>
    <xf numFmtId="178" fontId="121" fillId="21" borderId="0" applyNumberFormat="0" applyBorder="0" applyAlignment="0" applyProtection="0"/>
    <xf numFmtId="178" fontId="80" fillId="21" borderId="0" applyNumberFormat="0" applyBorder="0" applyAlignment="0" applyProtection="0"/>
    <xf numFmtId="0" fontId="88" fillId="18" borderId="0" applyNumberFormat="0" applyBorder="0" applyAlignment="0" applyProtection="0"/>
    <xf numFmtId="0" fontId="45" fillId="20" borderId="0" applyNumberFormat="0" applyBorder="0" applyAlignment="0" applyProtection="0"/>
    <xf numFmtId="0" fontId="162" fillId="18" borderId="0" applyNumberFormat="0" applyBorder="0" applyAlignment="0" applyProtection="0"/>
    <xf numFmtId="0" fontId="80" fillId="18" borderId="0" applyNumberFormat="0" applyBorder="0" applyAlignment="0" applyProtection="0"/>
    <xf numFmtId="0" fontId="161" fillId="18" borderId="0" applyNumberFormat="0" applyBorder="0" applyAlignment="0" applyProtection="0"/>
    <xf numFmtId="0" fontId="163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164" fillId="20" borderId="0" applyNumberFormat="0" applyBorder="0" applyAlignment="0" applyProtection="0"/>
    <xf numFmtId="0" fontId="88" fillId="21" borderId="0" applyNumberFormat="0" applyBorder="0" applyAlignment="0" applyProtection="0"/>
    <xf numFmtId="0" fontId="45" fillId="21" borderId="0" applyNumberFormat="0" applyBorder="0" applyAlignment="0" applyProtection="0"/>
    <xf numFmtId="0" fontId="162" fillId="40" borderId="0" applyNumberFormat="0" applyBorder="0" applyAlignment="0" applyProtection="0"/>
    <xf numFmtId="0" fontId="80" fillId="40" borderId="0" applyNumberFormat="0" applyBorder="0" applyAlignment="0" applyProtection="0"/>
    <xf numFmtId="0" fontId="161" fillId="40" borderId="0" applyNumberFormat="0" applyBorder="0" applyAlignment="0" applyProtection="0"/>
    <xf numFmtId="0" fontId="163" fillId="21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164" fillId="21" borderId="0" applyNumberFormat="0" applyBorder="0" applyAlignment="0" applyProtection="0"/>
    <xf numFmtId="0" fontId="88" fillId="22" borderId="0" applyNumberFormat="0" applyBorder="0" applyAlignment="0" applyProtection="0"/>
    <xf numFmtId="0" fontId="45" fillId="22" borderId="0" applyNumberFormat="0" applyBorder="0" applyAlignment="0" applyProtection="0"/>
    <xf numFmtId="0" fontId="162" fillId="44" borderId="0" applyNumberFormat="0" applyBorder="0" applyAlignment="0" applyProtection="0"/>
    <xf numFmtId="0" fontId="80" fillId="44" borderId="0" applyNumberFormat="0" applyBorder="0" applyAlignment="0" applyProtection="0"/>
    <xf numFmtId="0" fontId="161" fillId="44" borderId="0" applyNumberFormat="0" applyBorder="0" applyAlignment="0" applyProtection="0"/>
    <xf numFmtId="0" fontId="163" fillId="22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164" fillId="22" borderId="0" applyNumberFormat="0" applyBorder="0" applyAlignment="0" applyProtection="0"/>
    <xf numFmtId="0" fontId="88" fillId="61" borderId="0" applyNumberFormat="0" applyBorder="0" applyAlignment="0" applyProtection="0"/>
    <xf numFmtId="0" fontId="45" fillId="17" borderId="0" applyNumberFormat="0" applyBorder="0" applyAlignment="0" applyProtection="0"/>
    <xf numFmtId="0" fontId="162" fillId="61" borderId="0" applyNumberFormat="0" applyBorder="0" applyAlignment="0" applyProtection="0"/>
    <xf numFmtId="0" fontId="80" fillId="61" borderId="0" applyNumberFormat="0" applyBorder="0" applyAlignment="0" applyProtection="0"/>
    <xf numFmtId="0" fontId="161" fillId="61" borderId="0" applyNumberFormat="0" applyBorder="0" applyAlignment="0" applyProtection="0"/>
    <xf numFmtId="0" fontId="163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164" fillId="17" borderId="0" applyNumberFormat="0" applyBorder="0" applyAlignment="0" applyProtection="0"/>
    <xf numFmtId="0" fontId="88" fillId="18" borderId="0" applyNumberFormat="0" applyBorder="0" applyAlignment="0" applyProtection="0"/>
    <xf numFmtId="0" fontId="45" fillId="18" borderId="0" applyNumberFormat="0" applyBorder="0" applyAlignment="0" applyProtection="0"/>
    <xf numFmtId="0" fontId="162" fillId="52" borderId="0" applyNumberFormat="0" applyBorder="0" applyAlignment="0" applyProtection="0"/>
    <xf numFmtId="0" fontId="80" fillId="52" borderId="0" applyNumberFormat="0" applyBorder="0" applyAlignment="0" applyProtection="0"/>
    <xf numFmtId="0" fontId="161" fillId="52" borderId="0" applyNumberFormat="0" applyBorder="0" applyAlignment="0" applyProtection="0"/>
    <xf numFmtId="0" fontId="163" fillId="18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164" fillId="18" borderId="0" applyNumberFormat="0" applyBorder="0" applyAlignment="0" applyProtection="0"/>
    <xf numFmtId="0" fontId="88" fillId="21" borderId="0" applyNumberFormat="0" applyBorder="0" applyAlignment="0" applyProtection="0"/>
    <xf numFmtId="0" fontId="45" fillId="23" borderId="0" applyNumberFormat="0" applyBorder="0" applyAlignment="0" applyProtection="0"/>
    <xf numFmtId="0" fontId="162" fillId="21" borderId="0" applyNumberFormat="0" applyBorder="0" applyAlignment="0" applyProtection="0"/>
    <xf numFmtId="0" fontId="80" fillId="21" borderId="0" applyNumberFormat="0" applyBorder="0" applyAlignment="0" applyProtection="0"/>
    <xf numFmtId="0" fontId="161" fillId="21" borderId="0" applyNumberFormat="0" applyBorder="0" applyAlignment="0" applyProtection="0"/>
    <xf numFmtId="0" fontId="163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164" fillId="23" borderId="0" applyNumberFormat="0" applyBorder="0" applyAlignment="0" applyProtection="0"/>
    <xf numFmtId="0" fontId="165" fillId="60" borderId="50" applyNumberFormat="0" applyAlignment="0" applyProtection="0"/>
    <xf numFmtId="0" fontId="166" fillId="60" borderId="33" applyNumberFormat="0" applyAlignment="0" applyProtection="0"/>
    <xf numFmtId="0" fontId="89" fillId="60" borderId="33" applyNumberFormat="0" applyAlignment="0" applyProtection="0"/>
    <xf numFmtId="0" fontId="74" fillId="60" borderId="50" applyNumberFormat="0" applyAlignment="0" applyProtection="0"/>
    <xf numFmtId="0" fontId="74" fillId="60" borderId="50" applyNumberFormat="0" applyAlignment="0" applyProtection="0"/>
    <xf numFmtId="0" fontId="167" fillId="24" borderId="33" applyNumberFormat="0" applyAlignment="0" applyProtection="0"/>
    <xf numFmtId="178" fontId="168" fillId="9" borderId="0" applyNumberFormat="0" applyBorder="0" applyAlignment="0" applyProtection="0"/>
    <xf numFmtId="0" fontId="169" fillId="60" borderId="49" applyNumberFormat="0" applyAlignment="0" applyProtection="0"/>
    <xf numFmtId="0" fontId="170" fillId="60" borderId="49" applyNumberFormat="0" applyAlignment="0" applyProtection="0"/>
    <xf numFmtId="0" fontId="171" fillId="60" borderId="34" applyNumberFormat="0" applyAlignment="0" applyProtection="0"/>
    <xf numFmtId="0" fontId="90" fillId="60" borderId="34" applyNumberFormat="0" applyAlignment="0" applyProtection="0"/>
    <xf numFmtId="0" fontId="172" fillId="60" borderId="49" applyNumberFormat="0" applyAlignment="0" applyProtection="0"/>
    <xf numFmtId="0" fontId="172" fillId="60" borderId="49" applyNumberFormat="0" applyAlignment="0" applyProtection="0"/>
    <xf numFmtId="0" fontId="173" fillId="24" borderId="34" applyNumberFormat="0" applyAlignment="0" applyProtection="0"/>
    <xf numFmtId="0" fontId="91" fillId="68" borderId="56"/>
    <xf numFmtId="0" fontId="91" fillId="62" borderId="56"/>
    <xf numFmtId="178" fontId="93" fillId="69" borderId="67">
      <alignment horizontal="right" vertical="top" wrapText="1"/>
    </xf>
    <xf numFmtId="178" fontId="169" fillId="60" borderId="34" applyNumberFormat="0" applyAlignment="0" applyProtection="0"/>
    <xf numFmtId="178" fontId="172" fillId="60" borderId="49" applyNumberFormat="0" applyAlignment="0" applyProtection="0"/>
    <xf numFmtId="178" fontId="169" fillId="60" borderId="34" applyNumberFormat="0" applyAlignment="0" applyProtection="0"/>
    <xf numFmtId="0" fontId="91" fillId="0" borderId="7"/>
    <xf numFmtId="178" fontId="174" fillId="27" borderId="41" applyNumberFormat="0" applyAlignment="0" applyProtection="0"/>
    <xf numFmtId="178" fontId="77" fillId="34" borderId="52" applyNumberFormat="0" applyAlignment="0" applyProtection="0"/>
    <xf numFmtId="178" fontId="106" fillId="63" borderId="0">
      <alignment horizontal="center"/>
    </xf>
    <xf numFmtId="0" fontId="106" fillId="63" borderId="0">
      <alignment horizontal="center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0" fontId="25" fillId="66" borderId="0">
      <alignment horizontal="center" wrapText="1"/>
    </xf>
    <xf numFmtId="178" fontId="25" fillId="66" borderId="0">
      <alignment horizontal="center" wrapText="1"/>
    </xf>
    <xf numFmtId="0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178" fontId="25" fillId="66" borderId="0">
      <alignment horizontal="center" wrapText="1"/>
    </xf>
    <xf numFmtId="43" fontId="83" fillId="0" borderId="0" applyFont="0" applyFill="0" applyBorder="0" applyAlignment="0" applyProtection="0"/>
    <xf numFmtId="178" fontId="175" fillId="0" borderId="0">
      <alignment horizontal="right" vertical="top"/>
    </xf>
    <xf numFmtId="0" fontId="176" fillId="0" borderId="0"/>
    <xf numFmtId="175" fontId="25" fillId="0" borderId="0" applyFont="0" applyFill="0" applyBorder="0" applyAlignment="0" applyProtection="0"/>
    <xf numFmtId="0" fontId="176" fillId="0" borderId="0">
      <alignment horizontal="center"/>
    </xf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77" fillId="25" borderId="49" applyNumberFormat="0" applyAlignment="0" applyProtection="0"/>
    <xf numFmtId="0" fontId="178" fillId="25" borderId="49" applyNumberFormat="0" applyAlignment="0" applyProtection="0"/>
    <xf numFmtId="0" fontId="179" fillId="25" borderId="34" applyNumberFormat="0" applyAlignment="0" applyProtection="0"/>
    <xf numFmtId="0" fontId="109" fillId="25" borderId="34" applyNumberFormat="0" applyAlignment="0" applyProtection="0"/>
    <xf numFmtId="0" fontId="73" fillId="25" borderId="49" applyNumberFormat="0" applyAlignment="0" applyProtection="0"/>
    <xf numFmtId="0" fontId="73" fillId="25" borderId="49" applyNumberFormat="0" applyAlignment="0" applyProtection="0"/>
    <xf numFmtId="0" fontId="180" fillId="11" borderId="34" applyNumberFormat="0" applyAlignment="0" applyProtection="0"/>
    <xf numFmtId="0" fontId="86" fillId="0" borderId="59" applyNumberFormat="0" applyFill="0" applyAlignment="0" applyProtection="0"/>
    <xf numFmtId="0" fontId="37" fillId="0" borderId="59" applyNumberFormat="0" applyFill="0" applyAlignment="0" applyProtection="0"/>
    <xf numFmtId="0" fontId="181" fillId="0" borderId="59" applyNumberFormat="0" applyFill="0" applyAlignment="0" applyProtection="0"/>
    <xf numFmtId="0" fontId="182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41" fillId="0" borderId="35" applyNumberFormat="0" applyFill="0" applyAlignment="0" applyProtection="0"/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8" fontId="187" fillId="5" borderId="56">
      <protection locked="0"/>
    </xf>
    <xf numFmtId="178" fontId="25" fillId="5" borderId="7"/>
    <xf numFmtId="178" fontId="25" fillId="63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88" fillId="0" borderId="0" applyNumberFormat="0" applyFill="0" applyBorder="0" applyAlignment="0" applyProtection="0"/>
    <xf numFmtId="178" fontId="79" fillId="0" borderId="0" applyNumberFormat="0" applyFill="0" applyBorder="0" applyAlignment="0" applyProtection="0"/>
    <xf numFmtId="0" fontId="176" fillId="0" borderId="0"/>
    <xf numFmtId="178" fontId="83" fillId="63" borderId="0">
      <alignment horizontal="left"/>
    </xf>
    <xf numFmtId="178" fontId="83" fillId="63" borderId="0">
      <alignment horizontal="left"/>
    </xf>
    <xf numFmtId="178" fontId="83" fillId="63" borderId="0">
      <alignment horizontal="left"/>
    </xf>
    <xf numFmtId="0" fontId="83" fillId="63" borderId="0">
      <alignment horizontal="left"/>
    </xf>
    <xf numFmtId="0" fontId="83" fillId="63" borderId="0">
      <alignment horizontal="left"/>
    </xf>
    <xf numFmtId="178" fontId="83" fillId="63" borderId="0">
      <alignment horizontal="left"/>
    </xf>
    <xf numFmtId="0" fontId="83" fillId="63" borderId="0">
      <alignment horizontal="left"/>
    </xf>
    <xf numFmtId="178" fontId="83" fillId="63" borderId="0">
      <alignment horizontal="left"/>
    </xf>
    <xf numFmtId="0" fontId="83" fillId="63" borderId="0">
      <alignment horizontal="left"/>
    </xf>
    <xf numFmtId="178" fontId="189" fillId="10" borderId="0" applyNumberFormat="0" applyBorder="0" applyAlignment="0" applyProtection="0"/>
    <xf numFmtId="178" fontId="70" fillId="29" borderId="0" applyNumberFormat="0" applyBorder="0" applyAlignment="0" applyProtection="0"/>
    <xf numFmtId="0" fontId="94" fillId="8" borderId="0" applyNumberFormat="0" applyBorder="0" applyAlignment="0" applyProtection="0"/>
    <xf numFmtId="0" fontId="51" fillId="8" borderId="0" applyNumberFormat="0" applyBorder="0" applyAlignment="0" applyProtection="0"/>
    <xf numFmtId="0" fontId="190" fillId="29" borderId="0" applyNumberFormat="0" applyBorder="0" applyAlignment="0" applyProtection="0"/>
    <xf numFmtId="0" fontId="70" fillId="29" borderId="0" applyNumberFormat="0" applyBorder="0" applyAlignment="0" applyProtection="0"/>
    <xf numFmtId="0" fontId="191" fillId="29" borderId="0" applyNumberFormat="0" applyBorder="0" applyAlignment="0" applyProtection="0"/>
    <xf numFmtId="0" fontId="192" fillId="8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93" fillId="8" borderId="0" applyNumberFormat="0" applyBorder="0" applyAlignment="0" applyProtection="0"/>
    <xf numFmtId="178" fontId="194" fillId="0" borderId="64" applyNumberFormat="0" applyFill="0" applyAlignment="0" applyProtection="0"/>
    <xf numFmtId="178" fontId="100" fillId="0" borderId="61" applyNumberFormat="0" applyFill="0" applyAlignment="0" applyProtection="0"/>
    <xf numFmtId="178" fontId="195" fillId="0" borderId="65" applyNumberFormat="0" applyFill="0" applyAlignment="0" applyProtection="0"/>
    <xf numFmtId="178" fontId="101" fillId="0" borderId="68" applyNumberFormat="0" applyFill="0" applyAlignment="0" applyProtection="0"/>
    <xf numFmtId="178" fontId="196" fillId="0" borderId="66" applyNumberFormat="0" applyFill="0" applyAlignment="0" applyProtection="0"/>
    <xf numFmtId="178" fontId="102" fillId="0" borderId="69" applyNumberFormat="0" applyFill="0" applyAlignment="0" applyProtection="0"/>
    <xf numFmtId="178" fontId="196" fillId="0" borderId="0" applyNumberFormat="0" applyFill="0" applyBorder="0" applyAlignment="0" applyProtection="0"/>
    <xf numFmtId="178" fontId="102" fillId="0" borderId="0" applyNumberFormat="0" applyFill="0" applyBorder="0" applyAlignment="0" applyProtection="0"/>
    <xf numFmtId="0" fontId="25" fillId="25" borderId="36" applyNumberFormat="0" applyFont="0" applyAlignment="0" applyProtection="0"/>
    <xf numFmtId="0" fontId="63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37" fontId="130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63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178" fontId="197" fillId="25" borderId="34" applyNumberFormat="0" applyAlignment="0" applyProtection="0"/>
    <xf numFmtId="178" fontId="73" fillId="25" borderId="49" applyNumberFormat="0" applyAlignment="0" applyProtection="0"/>
    <xf numFmtId="178" fontId="197" fillId="25" borderId="34" applyNumberFormat="0" applyAlignment="0" applyProtection="0"/>
    <xf numFmtId="178" fontId="25" fillId="63" borderId="7">
      <alignment horizontal="centerContinuous" wrapText="1"/>
    </xf>
    <xf numFmtId="0" fontId="25" fillId="63" borderId="7">
      <alignment horizontal="centerContinuous" wrapText="1"/>
    </xf>
    <xf numFmtId="178" fontId="155" fillId="67" borderId="0">
      <alignment horizontal="center" wrapText="1"/>
    </xf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198" fillId="63" borderId="3">
      <alignment wrapText="1"/>
    </xf>
    <xf numFmtId="178" fontId="91" fillId="63" borderId="3">
      <alignment wrapText="1"/>
    </xf>
    <xf numFmtId="178" fontId="91" fillId="63" borderId="3">
      <alignment wrapText="1"/>
    </xf>
    <xf numFmtId="178" fontId="198" fillId="63" borderId="3">
      <alignment wrapText="1"/>
    </xf>
    <xf numFmtId="178" fontId="198" fillId="63" borderId="8"/>
    <xf numFmtId="178" fontId="91" fillId="63" borderId="8"/>
    <xf numFmtId="0" fontId="91" fillId="63" borderId="8"/>
    <xf numFmtId="178" fontId="198" fillId="63" borderId="2"/>
    <xf numFmtId="178" fontId="91" fillId="63" borderId="2"/>
    <xf numFmtId="0" fontId="91" fillId="63" borderId="2"/>
    <xf numFmtId="0" fontId="62" fillId="0" borderId="0" applyNumberFormat="0" applyFill="0" applyBorder="0" applyAlignment="0" applyProtection="0">
      <alignment vertical="top"/>
      <protection locked="0"/>
    </xf>
    <xf numFmtId="178" fontId="199" fillId="0" borderId="63" applyNumberFormat="0" applyFill="0" applyAlignment="0" applyProtection="0"/>
    <xf numFmtId="178" fontId="85" fillId="0" borderId="63" applyNumberFormat="0" applyFill="0" applyAlignment="0" applyProtection="0"/>
    <xf numFmtId="178" fontId="25" fillId="0" borderId="0" applyFont="0" applyFill="0" applyBorder="0" applyAlignment="0" applyProtection="0"/>
    <xf numFmtId="0" fontId="53" fillId="25" borderId="0" applyNumberFormat="0" applyBorder="0" applyAlignment="0" applyProtection="0"/>
    <xf numFmtId="0" fontId="200" fillId="31" borderId="0" applyNumberFormat="0" applyBorder="0" applyAlignment="0" applyProtection="0"/>
    <xf numFmtId="0" fontId="201" fillId="31" borderId="0" applyNumberFormat="0" applyBorder="0" applyAlignment="0" applyProtection="0"/>
    <xf numFmtId="0" fontId="202" fillId="31" borderId="0" applyNumberFormat="0" applyBorder="0" applyAlignment="0" applyProtection="0"/>
    <xf numFmtId="0" fontId="203" fillId="25" borderId="0" applyNumberFormat="0" applyBorder="0" applyAlignment="0" applyProtection="0"/>
    <xf numFmtId="0" fontId="201" fillId="31" borderId="0" applyNumberFormat="0" applyBorder="0" applyAlignment="0" applyProtection="0"/>
    <xf numFmtId="0" fontId="204" fillId="25" borderId="0" applyNumberFormat="0" applyBorder="0" applyAlignment="0" applyProtection="0"/>
    <xf numFmtId="178" fontId="25" fillId="0" borderId="0" applyNumberFormat="0" applyFill="0" applyBorder="0" applyAlignment="0" applyProtection="0"/>
    <xf numFmtId="178" fontId="83" fillId="0" borderId="0"/>
    <xf numFmtId="178" fontId="83" fillId="0" borderId="0"/>
    <xf numFmtId="178" fontId="205" fillId="0" borderId="0"/>
    <xf numFmtId="178" fontId="1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5" fillId="0" borderId="0"/>
    <xf numFmtId="178" fontId="1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8" fontId="25" fillId="0" borderId="0"/>
    <xf numFmtId="0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 applyNumberFormat="0" applyFill="0" applyBorder="0" applyAlignment="0" applyProtection="0"/>
    <xf numFmtId="178" fontId="26" fillId="0" borderId="0"/>
    <xf numFmtId="178" fontId="25" fillId="0" borderId="0"/>
    <xf numFmtId="178" fontId="25" fillId="0" borderId="0"/>
    <xf numFmtId="178" fontId="25" fillId="0" borderId="0"/>
    <xf numFmtId="178" fontId="26" fillId="0" borderId="0"/>
    <xf numFmtId="178" fontId="83" fillId="0" borderId="0"/>
    <xf numFmtId="178" fontId="83" fillId="0" borderId="0"/>
    <xf numFmtId="178" fontId="25" fillId="0" borderId="0"/>
    <xf numFmtId="178" fontId="83" fillId="0" borderId="0"/>
    <xf numFmtId="178" fontId="205" fillId="0" borderId="0"/>
    <xf numFmtId="178" fontId="83" fillId="0" borderId="0"/>
    <xf numFmtId="178" fontId="83" fillId="0" borderId="0"/>
    <xf numFmtId="178" fontId="83" fillId="0" borderId="0"/>
    <xf numFmtId="178" fontId="83" fillId="0" borderId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83" fillId="0" borderId="0"/>
    <xf numFmtId="178" fontId="206" fillId="26" borderId="36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39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206" fillId="26" borderId="36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178" fontId="83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26" borderId="36" applyNumberFormat="0" applyFont="0" applyAlignment="0" applyProtection="0"/>
    <xf numFmtId="0" fontId="39" fillId="26" borderId="36" applyNumberFormat="0" applyFont="0" applyAlignment="0" applyProtection="0"/>
    <xf numFmtId="0" fontId="33" fillId="26" borderId="36" applyNumberFormat="0" applyFont="0" applyAlignment="0" applyProtection="0"/>
    <xf numFmtId="0" fontId="83" fillId="35" borderId="53" applyNumberFormat="0" applyFont="0" applyAlignment="0" applyProtection="0"/>
    <xf numFmtId="0" fontId="83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39" fillId="26" borderId="36" applyNumberFormat="0" applyFont="0" applyAlignment="0" applyProtection="0"/>
    <xf numFmtId="0" fontId="39" fillId="26" borderId="36" applyNumberFormat="0" applyFont="0" applyAlignment="0" applyProtection="0"/>
    <xf numFmtId="0" fontId="39" fillId="35" borderId="53" applyNumberFormat="0" applyFont="0" applyAlignment="0" applyProtection="0"/>
    <xf numFmtId="0" fontId="25" fillId="26" borderId="36" applyNumberFormat="0" applyFont="0" applyAlignment="0" applyProtection="0"/>
    <xf numFmtId="0" fontId="39" fillId="35" borderId="53" applyNumberFormat="0" applyFont="0" applyAlignment="0" applyProtection="0"/>
    <xf numFmtId="0" fontId="113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39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83" fillId="35" borderId="53" applyNumberFormat="0" applyFont="0" applyAlignment="0" applyProtection="0"/>
    <xf numFmtId="0" fontId="83" fillId="35" borderId="53" applyNumberFormat="0" applyFont="0" applyAlignment="0" applyProtection="0"/>
    <xf numFmtId="0" fontId="83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83" fillId="35" borderId="53" applyNumberFormat="0" applyFont="0" applyAlignment="0" applyProtection="0"/>
    <xf numFmtId="0" fontId="83" fillId="35" borderId="53" applyNumberFormat="0" applyFont="0" applyAlignment="0" applyProtection="0"/>
    <xf numFmtId="0" fontId="113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178" fontId="207" fillId="60" borderId="33" applyNumberFormat="0" applyAlignment="0" applyProtection="0"/>
    <xf numFmtId="178" fontId="74" fillId="60" borderId="50" applyNumberFormat="0" applyAlignment="0" applyProtection="0"/>
    <xf numFmtId="178" fontId="207" fillId="60" borderId="33" applyNumberFormat="0" applyAlignment="0" applyProtection="0"/>
    <xf numFmtId="9" fontId="83" fillId="0" borderId="0" applyFont="0" applyFill="0" applyBorder="0" applyAlignment="0" applyProtection="0"/>
    <xf numFmtId="0" fontId="91" fillId="63" borderId="7"/>
    <xf numFmtId="178" fontId="156" fillId="64" borderId="7">
      <alignment horizontal="left" vertical="top" wrapText="1"/>
    </xf>
    <xf numFmtId="178" fontId="208" fillId="64" borderId="55">
      <alignment horizontal="left" vertical="top" wrapText="1"/>
    </xf>
    <xf numFmtId="0" fontId="97" fillId="7" borderId="0" applyNumberFormat="0" applyBorder="0" applyAlignment="0" applyProtection="0"/>
    <xf numFmtId="0" fontId="54" fillId="7" borderId="0" applyNumberFormat="0" applyBorder="0" applyAlignment="0" applyProtection="0"/>
    <xf numFmtId="0" fontId="209" fillId="30" borderId="0" applyNumberFormat="0" applyBorder="0" applyAlignment="0" applyProtection="0"/>
    <xf numFmtId="0" fontId="71" fillId="30" borderId="0" applyNumberFormat="0" applyBorder="0" applyAlignment="0" applyProtection="0"/>
    <xf numFmtId="0" fontId="210" fillId="30" borderId="0" applyNumberFormat="0" applyBorder="0" applyAlignment="0" applyProtection="0"/>
    <xf numFmtId="0" fontId="211" fillId="7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209" fillId="30" borderId="0" applyNumberFormat="0" applyBorder="0" applyAlignment="0" applyProtection="0"/>
    <xf numFmtId="0" fontId="212" fillId="7" borderId="0" applyNumberFormat="0" applyBorder="0" applyAlignment="0" applyProtection="0"/>
    <xf numFmtId="0" fontId="16" fillId="0" borderId="0"/>
    <xf numFmtId="0" fontId="25" fillId="0" borderId="0"/>
    <xf numFmtId="0" fontId="141" fillId="0" borderId="0"/>
    <xf numFmtId="0" fontId="141" fillId="0" borderId="0"/>
    <xf numFmtId="0" fontId="26" fillId="0" borderId="0"/>
    <xf numFmtId="0" fontId="116" fillId="0" borderId="0"/>
    <xf numFmtId="0" fontId="26" fillId="0" borderId="0"/>
    <xf numFmtId="0" fontId="118" fillId="0" borderId="0"/>
    <xf numFmtId="0" fontId="25" fillId="0" borderId="0"/>
    <xf numFmtId="0" fontId="25" fillId="0" borderId="0"/>
    <xf numFmtId="0" fontId="141" fillId="0" borderId="0"/>
    <xf numFmtId="0" fontId="25" fillId="0" borderId="0"/>
    <xf numFmtId="0" fontId="141" fillId="0" borderId="0"/>
    <xf numFmtId="0" fontId="141" fillId="0" borderId="0"/>
    <xf numFmtId="0" fontId="16" fillId="0" borderId="0"/>
    <xf numFmtId="0" fontId="25" fillId="0" borderId="0"/>
    <xf numFmtId="177" fontId="142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20" fillId="0" borderId="0"/>
    <xf numFmtId="0" fontId="16" fillId="0" borderId="0"/>
    <xf numFmtId="0" fontId="30" fillId="0" borderId="0"/>
    <xf numFmtId="0" fontId="32" fillId="0" borderId="0"/>
    <xf numFmtId="0" fontId="25" fillId="0" borderId="0"/>
    <xf numFmtId="0" fontId="25" fillId="0" borderId="0"/>
    <xf numFmtId="0" fontId="122" fillId="0" borderId="0"/>
    <xf numFmtId="0" fontId="32" fillId="0" borderId="0"/>
    <xf numFmtId="0" fontId="25" fillId="0" borderId="0"/>
    <xf numFmtId="37" fontId="213" fillId="0" borderId="0"/>
    <xf numFmtId="0" fontId="32" fillId="0" borderId="0"/>
    <xf numFmtId="0" fontId="25" fillId="0" borderId="0"/>
    <xf numFmtId="0" fontId="91" fillId="0" borderId="0"/>
    <xf numFmtId="0" fontId="91" fillId="0" borderId="0"/>
    <xf numFmtId="0" fontId="16" fillId="0" borderId="0"/>
    <xf numFmtId="0" fontId="32" fillId="0" borderId="0"/>
    <xf numFmtId="0" fontId="25" fillId="0" borderId="0"/>
    <xf numFmtId="0" fontId="16" fillId="0" borderId="0"/>
    <xf numFmtId="178" fontId="16" fillId="0" borderId="0"/>
    <xf numFmtId="0" fontId="25" fillId="0" borderId="0"/>
    <xf numFmtId="0" fontId="16" fillId="0" borderId="0"/>
    <xf numFmtId="0" fontId="141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3" fillId="0" borderId="0"/>
    <xf numFmtId="0" fontId="83" fillId="0" borderId="0"/>
    <xf numFmtId="0" fontId="122" fillId="0" borderId="0"/>
    <xf numFmtId="0" fontId="16" fillId="0" borderId="0"/>
    <xf numFmtId="0" fontId="98" fillId="0" borderId="0"/>
    <xf numFmtId="0" fontId="26" fillId="0" borderId="0"/>
    <xf numFmtId="0" fontId="16" fillId="0" borderId="0"/>
    <xf numFmtId="0" fontId="25" fillId="0" borderId="0"/>
    <xf numFmtId="0" fontId="83" fillId="0" borderId="0"/>
    <xf numFmtId="0" fontId="83" fillId="0" borderId="0"/>
    <xf numFmtId="0" fontId="12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1" fillId="0" borderId="0"/>
    <xf numFmtId="0" fontId="25" fillId="0" borderId="0"/>
    <xf numFmtId="0" fontId="25" fillId="0" borderId="0"/>
    <xf numFmtId="0" fontId="122" fillId="0" borderId="0"/>
    <xf numFmtId="0" fontId="25" fillId="0" borderId="0"/>
    <xf numFmtId="0" fontId="8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32" fillId="0" borderId="0"/>
    <xf numFmtId="0" fontId="30" fillId="0" borderId="0"/>
    <xf numFmtId="0" fontId="30" fillId="0" borderId="0"/>
    <xf numFmtId="0" fontId="118" fillId="0" borderId="0"/>
    <xf numFmtId="0" fontId="16" fillId="0" borderId="0"/>
    <xf numFmtId="0" fontId="16" fillId="0" borderId="0"/>
    <xf numFmtId="0" fontId="98" fillId="0" borderId="0" applyProtection="0"/>
    <xf numFmtId="0" fontId="25" fillId="0" borderId="0"/>
    <xf numFmtId="0" fontId="25" fillId="0" borderId="0"/>
    <xf numFmtId="3" fontId="214" fillId="0" borderId="0" applyNumberForma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5" fillId="28" borderId="0"/>
    <xf numFmtId="178" fontId="216" fillId="0" borderId="70"/>
    <xf numFmtId="178" fontId="217" fillId="0" borderId="0"/>
    <xf numFmtId="196" fontId="215" fillId="5" borderId="0" applyFill="0" applyBorder="0" applyAlignment="0">
      <alignment horizontal="right"/>
    </xf>
    <xf numFmtId="0" fontId="55" fillId="0" borderId="0" applyNumberFormat="0" applyFill="0" applyBorder="0" applyAlignment="0" applyProtection="0"/>
    <xf numFmtId="178" fontId="147" fillId="0" borderId="0" applyNumberFormat="0" applyFill="0" applyBorder="0" applyAlignment="0" applyProtection="0"/>
    <xf numFmtId="178" fontId="36" fillId="0" borderId="60" applyNumberFormat="0" applyFill="0" applyAlignment="0" applyProtection="0"/>
    <xf numFmtId="178" fontId="31" fillId="0" borderId="59" applyNumberFormat="0" applyFill="0" applyAlignment="0" applyProtection="0"/>
    <xf numFmtId="178" fontId="36" fillId="0" borderId="60" applyNumberFormat="0" applyFill="0" applyAlignment="0" applyProtection="0"/>
    <xf numFmtId="0" fontId="56" fillId="0" borderId="37" applyNumberFormat="0" applyFill="0" applyAlignment="0" applyProtection="0"/>
    <xf numFmtId="0" fontId="218" fillId="0" borderId="61" applyNumberFormat="0" applyFill="0" applyAlignment="0" applyProtection="0"/>
    <xf numFmtId="0" fontId="219" fillId="0" borderId="61" applyNumberFormat="0" applyFill="0" applyAlignment="0" applyProtection="0"/>
    <xf numFmtId="0" fontId="100" fillId="0" borderId="61" applyNumberFormat="0" applyFill="0" applyAlignment="0" applyProtection="0"/>
    <xf numFmtId="0" fontId="100" fillId="0" borderId="61" applyNumberFormat="0" applyFill="0" applyAlignment="0" applyProtection="0"/>
    <xf numFmtId="0" fontId="103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220" fillId="0" borderId="68" applyNumberFormat="0" applyFill="0" applyAlignment="0" applyProtection="0"/>
    <xf numFmtId="0" fontId="101" fillId="0" borderId="68" applyNumberFormat="0" applyFill="0" applyAlignment="0" applyProtection="0"/>
    <xf numFmtId="0" fontId="221" fillId="0" borderId="68" applyNumberFormat="0" applyFill="0" applyAlignment="0" applyProtection="0"/>
    <xf numFmtId="0" fontId="101" fillId="0" borderId="68" applyNumberFormat="0" applyFill="0" applyAlignment="0" applyProtection="0"/>
    <xf numFmtId="0" fontId="101" fillId="0" borderId="68" applyNumberFormat="0" applyFill="0" applyAlignment="0" applyProtection="0"/>
    <xf numFmtId="0" fontId="58" fillId="0" borderId="39" applyNumberFormat="0" applyFill="0" applyAlignment="0" applyProtection="0"/>
    <xf numFmtId="0" fontId="222" fillId="0" borderId="69" applyNumberFormat="0" applyFill="0" applyAlignment="0" applyProtection="0"/>
    <xf numFmtId="0" fontId="102" fillId="0" borderId="69" applyNumberFormat="0" applyFill="0" applyAlignment="0" applyProtection="0"/>
    <xf numFmtId="0" fontId="223" fillId="0" borderId="69" applyNumberFormat="0" applyFill="0" applyAlignment="0" applyProtection="0"/>
    <xf numFmtId="0" fontId="102" fillId="0" borderId="69" applyNumberFormat="0" applyFill="0" applyAlignment="0" applyProtection="0"/>
    <xf numFmtId="0" fontId="102" fillId="0" borderId="69" applyNumberFormat="0" applyFill="0" applyAlignment="0" applyProtection="0"/>
    <xf numFmtId="0" fontId="58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224" fillId="70" borderId="71">
      <alignment horizontal="center" vertical="center" wrapText="1"/>
    </xf>
    <xf numFmtId="0" fontId="85" fillId="0" borderId="63" applyNumberFormat="0" applyFill="0" applyAlignment="0" applyProtection="0"/>
    <xf numFmtId="0" fontId="59" fillId="0" borderId="40" applyNumberFormat="0" applyFill="0" applyAlignment="0" applyProtection="0"/>
    <xf numFmtId="0" fontId="199" fillId="0" borderId="63" applyNumberFormat="0" applyFill="0" applyAlignment="0" applyProtection="0"/>
    <xf numFmtId="0" fontId="85" fillId="0" borderId="63" applyNumberFormat="0" applyFill="0" applyAlignment="0" applyProtection="0"/>
    <xf numFmtId="0" fontId="225" fillId="0" borderId="63" applyNumberFormat="0" applyFill="0" applyAlignment="0" applyProtection="0"/>
    <xf numFmtId="0" fontId="226" fillId="0" borderId="63" applyNumberFormat="0" applyFill="0" applyAlignment="0" applyProtection="0"/>
    <xf numFmtId="0" fontId="227" fillId="0" borderId="40" applyNumberFormat="0" applyFill="0" applyAlignment="0" applyProtection="0"/>
    <xf numFmtId="197" fontId="91" fillId="0" borderId="0">
      <alignment vertical="center"/>
    </xf>
    <xf numFmtId="197" fontId="91" fillId="0" borderId="0">
      <alignment vertical="center"/>
    </xf>
    <xf numFmtId="0" fontId="91" fillId="0" borderId="0">
      <alignment vertical="center"/>
    </xf>
    <xf numFmtId="197" fontId="91" fillId="0" borderId="0">
      <alignment vertical="center"/>
    </xf>
    <xf numFmtId="198" fontId="2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178" fontId="199" fillId="0" borderId="0" applyNumberFormat="0" applyFill="0" applyBorder="0" applyAlignment="0" applyProtection="0"/>
    <xf numFmtId="178" fontId="78" fillId="0" borderId="0" applyNumberFormat="0" applyFill="0" applyBorder="0" applyAlignment="0" applyProtection="0"/>
    <xf numFmtId="0" fontId="104" fillId="27" borderId="41" applyNumberFormat="0" applyAlignment="0" applyProtection="0"/>
    <xf numFmtId="0" fontId="61" fillId="27" borderId="41" applyNumberFormat="0" applyAlignment="0" applyProtection="0"/>
    <xf numFmtId="0" fontId="27" fillId="34" borderId="52" applyNumberFormat="0" applyAlignment="0" applyProtection="0"/>
    <xf numFmtId="0" fontId="77" fillId="34" borderId="52" applyNumberFormat="0" applyAlignment="0" applyProtection="0"/>
    <xf numFmtId="0" fontId="230" fillId="34" borderId="52" applyNumberFormat="0" applyAlignment="0" applyProtection="0"/>
    <xf numFmtId="0" fontId="231" fillId="27" borderId="41" applyNumberFormat="0" applyAlignment="0" applyProtection="0"/>
    <xf numFmtId="0" fontId="77" fillId="34" borderId="52" applyNumberFormat="0" applyAlignment="0" applyProtection="0"/>
    <xf numFmtId="0" fontId="77" fillId="34" borderId="52" applyNumberFormat="0" applyAlignment="0" applyProtection="0"/>
    <xf numFmtId="0" fontId="232" fillId="27" borderId="41" applyNumberFormat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88" fillId="18" borderId="0" applyNumberFormat="0" applyBorder="0" applyAlignment="0" applyProtection="0"/>
    <xf numFmtId="0" fontId="88" fillId="13" borderId="0" applyNumberFormat="0" applyBorder="0" applyAlignment="0" applyProtection="0"/>
    <xf numFmtId="0" fontId="88" fillId="25" borderId="0" applyNumberFormat="0" applyBorder="0" applyAlignment="0" applyProtection="0"/>
    <xf numFmtId="0" fontId="88" fillId="27" borderId="0" applyNumberFormat="0" applyBorder="0" applyAlignment="0" applyProtection="0"/>
    <xf numFmtId="0" fontId="88" fillId="18" borderId="0" applyNumberFormat="0" applyBorder="0" applyAlignment="0" applyProtection="0"/>
    <xf numFmtId="0" fontId="88" fillId="11" borderId="0" applyNumberFormat="0" applyBorder="0" applyAlignment="0" applyProtection="0"/>
    <xf numFmtId="0" fontId="88" fillId="20" borderId="0" applyNumberFormat="0" applyBorder="0" applyAlignment="0" applyProtection="0"/>
    <xf numFmtId="0" fontId="88" fillId="17" borderId="0" applyNumberFormat="0" applyBorder="0" applyAlignment="0" applyProtection="0"/>
    <xf numFmtId="0" fontId="88" fillId="23" borderId="0" applyNumberFormat="0" applyBorder="0" applyAlignment="0" applyProtection="0"/>
    <xf numFmtId="43" fontId="26" fillId="0" borderId="0" applyFont="0" applyFill="0" applyBorder="0" applyAlignment="0" applyProtection="0"/>
    <xf numFmtId="0" fontId="233" fillId="25" borderId="0" applyNumberFormat="0" applyBorder="0" applyAlignment="0" applyProtection="0"/>
    <xf numFmtId="0" fontId="234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9" fontId="26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35" fillId="0" borderId="37" applyNumberFormat="0" applyFill="0" applyAlignment="0" applyProtection="0"/>
    <xf numFmtId="0" fontId="236" fillId="0" borderId="38" applyNumberFormat="0" applyFill="0" applyAlignment="0" applyProtection="0"/>
    <xf numFmtId="0" fontId="237" fillId="0" borderId="39" applyNumberFormat="0" applyFill="0" applyAlignment="0" applyProtection="0"/>
    <xf numFmtId="0" fontId="237" fillId="0" borderId="0" applyNumberFormat="0" applyFill="0" applyBorder="0" applyAlignment="0" applyProtection="0"/>
    <xf numFmtId="0" fontId="238" fillId="0" borderId="40" applyNumberFormat="0" applyFill="0" applyAlignment="0" applyProtection="0"/>
    <xf numFmtId="0" fontId="16" fillId="0" borderId="0"/>
    <xf numFmtId="0" fontId="33" fillId="0" borderId="0"/>
    <xf numFmtId="0" fontId="33" fillId="0" borderId="0"/>
    <xf numFmtId="0" fontId="32" fillId="0" borderId="0"/>
    <xf numFmtId="0" fontId="25" fillId="0" borderId="0"/>
    <xf numFmtId="0" fontId="33" fillId="0" borderId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96" fillId="25" borderId="0" applyNumberFormat="0" applyBorder="0" applyAlignment="0" applyProtection="0"/>
    <xf numFmtId="0" fontId="83" fillId="0" borderId="0"/>
    <xf numFmtId="0" fontId="25" fillId="0" borderId="0" applyNumberFormat="0" applyFill="0" applyBorder="0" applyAlignment="0" applyProtection="0"/>
    <xf numFmtId="0" fontId="2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3" fillId="25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40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41" applyNumberFormat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61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92" fillId="0" borderId="0" applyNumberFormat="0" applyFill="0" applyBorder="0" applyAlignment="0" applyProtection="0"/>
    <xf numFmtId="0" fontId="94" fillId="8" borderId="0" applyNumberFormat="0" applyBorder="0" applyAlignment="0" applyProtection="0"/>
    <xf numFmtId="37" fontId="13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0" fontId="96" fillId="25" borderId="0" applyNumberFormat="0" applyBorder="0" applyAlignment="0" applyProtection="0"/>
    <xf numFmtId="0" fontId="97" fillId="7" borderId="0" applyNumberFormat="0" applyBorder="0" applyAlignment="0" applyProtection="0"/>
    <xf numFmtId="0" fontId="25" fillId="0" borderId="0"/>
    <xf numFmtId="0" fontId="114" fillId="0" borderId="0"/>
    <xf numFmtId="0" fontId="25" fillId="0" borderId="0"/>
    <xf numFmtId="0" fontId="103" fillId="0" borderId="0" applyNumberFormat="0" applyFill="0" applyBorder="0" applyAlignment="0" applyProtection="0"/>
    <xf numFmtId="0" fontId="85" fillId="0" borderId="63" applyNumberFormat="0" applyFill="0" applyAlignment="0" applyProtection="0"/>
    <xf numFmtId="0" fontId="85" fillId="0" borderId="0" applyNumberFormat="0" applyFill="0" applyBorder="0" applyAlignment="0" applyProtection="0"/>
    <xf numFmtId="0" fontId="104" fillId="27" borderId="41" applyNumberFormat="0" applyAlignment="0" applyProtection="0"/>
    <xf numFmtId="0" fontId="25" fillId="0" borderId="0"/>
    <xf numFmtId="0" fontId="25" fillId="0" borderId="0"/>
    <xf numFmtId="0" fontId="25" fillId="0" borderId="0"/>
    <xf numFmtId="0" fontId="32" fillId="26" borderId="36" applyNumberFormat="0" applyFont="0" applyAlignment="0" applyProtection="0"/>
    <xf numFmtId="0" fontId="5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0"/>
    <xf numFmtId="43" fontId="2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122" fillId="38" borderId="0" applyNumberFormat="0" applyBorder="0" applyAlignment="0" applyProtection="0"/>
    <xf numFmtId="0" fontId="122" fillId="46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2" fillId="58" borderId="0" applyNumberFormat="0" applyBorder="0" applyAlignment="0" applyProtection="0"/>
    <xf numFmtId="0" fontId="161" fillId="39" borderId="0" applyNumberFormat="0" applyBorder="0" applyAlignment="0" applyProtection="0"/>
    <xf numFmtId="0" fontId="161" fillId="47" borderId="0" applyNumberFormat="0" applyBorder="0" applyAlignment="0" applyProtection="0"/>
    <xf numFmtId="0" fontId="161" fillId="51" borderId="0" applyNumberFormat="0" applyBorder="0" applyAlignment="0" applyProtection="0"/>
    <xf numFmtId="0" fontId="161" fillId="55" borderId="0" applyNumberFormat="0" applyBorder="0" applyAlignment="0" applyProtection="0"/>
    <xf numFmtId="0" fontId="161" fillId="59" borderId="0" applyNumberFormat="0" applyBorder="0" applyAlignment="0" applyProtection="0"/>
    <xf numFmtId="0" fontId="161" fillId="36" borderId="0" applyNumberFormat="0" applyBorder="0" applyAlignment="0" applyProtection="0"/>
    <xf numFmtId="0" fontId="161" fillId="48" borderId="0" applyNumberFormat="0" applyBorder="0" applyAlignment="0" applyProtection="0"/>
    <xf numFmtId="0" fontId="161" fillId="56" borderId="0" applyNumberFormat="0" applyBorder="0" applyAlignment="0" applyProtection="0"/>
    <xf numFmtId="0" fontId="165" fillId="33" borderId="50" applyNumberFormat="0" applyAlignment="0" applyProtection="0"/>
    <xf numFmtId="0" fontId="239" fillId="33" borderId="49" applyNumberFormat="0" applyAlignment="0" applyProtection="0"/>
    <xf numFmtId="0" fontId="178" fillId="32" borderId="49" applyNumberFormat="0" applyAlignment="0" applyProtection="0"/>
    <xf numFmtId="0" fontId="181" fillId="0" borderId="54" applyNumberFormat="0" applyFill="0" applyAlignment="0" applyProtection="0"/>
    <xf numFmtId="0" fontId="240" fillId="31" borderId="0" applyNumberFormat="0" applyBorder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16" fillId="0" borderId="0"/>
    <xf numFmtId="0" fontId="32" fillId="0" borderId="0"/>
    <xf numFmtId="0" fontId="122" fillId="0" borderId="0"/>
    <xf numFmtId="0" fontId="122" fillId="0" borderId="0"/>
    <xf numFmtId="0" fontId="98" fillId="0" borderId="0"/>
    <xf numFmtId="0" fontId="98" fillId="0" borderId="0" applyProtection="0"/>
    <xf numFmtId="0" fontId="241" fillId="0" borderId="46" applyNumberFormat="0" applyFill="0" applyAlignment="0" applyProtection="0"/>
    <xf numFmtId="0" fontId="242" fillId="0" borderId="47" applyNumberFormat="0" applyFill="0" applyAlignment="0" applyProtection="0"/>
    <xf numFmtId="0" fontId="243" fillId="0" borderId="48" applyNumberFormat="0" applyFill="0" applyAlignment="0" applyProtection="0"/>
    <xf numFmtId="0" fontId="243" fillId="0" borderId="0" applyNumberFormat="0" applyFill="0" applyBorder="0" applyAlignment="0" applyProtection="0"/>
    <xf numFmtId="0" fontId="244" fillId="0" borderId="51" applyNumberFormat="0" applyFill="0" applyAlignment="0" applyProtection="0"/>
    <xf numFmtId="0" fontId="122" fillId="0" borderId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25" fillId="0" borderId="0"/>
    <xf numFmtId="0" fontId="133" fillId="0" borderId="0" applyNumberFormat="0" applyFill="0" applyBorder="0" applyAlignment="0" applyProtection="0"/>
    <xf numFmtId="0" fontId="30" fillId="0" borderId="0"/>
    <xf numFmtId="0" fontId="26" fillId="0" borderId="0"/>
    <xf numFmtId="0" fontId="245" fillId="0" borderId="46" applyNumberFormat="0" applyFill="0" applyAlignment="0" applyProtection="0"/>
    <xf numFmtId="0" fontId="246" fillId="0" borderId="47" applyNumberFormat="0" applyFill="0" applyAlignment="0" applyProtection="0"/>
    <xf numFmtId="0" fontId="247" fillId="0" borderId="48" applyNumberFormat="0" applyFill="0" applyAlignment="0" applyProtection="0"/>
    <xf numFmtId="0" fontId="247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248" fillId="31" borderId="0" applyNumberFormat="0" applyBorder="0" applyAlignment="0" applyProtection="0"/>
    <xf numFmtId="0" fontId="177" fillId="32" borderId="49" applyNumberFormat="0" applyAlignment="0" applyProtection="0"/>
    <xf numFmtId="0" fontId="249" fillId="33" borderId="50" applyNumberFormat="0" applyAlignment="0" applyProtection="0"/>
    <xf numFmtId="0" fontId="250" fillId="33" borderId="49" applyNumberFormat="0" applyAlignment="0" applyProtection="0"/>
    <xf numFmtId="0" fontId="251" fillId="0" borderId="51" applyNumberFormat="0" applyFill="0" applyAlignment="0" applyProtection="0"/>
    <xf numFmtId="0" fontId="27" fillId="34" borderId="52" applyNumberFormat="0" applyAlignment="0" applyProtection="0"/>
    <xf numFmtId="0" fontId="38" fillId="0" borderId="0" applyNumberFormat="0" applyFill="0" applyBorder="0" applyAlignment="0" applyProtection="0"/>
    <xf numFmtId="0" fontId="26" fillId="35" borderId="53" applyNumberFormat="0" applyFont="0" applyAlignment="0" applyProtection="0"/>
    <xf numFmtId="0" fontId="183" fillId="0" borderId="0" applyNumberFormat="0" applyFill="0" applyBorder="0" applyAlignment="0" applyProtection="0"/>
    <xf numFmtId="0" fontId="37" fillId="0" borderId="54" applyNumberFormat="0" applyFill="0" applyAlignment="0" applyProtection="0"/>
    <xf numFmtId="0" fontId="162" fillId="36" borderId="0" applyNumberFormat="0" applyBorder="0" applyAlignment="0" applyProtection="0"/>
    <xf numFmtId="0" fontId="162" fillId="39" borderId="0" applyNumberFormat="0" applyBorder="0" applyAlignment="0" applyProtection="0"/>
    <xf numFmtId="0" fontId="162" fillId="40" borderId="0" applyNumberFormat="0" applyBorder="0" applyAlignment="0" applyProtection="0"/>
    <xf numFmtId="0" fontId="162" fillId="43" borderId="0" applyNumberFormat="0" applyBorder="0" applyAlignment="0" applyProtection="0"/>
    <xf numFmtId="0" fontId="162" fillId="44" borderId="0" applyNumberFormat="0" applyBorder="0" applyAlignment="0" applyProtection="0"/>
    <xf numFmtId="0" fontId="162" fillId="47" borderId="0" applyNumberFormat="0" applyBorder="0" applyAlignment="0" applyProtection="0"/>
    <xf numFmtId="0" fontId="162" fillId="48" borderId="0" applyNumberFormat="0" applyBorder="0" applyAlignment="0" applyProtection="0"/>
    <xf numFmtId="0" fontId="162" fillId="51" borderId="0" applyNumberFormat="0" applyBorder="0" applyAlignment="0" applyProtection="0"/>
    <xf numFmtId="0" fontId="162" fillId="52" borderId="0" applyNumberFormat="0" applyBorder="0" applyAlignment="0" applyProtection="0"/>
    <xf numFmtId="0" fontId="162" fillId="55" borderId="0" applyNumberFormat="0" applyBorder="0" applyAlignment="0" applyProtection="0"/>
    <xf numFmtId="0" fontId="162" fillId="56" borderId="0" applyNumberFormat="0" applyBorder="0" applyAlignment="0" applyProtection="0"/>
    <xf numFmtId="0" fontId="162" fillId="59" borderId="0" applyNumberFormat="0" applyBorder="0" applyAlignment="0" applyProtection="0"/>
    <xf numFmtId="0" fontId="25" fillId="0" borderId="0"/>
    <xf numFmtId="0" fontId="252" fillId="0" borderId="0" applyNumberFormat="0" applyFill="0" applyBorder="0" applyAlignment="0" applyProtection="0"/>
    <xf numFmtId="0" fontId="141" fillId="0" borderId="0"/>
    <xf numFmtId="0" fontId="32" fillId="0" borderId="0"/>
    <xf numFmtId="177" fontId="116" fillId="0" borderId="0"/>
    <xf numFmtId="0" fontId="122" fillId="0" borderId="0"/>
    <xf numFmtId="0" fontId="122" fillId="0" borderId="0"/>
    <xf numFmtId="0" fontId="122" fillId="37" borderId="0" applyNumberFormat="0" applyBorder="0" applyAlignment="0" applyProtection="0"/>
    <xf numFmtId="0" fontId="122" fillId="41" borderId="0" applyNumberFormat="0" applyBorder="0" applyAlignment="0" applyProtection="0"/>
    <xf numFmtId="0" fontId="122" fillId="45" borderId="0" applyNumberFormat="0" applyBorder="0" applyAlignment="0" applyProtection="0"/>
    <xf numFmtId="0" fontId="122" fillId="49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122" fillId="38" borderId="0" applyNumberFormat="0" applyBorder="0" applyAlignment="0" applyProtection="0"/>
    <xf numFmtId="0" fontId="122" fillId="46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2" fillId="58" borderId="0" applyNumberFormat="0" applyBorder="0" applyAlignment="0" applyProtection="0"/>
    <xf numFmtId="0" fontId="122" fillId="35" borderId="53" applyNumberFormat="0" applyFont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98" fillId="0" borderId="0"/>
    <xf numFmtId="0" fontId="118" fillId="0" borderId="0"/>
    <xf numFmtId="0" fontId="98" fillId="0" borderId="0" applyProtection="0"/>
    <xf numFmtId="0" fontId="33" fillId="0" borderId="0"/>
    <xf numFmtId="0" fontId="16" fillId="0" borderId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41" fillId="0" borderId="0"/>
    <xf numFmtId="0" fontId="141" fillId="0" borderId="0"/>
    <xf numFmtId="0" fontId="80" fillId="39" borderId="0" applyNumberFormat="0" applyBorder="0" applyAlignment="0" applyProtection="0"/>
    <xf numFmtId="0" fontId="80" fillId="47" borderId="0" applyNumberFormat="0" applyBorder="0" applyAlignment="0" applyProtection="0"/>
    <xf numFmtId="0" fontId="80" fillId="51" borderId="0" applyNumberFormat="0" applyBorder="0" applyAlignment="0" applyProtection="0"/>
    <xf numFmtId="0" fontId="80" fillId="55" borderId="0" applyNumberFormat="0" applyBorder="0" applyAlignment="0" applyProtection="0"/>
    <xf numFmtId="0" fontId="80" fillId="59" borderId="0" applyNumberFormat="0" applyBorder="0" applyAlignment="0" applyProtection="0"/>
    <xf numFmtId="0" fontId="80" fillId="36" borderId="0" applyNumberFormat="0" applyBorder="0" applyAlignment="0" applyProtection="0"/>
    <xf numFmtId="0" fontId="80" fillId="48" borderId="0" applyNumberFormat="0" applyBorder="0" applyAlignment="0" applyProtection="0"/>
    <xf numFmtId="0" fontId="80" fillId="56" borderId="0" applyNumberFormat="0" applyBorder="0" applyAlignment="0" applyProtection="0"/>
    <xf numFmtId="0" fontId="74" fillId="33" borderId="50" applyNumberFormat="0" applyAlignment="0" applyProtection="0"/>
    <xf numFmtId="0" fontId="75" fillId="33" borderId="49" applyNumberFormat="0" applyAlignment="0" applyProtection="0"/>
    <xf numFmtId="0" fontId="73" fillId="32" borderId="49" applyNumberFormat="0" applyAlignment="0" applyProtection="0"/>
    <xf numFmtId="0" fontId="31" fillId="0" borderId="54" applyNumberFormat="0" applyFill="0" applyAlignment="0" applyProtection="0"/>
    <xf numFmtId="0" fontId="72" fillId="31" borderId="0" applyNumberFormat="0" applyBorder="0" applyAlignment="0" applyProtection="0"/>
    <xf numFmtId="0" fontId="98" fillId="0" borderId="0"/>
    <xf numFmtId="0" fontId="16" fillId="0" borderId="0"/>
    <xf numFmtId="0" fontId="122" fillId="0" borderId="0"/>
    <xf numFmtId="0" fontId="16" fillId="0" borderId="0"/>
    <xf numFmtId="0" fontId="67" fillId="0" borderId="46" applyNumberFormat="0" applyFill="0" applyAlignment="0" applyProtection="0"/>
    <xf numFmtId="0" fontId="68" fillId="0" borderId="47" applyNumberFormat="0" applyFill="0" applyAlignment="0" applyProtection="0"/>
    <xf numFmtId="0" fontId="69" fillId="0" borderId="48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51" applyNumberFormat="0" applyFill="0" applyAlignment="0" applyProtection="0"/>
    <xf numFmtId="0" fontId="25" fillId="0" borderId="0"/>
    <xf numFmtId="0" fontId="98" fillId="0" borderId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98" fillId="0" borderId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53" borderId="0" applyNumberFormat="0" applyBorder="0" applyAlignment="0" applyProtection="0"/>
    <xf numFmtId="0" fontId="16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4" borderId="0" applyNumberFormat="0" applyBorder="0" applyAlignment="0" applyProtection="0"/>
    <xf numFmtId="0" fontId="16" fillId="58" borderId="0" applyNumberFormat="0" applyBorder="0" applyAlignment="0" applyProtection="0"/>
    <xf numFmtId="0" fontId="16" fillId="35" borderId="53" applyNumberFormat="0" applyFont="0" applyAlignment="0" applyProtection="0"/>
    <xf numFmtId="0" fontId="118" fillId="0" borderId="0"/>
    <xf numFmtId="0" fontId="98" fillId="0" borderId="0"/>
    <xf numFmtId="0" fontId="32" fillId="0" borderId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22" fillId="0" borderId="0"/>
    <xf numFmtId="0" fontId="122" fillId="0" borderId="0"/>
    <xf numFmtId="0" fontId="16" fillId="37" borderId="0" applyNumberFormat="0" applyBorder="0" applyAlignment="0" applyProtection="0"/>
    <xf numFmtId="0" fontId="122" fillId="37" borderId="0" applyNumberFormat="0" applyBorder="0" applyAlignment="0" applyProtection="0"/>
    <xf numFmtId="0" fontId="16" fillId="41" borderId="0" applyNumberFormat="0" applyBorder="0" applyAlignment="0" applyProtection="0"/>
    <xf numFmtId="0" fontId="122" fillId="41" borderId="0" applyNumberFormat="0" applyBorder="0" applyAlignment="0" applyProtection="0"/>
    <xf numFmtId="0" fontId="16" fillId="45" borderId="0" applyNumberFormat="0" applyBorder="0" applyAlignment="0" applyProtection="0"/>
    <xf numFmtId="0" fontId="122" fillId="45" borderId="0" applyNumberFormat="0" applyBorder="0" applyAlignment="0" applyProtection="0"/>
    <xf numFmtId="0" fontId="16" fillId="49" borderId="0" applyNumberFormat="0" applyBorder="0" applyAlignment="0" applyProtection="0"/>
    <xf numFmtId="0" fontId="122" fillId="49" borderId="0" applyNumberFormat="0" applyBorder="0" applyAlignment="0" applyProtection="0"/>
    <xf numFmtId="0" fontId="16" fillId="53" borderId="0" applyNumberFormat="0" applyBorder="0" applyAlignment="0" applyProtection="0"/>
    <xf numFmtId="0" fontId="122" fillId="53" borderId="0" applyNumberFormat="0" applyBorder="0" applyAlignment="0" applyProtection="0"/>
    <xf numFmtId="0" fontId="16" fillId="57" borderId="0" applyNumberFormat="0" applyBorder="0" applyAlignment="0" applyProtection="0"/>
    <xf numFmtId="0" fontId="122" fillId="57" borderId="0" applyNumberFormat="0" applyBorder="0" applyAlignment="0" applyProtection="0"/>
    <xf numFmtId="0" fontId="16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42" borderId="0" applyNumberFormat="0" applyBorder="0" applyAlignment="0" applyProtection="0"/>
    <xf numFmtId="0" fontId="16" fillId="46" borderId="0" applyNumberFormat="0" applyBorder="0" applyAlignment="0" applyProtection="0"/>
    <xf numFmtId="0" fontId="122" fillId="46" borderId="0" applyNumberFormat="0" applyBorder="0" applyAlignment="0" applyProtection="0"/>
    <xf numFmtId="0" fontId="16" fillId="50" borderId="0" applyNumberFormat="0" applyBorder="0" applyAlignment="0" applyProtection="0"/>
    <xf numFmtId="0" fontId="122" fillId="50" borderId="0" applyNumberFormat="0" applyBorder="0" applyAlignment="0" applyProtection="0"/>
    <xf numFmtId="0" fontId="16" fillId="54" borderId="0" applyNumberFormat="0" applyBorder="0" applyAlignment="0" applyProtection="0"/>
    <xf numFmtId="0" fontId="122" fillId="54" borderId="0" applyNumberFormat="0" applyBorder="0" applyAlignment="0" applyProtection="0"/>
    <xf numFmtId="0" fontId="16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35" borderId="53" applyNumberFormat="0" applyFont="0" applyAlignment="0" applyProtection="0"/>
    <xf numFmtId="0" fontId="16" fillId="35" borderId="53" applyNumberFormat="0" applyFont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42" borderId="0" applyNumberFormat="0" applyBorder="0" applyAlignment="0" applyProtection="0"/>
    <xf numFmtId="0" fontId="122" fillId="42" borderId="0" applyNumberFormat="0" applyBorder="0" applyAlignment="0" applyProtection="0"/>
    <xf numFmtId="0" fontId="122" fillId="42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0" borderId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42" borderId="0" applyNumberFormat="0" applyBorder="0" applyAlignment="0" applyProtection="0"/>
    <xf numFmtId="0" fontId="122" fillId="42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0" borderId="0"/>
    <xf numFmtId="177" fontId="116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16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98" fillId="0" borderId="0" applyProtection="0"/>
    <xf numFmtId="0" fontId="122" fillId="49" borderId="0" applyNumberFormat="0" applyBorder="0" applyAlignment="0" applyProtection="0"/>
    <xf numFmtId="0" fontId="122" fillId="45" borderId="0" applyNumberFormat="0" applyBorder="0" applyAlignment="0" applyProtection="0"/>
    <xf numFmtId="0" fontId="122" fillId="41" borderId="0" applyNumberFormat="0" applyBorder="0" applyAlignment="0" applyProtection="0"/>
    <xf numFmtId="0" fontId="122" fillId="37" borderId="0" applyNumberFormat="0" applyBorder="0" applyAlignment="0" applyProtection="0"/>
    <xf numFmtId="0" fontId="141" fillId="0" borderId="0"/>
    <xf numFmtId="0" fontId="122" fillId="0" borderId="0"/>
    <xf numFmtId="0" fontId="122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39" fillId="24" borderId="0" applyNumberFormat="0" applyBorder="0" applyAlignment="0" applyProtection="0"/>
    <xf numFmtId="0" fontId="16" fillId="11" borderId="0" applyNumberFormat="0" applyBorder="0" applyAlignment="0" applyProtection="0"/>
    <xf numFmtId="0" fontId="39" fillId="11" borderId="0" applyNumberFormat="0" applyBorder="0" applyAlignment="0" applyProtection="0"/>
    <xf numFmtId="0" fontId="16" fillId="13" borderId="0" applyNumberFormat="0" applyBorder="0" applyAlignment="0" applyProtection="0"/>
    <xf numFmtId="0" fontId="39" fillId="26" borderId="0" applyNumberFormat="0" applyBorder="0" applyAlignment="0" applyProtection="0"/>
    <xf numFmtId="0" fontId="16" fillId="26" borderId="0" applyNumberFormat="0" applyBorder="0" applyAlignment="0" applyProtection="0"/>
    <xf numFmtId="0" fontId="39" fillId="24" borderId="0" applyNumberFormat="0" applyBorder="0" applyAlignment="0" applyProtection="0"/>
    <xf numFmtId="0" fontId="16" fillId="60" borderId="0" applyNumberFormat="0" applyBorder="0" applyAlignment="0" applyProtection="0"/>
    <xf numFmtId="0" fontId="39" fillId="10" borderId="0" applyNumberFormat="0" applyBorder="0" applyAlignment="0" applyProtection="0"/>
    <xf numFmtId="0" fontId="16" fillId="11" borderId="0" applyNumberFormat="0" applyBorder="0" applyAlignment="0" applyProtection="0"/>
    <xf numFmtId="0" fontId="39" fillId="11" borderId="0" applyNumberFormat="0" applyBorder="0" applyAlignment="0" applyProtection="0"/>
    <xf numFmtId="0" fontId="16" fillId="26" borderId="0" applyNumberFormat="0" applyBorder="0" applyAlignment="0" applyProtection="0"/>
    <xf numFmtId="0" fontId="39" fillId="24" borderId="0" applyNumberFormat="0" applyBorder="0" applyAlignment="0" applyProtection="0"/>
    <xf numFmtId="0" fontId="16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12" borderId="0" applyNumberFormat="0" applyBorder="0" applyAlignment="0" applyProtection="0"/>
    <xf numFmtId="0" fontId="16" fillId="11" borderId="0" applyNumberFormat="0" applyBorder="0" applyAlignment="0" applyProtection="0"/>
    <xf numFmtId="0" fontId="39" fillId="11" borderId="0" applyNumberFormat="0" applyBorder="0" applyAlignment="0" applyProtection="0"/>
    <xf numFmtId="0" fontId="16" fillId="25" borderId="0" applyNumberFormat="0" applyBorder="0" applyAlignment="0" applyProtection="0"/>
    <xf numFmtId="0" fontId="89" fillId="24" borderId="33" applyNumberFormat="0" applyAlignment="0" applyProtection="0"/>
    <xf numFmtId="0" fontId="89" fillId="24" borderId="33" applyNumberFormat="0" applyAlignment="0" applyProtection="0"/>
    <xf numFmtId="0" fontId="249" fillId="60" borderId="50" applyNumberFormat="0" applyAlignment="0" applyProtection="0"/>
    <xf numFmtId="0" fontId="74" fillId="60" borderId="50" applyNumberFormat="0" applyAlignment="0" applyProtection="0"/>
    <xf numFmtId="178" fontId="71" fillId="30" borderId="0" applyNumberFormat="0" applyBorder="0" applyAlignment="0" applyProtection="0"/>
    <xf numFmtId="0" fontId="253" fillId="24" borderId="34" applyNumberFormat="0" applyAlignment="0" applyProtection="0"/>
    <xf numFmtId="0" fontId="253" fillId="24" borderId="34" applyNumberFormat="0" applyAlignment="0" applyProtection="0"/>
    <xf numFmtId="0" fontId="253" fillId="24" borderId="34" applyNumberFormat="0" applyAlignment="0" applyProtection="0"/>
    <xf numFmtId="0" fontId="172" fillId="60" borderId="49" applyNumberFormat="0" applyAlignment="0" applyProtection="0"/>
    <xf numFmtId="43" fontId="25" fillId="0" borderId="0" applyFont="0" applyFill="0" applyBorder="0" applyAlignment="0" applyProtection="0"/>
    <xf numFmtId="0" fontId="109" fillId="11" borderId="34" applyNumberFormat="0" applyAlignment="0" applyProtection="0"/>
    <xf numFmtId="0" fontId="109" fillId="11" borderId="34" applyNumberFormat="0" applyAlignment="0" applyProtection="0"/>
    <xf numFmtId="0" fontId="109" fillId="11" borderId="34" applyNumberFormat="0" applyAlignment="0" applyProtection="0"/>
    <xf numFmtId="0" fontId="73" fillId="25" borderId="49" applyNumberFormat="0" applyAlignment="0" applyProtection="0"/>
    <xf numFmtId="0" fontId="86" fillId="0" borderId="35" applyNumberFormat="0" applyFill="0" applyAlignment="0" applyProtection="0"/>
    <xf numFmtId="0" fontId="86" fillId="0" borderId="35" applyNumberFormat="0" applyFill="0" applyAlignment="0" applyProtection="0"/>
    <xf numFmtId="0" fontId="31" fillId="0" borderId="59" applyNumberFormat="0" applyFill="0" applyAlignment="0" applyProtection="0"/>
    <xf numFmtId="0" fontId="25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96" fillId="25" borderId="0" applyNumberFormat="0" applyBorder="0" applyAlignment="0" applyProtection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83" fillId="0" borderId="0"/>
    <xf numFmtId="178" fontId="25" fillId="0" borderId="0"/>
    <xf numFmtId="178" fontId="25" fillId="0" borderId="0" applyNumberFormat="0" applyFill="0" applyBorder="0" applyAlignment="0" applyProtection="0"/>
    <xf numFmtId="178" fontId="205" fillId="0" borderId="0"/>
    <xf numFmtId="178" fontId="205" fillId="0" borderId="0"/>
    <xf numFmtId="178" fontId="205" fillId="0" borderId="0"/>
    <xf numFmtId="178" fontId="205" fillId="0" borderId="0"/>
    <xf numFmtId="178" fontId="83" fillId="0" borderId="0"/>
    <xf numFmtId="0" fontId="25" fillId="26" borderId="36" applyNumberFormat="0" applyFont="0" applyAlignment="0" applyProtection="0"/>
    <xf numFmtId="0" fontId="25" fillId="26" borderId="36" applyNumberFormat="0" applyFont="0" applyAlignment="0" applyProtection="0"/>
    <xf numFmtId="0" fontId="39" fillId="35" borderId="53" applyNumberFormat="0" applyFont="0" applyAlignment="0" applyProtection="0"/>
    <xf numFmtId="9" fontId="83" fillId="0" borderId="0" applyFont="0" applyFill="0" applyBorder="0" applyAlignment="0" applyProtection="0"/>
    <xf numFmtId="178" fontId="25" fillId="0" borderId="0" applyNumberForma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16" fillId="0" borderId="0"/>
    <xf numFmtId="0" fontId="118" fillId="0" borderId="0"/>
    <xf numFmtId="0" fontId="32" fillId="0" borderId="0"/>
    <xf numFmtId="0" fontId="98" fillId="0" borderId="0" applyProtection="0"/>
    <xf numFmtId="0" fontId="98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2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83" fillId="0" borderId="0"/>
    <xf numFmtId="177" fontId="142" fillId="0" borderId="0"/>
    <xf numFmtId="177" fontId="142" fillId="0" borderId="0"/>
    <xf numFmtId="0" fontId="83" fillId="0" borderId="0"/>
    <xf numFmtId="0" fontId="83" fillId="0" borderId="0"/>
    <xf numFmtId="0" fontId="39" fillId="0" borderId="0"/>
    <xf numFmtId="0" fontId="32" fillId="0" borderId="0"/>
    <xf numFmtId="0" fontId="122" fillId="0" borderId="0"/>
    <xf numFmtId="0" fontId="83" fillId="0" borderId="0"/>
    <xf numFmtId="0" fontId="122" fillId="0" borderId="0"/>
    <xf numFmtId="0" fontId="30" fillId="0" borderId="0"/>
    <xf numFmtId="0" fontId="28" fillId="0" borderId="0"/>
    <xf numFmtId="177" fontId="142" fillId="0" borderId="0"/>
    <xf numFmtId="0" fontId="25" fillId="0" borderId="0"/>
    <xf numFmtId="0" fontId="26" fillId="0" borderId="0"/>
    <xf numFmtId="0" fontId="16" fillId="0" borderId="0"/>
    <xf numFmtId="0" fontId="25" fillId="0" borderId="0"/>
    <xf numFmtId="0" fontId="122" fillId="0" borderId="0"/>
    <xf numFmtId="0" fontId="122" fillId="0" borderId="0"/>
    <xf numFmtId="177" fontId="142" fillId="0" borderId="0"/>
    <xf numFmtId="0" fontId="25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/>
    <xf numFmtId="0" fontId="32" fillId="0" borderId="0"/>
    <xf numFmtId="0" fontId="122" fillId="0" borderId="0"/>
    <xf numFmtId="37" fontId="213" fillId="0" borderId="0"/>
    <xf numFmtId="0" fontId="98" fillId="0" borderId="0"/>
    <xf numFmtId="0" fontId="30" fillId="0" borderId="0"/>
    <xf numFmtId="0" fontId="122" fillId="0" borderId="0"/>
    <xf numFmtId="0" fontId="26" fillId="0" borderId="0"/>
    <xf numFmtId="0" fontId="25" fillId="0" borderId="0"/>
    <xf numFmtId="0" fontId="16" fillId="0" borderId="0"/>
    <xf numFmtId="0" fontId="118" fillId="0" borderId="0"/>
    <xf numFmtId="0" fontId="98" fillId="0" borderId="0" applyProtection="0"/>
    <xf numFmtId="0" fontId="91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22" fillId="37" borderId="0" applyNumberFormat="0" applyBorder="0" applyAlignment="0" applyProtection="0"/>
    <xf numFmtId="0" fontId="159" fillId="11" borderId="0" applyNumberFormat="0" applyBorder="0" applyAlignment="0" applyProtection="0"/>
    <xf numFmtId="0" fontId="39" fillId="24" borderId="0" applyNumberFormat="0" applyBorder="0" applyAlignment="0" applyProtection="0"/>
    <xf numFmtId="0" fontId="16" fillId="37" borderId="0" applyNumberFormat="0" applyBorder="0" applyAlignment="0" applyProtection="0"/>
    <xf numFmtId="0" fontId="83" fillId="6" borderId="0" applyNumberFormat="0" applyBorder="0" applyAlignment="0" applyProtection="0"/>
    <xf numFmtId="0" fontId="122" fillId="41" borderId="0" applyNumberFormat="0" applyBorder="0" applyAlignment="0" applyProtection="0"/>
    <xf numFmtId="0" fontId="159" fillId="13" borderId="0" applyNumberFormat="0" applyBorder="0" applyAlignment="0" applyProtection="0"/>
    <xf numFmtId="0" fontId="39" fillId="11" borderId="0" applyNumberFormat="0" applyBorder="0" applyAlignment="0" applyProtection="0"/>
    <xf numFmtId="0" fontId="16" fillId="41" borderId="0" applyNumberFormat="0" applyBorder="0" applyAlignment="0" applyProtection="0"/>
    <xf numFmtId="0" fontId="83" fillId="7" borderId="0" applyNumberFormat="0" applyBorder="0" applyAlignment="0" applyProtection="0"/>
    <xf numFmtId="0" fontId="122" fillId="45" borderId="0" applyNumberFormat="0" applyBorder="0" applyAlignment="0" applyProtection="0"/>
    <xf numFmtId="0" fontId="159" fillId="26" borderId="0" applyNumberFormat="0" applyBorder="0" applyAlignment="0" applyProtection="0"/>
    <xf numFmtId="0" fontId="39" fillId="26" borderId="0" applyNumberFormat="0" applyBorder="0" applyAlignment="0" applyProtection="0"/>
    <xf numFmtId="0" fontId="16" fillId="45" borderId="0" applyNumberFormat="0" applyBorder="0" applyAlignment="0" applyProtection="0"/>
    <xf numFmtId="0" fontId="83" fillId="8" borderId="0" applyNumberFormat="0" applyBorder="0" applyAlignment="0" applyProtection="0"/>
    <xf numFmtId="0" fontId="122" fillId="49" borderId="0" applyNumberFormat="0" applyBorder="0" applyAlignment="0" applyProtection="0"/>
    <xf numFmtId="0" fontId="159" fillId="60" borderId="0" applyNumberFormat="0" applyBorder="0" applyAlignment="0" applyProtection="0"/>
    <xf numFmtId="0" fontId="39" fillId="24" borderId="0" applyNumberFormat="0" applyBorder="0" applyAlignment="0" applyProtection="0"/>
    <xf numFmtId="0" fontId="16" fillId="49" borderId="0" applyNumberFormat="0" applyBorder="0" applyAlignment="0" applyProtection="0"/>
    <xf numFmtId="0" fontId="83" fillId="9" borderId="0" applyNumberFormat="0" applyBorder="0" applyAlignment="0" applyProtection="0"/>
    <xf numFmtId="0" fontId="122" fillId="53" borderId="0" applyNumberFormat="0" applyBorder="0" applyAlignment="0" applyProtection="0"/>
    <xf numFmtId="0" fontId="159" fillId="11" borderId="0" applyNumberFormat="0" applyBorder="0" applyAlignment="0" applyProtection="0"/>
    <xf numFmtId="0" fontId="39" fillId="10" borderId="0" applyNumberFormat="0" applyBorder="0" applyAlignment="0" applyProtection="0"/>
    <xf numFmtId="0" fontId="16" fillId="53" borderId="0" applyNumberFormat="0" applyBorder="0" applyAlignment="0" applyProtection="0"/>
    <xf numFmtId="0" fontId="83" fillId="10" borderId="0" applyNumberFormat="0" applyBorder="0" applyAlignment="0" applyProtection="0"/>
    <xf numFmtId="0" fontId="122" fillId="57" borderId="0" applyNumberFormat="0" applyBorder="0" applyAlignment="0" applyProtection="0"/>
    <xf numFmtId="0" fontId="159" fillId="26" borderId="0" applyNumberFormat="0" applyBorder="0" applyAlignment="0" applyProtection="0"/>
    <xf numFmtId="0" fontId="39" fillId="11" borderId="0" applyNumberFormat="0" applyBorder="0" applyAlignment="0" applyProtection="0"/>
    <xf numFmtId="0" fontId="16" fillId="57" borderId="0" applyNumberFormat="0" applyBorder="0" applyAlignment="0" applyProtection="0"/>
    <xf numFmtId="0" fontId="83" fillId="11" borderId="0" applyNumberFormat="0" applyBorder="0" applyAlignment="0" applyProtection="0"/>
    <xf numFmtId="178" fontId="16" fillId="37" borderId="0" applyNumberFormat="0" applyBorder="0" applyAlignment="0" applyProtection="0"/>
    <xf numFmtId="178" fontId="16" fillId="41" borderId="0" applyNumberFormat="0" applyBorder="0" applyAlignment="0" applyProtection="0"/>
    <xf numFmtId="178" fontId="16" fillId="45" borderId="0" applyNumberFormat="0" applyBorder="0" applyAlignment="0" applyProtection="0"/>
    <xf numFmtId="178" fontId="16" fillId="49" borderId="0" applyNumberFormat="0" applyBorder="0" applyAlignment="0" applyProtection="0"/>
    <xf numFmtId="178" fontId="16" fillId="53" borderId="0" applyNumberFormat="0" applyBorder="0" applyAlignment="0" applyProtection="0"/>
    <xf numFmtId="178" fontId="16" fillId="57" borderId="0" applyNumberFormat="0" applyBorder="0" applyAlignment="0" applyProtection="0"/>
    <xf numFmtId="195" fontId="91" fillId="0" borderId="0"/>
    <xf numFmtId="0" fontId="122" fillId="38" borderId="0" applyNumberFormat="0" applyBorder="0" applyAlignment="0" applyProtection="0"/>
    <xf numFmtId="0" fontId="159" fillId="11" borderId="0" applyNumberFormat="0" applyBorder="0" applyAlignment="0" applyProtection="0"/>
    <xf numFmtId="0" fontId="39" fillId="24" borderId="0" applyNumberFormat="0" applyBorder="0" applyAlignment="0" applyProtection="0"/>
    <xf numFmtId="0" fontId="16" fillId="38" borderId="0" applyNumberFormat="0" applyBorder="0" applyAlignment="0" applyProtection="0"/>
    <xf numFmtId="0" fontId="83" fillId="12" borderId="0" applyNumberFormat="0" applyBorder="0" applyAlignment="0" applyProtection="0"/>
    <xf numFmtId="0" fontId="159" fillId="13" borderId="0" applyNumberFormat="0" applyBorder="0" applyAlignment="0" applyProtection="0"/>
    <xf numFmtId="0" fontId="39" fillId="13" borderId="0" applyNumberFormat="0" applyBorder="0" applyAlignment="0" applyProtection="0"/>
    <xf numFmtId="0" fontId="16" fillId="42" borderId="0" applyNumberFormat="0" applyBorder="0" applyAlignment="0" applyProtection="0"/>
    <xf numFmtId="0" fontId="83" fillId="13" borderId="0" applyNumberFormat="0" applyBorder="0" applyAlignment="0" applyProtection="0"/>
    <xf numFmtId="0" fontId="122" fillId="46" borderId="0" applyNumberFormat="0" applyBorder="0" applyAlignment="0" applyProtection="0"/>
    <xf numFmtId="0" fontId="159" fillId="25" borderId="0" applyNumberFormat="0" applyBorder="0" applyAlignment="0" applyProtection="0"/>
    <xf numFmtId="0" fontId="39" fillId="25" borderId="0" applyNumberFormat="0" applyBorder="0" applyAlignment="0" applyProtection="0"/>
    <xf numFmtId="0" fontId="16" fillId="46" borderId="0" applyNumberFormat="0" applyBorder="0" applyAlignment="0" applyProtection="0"/>
    <xf numFmtId="0" fontId="83" fillId="14" borderId="0" applyNumberFormat="0" applyBorder="0" applyAlignment="0" applyProtection="0"/>
    <xf numFmtId="0" fontId="122" fillId="50" borderId="0" applyNumberFormat="0" applyBorder="0" applyAlignment="0" applyProtection="0"/>
    <xf numFmtId="0" fontId="159" fillId="24" borderId="0" applyNumberFormat="0" applyBorder="0" applyAlignment="0" applyProtection="0"/>
    <xf numFmtId="0" fontId="39" fillId="24" borderId="0" applyNumberFormat="0" applyBorder="0" applyAlignment="0" applyProtection="0"/>
    <xf numFmtId="0" fontId="16" fillId="50" borderId="0" applyNumberFormat="0" applyBorder="0" applyAlignment="0" applyProtection="0"/>
    <xf numFmtId="0" fontId="83" fillId="9" borderId="0" applyNumberFormat="0" applyBorder="0" applyAlignment="0" applyProtection="0"/>
    <xf numFmtId="0" fontId="122" fillId="54" borderId="0" applyNumberFormat="0" applyBorder="0" applyAlignment="0" applyProtection="0"/>
    <xf numFmtId="0" fontId="159" fillId="11" borderId="0" applyNumberFormat="0" applyBorder="0" applyAlignment="0" applyProtection="0"/>
    <xf numFmtId="0" fontId="39" fillId="12" borderId="0" applyNumberFormat="0" applyBorder="0" applyAlignment="0" applyProtection="0"/>
    <xf numFmtId="0" fontId="16" fillId="54" borderId="0" applyNumberFormat="0" applyBorder="0" applyAlignment="0" applyProtection="0"/>
    <xf numFmtId="0" fontId="83" fillId="12" borderId="0" applyNumberFormat="0" applyBorder="0" applyAlignment="0" applyProtection="0"/>
    <xf numFmtId="0" fontId="122" fillId="58" borderId="0" applyNumberFormat="0" applyBorder="0" applyAlignment="0" applyProtection="0"/>
    <xf numFmtId="0" fontId="159" fillId="25" borderId="0" applyNumberFormat="0" applyBorder="0" applyAlignment="0" applyProtection="0"/>
    <xf numFmtId="0" fontId="39" fillId="11" borderId="0" applyNumberFormat="0" applyBorder="0" applyAlignment="0" applyProtection="0"/>
    <xf numFmtId="0" fontId="16" fillId="58" borderId="0" applyNumberFormat="0" applyBorder="0" applyAlignment="0" applyProtection="0"/>
    <xf numFmtId="0" fontId="83" fillId="15" borderId="0" applyNumberFormat="0" applyBorder="0" applyAlignment="0" applyProtection="0"/>
    <xf numFmtId="178" fontId="16" fillId="38" borderId="0" applyNumberFormat="0" applyBorder="0" applyAlignment="0" applyProtection="0"/>
    <xf numFmtId="178" fontId="16" fillId="46" borderId="0" applyNumberFormat="0" applyBorder="0" applyAlignment="0" applyProtection="0"/>
    <xf numFmtId="178" fontId="16" fillId="50" borderId="0" applyNumberFormat="0" applyBorder="0" applyAlignment="0" applyProtection="0"/>
    <xf numFmtId="178" fontId="16" fillId="54" borderId="0" applyNumberFormat="0" applyBorder="0" applyAlignment="0" applyProtection="0"/>
    <xf numFmtId="178" fontId="16" fillId="58" borderId="0" applyNumberFormat="0" applyBorder="0" applyAlignment="0" applyProtection="0"/>
    <xf numFmtId="0" fontId="161" fillId="39" borderId="0" applyNumberFormat="0" applyBorder="0" applyAlignment="0" applyProtection="0"/>
    <xf numFmtId="0" fontId="162" fillId="39" borderId="0" applyNumberFormat="0" applyBorder="0" applyAlignment="0" applyProtection="0"/>
    <xf numFmtId="0" fontId="80" fillId="39" borderId="0" applyNumberFormat="0" applyBorder="0" applyAlignment="0" applyProtection="0"/>
    <xf numFmtId="0" fontId="161" fillId="39" borderId="0" applyNumberFormat="0" applyBorder="0" applyAlignment="0" applyProtection="0"/>
    <xf numFmtId="0" fontId="121" fillId="16" borderId="0" applyNumberFormat="0" applyBorder="0" applyAlignment="0" applyProtection="0"/>
    <xf numFmtId="0" fontId="121" fillId="13" borderId="0" applyNumberFormat="0" applyBorder="0" applyAlignment="0" applyProtection="0"/>
    <xf numFmtId="0" fontId="161" fillId="47" borderId="0" applyNumberFormat="0" applyBorder="0" applyAlignment="0" applyProtection="0"/>
    <xf numFmtId="0" fontId="162" fillId="47" borderId="0" applyNumberFormat="0" applyBorder="0" applyAlignment="0" applyProtection="0"/>
    <xf numFmtId="0" fontId="80" fillId="47" borderId="0" applyNumberFormat="0" applyBorder="0" applyAlignment="0" applyProtection="0"/>
    <xf numFmtId="0" fontId="161" fillId="47" borderId="0" applyNumberFormat="0" applyBorder="0" applyAlignment="0" applyProtection="0"/>
    <xf numFmtId="0" fontId="121" fillId="14" borderId="0" applyNumberFormat="0" applyBorder="0" applyAlignment="0" applyProtection="0"/>
    <xf numFmtId="0" fontId="161" fillId="51" borderId="0" applyNumberFormat="0" applyBorder="0" applyAlignment="0" applyProtection="0"/>
    <xf numFmtId="0" fontId="162" fillId="51" borderId="0" applyNumberFormat="0" applyBorder="0" applyAlignment="0" applyProtection="0"/>
    <xf numFmtId="0" fontId="80" fillId="51" borderId="0" applyNumberFormat="0" applyBorder="0" applyAlignment="0" applyProtection="0"/>
    <xf numFmtId="0" fontId="161" fillId="51" borderId="0" applyNumberFormat="0" applyBorder="0" applyAlignment="0" applyProtection="0"/>
    <xf numFmtId="0" fontId="121" fillId="17" borderId="0" applyNumberFormat="0" applyBorder="0" applyAlignment="0" applyProtection="0"/>
    <xf numFmtId="0" fontId="161" fillId="55" borderId="0" applyNumberFormat="0" applyBorder="0" applyAlignment="0" applyProtection="0"/>
    <xf numFmtId="0" fontId="162" fillId="55" borderId="0" applyNumberFormat="0" applyBorder="0" applyAlignment="0" applyProtection="0"/>
    <xf numFmtId="0" fontId="80" fillId="55" borderId="0" applyNumberFormat="0" applyBorder="0" applyAlignment="0" applyProtection="0"/>
    <xf numFmtId="0" fontId="161" fillId="55" borderId="0" applyNumberFormat="0" applyBorder="0" applyAlignment="0" applyProtection="0"/>
    <xf numFmtId="0" fontId="121" fillId="18" borderId="0" applyNumberFormat="0" applyBorder="0" applyAlignment="0" applyProtection="0"/>
    <xf numFmtId="0" fontId="161" fillId="59" borderId="0" applyNumberFormat="0" applyBorder="0" applyAlignment="0" applyProtection="0"/>
    <xf numFmtId="0" fontId="162" fillId="59" borderId="0" applyNumberFormat="0" applyBorder="0" applyAlignment="0" applyProtection="0"/>
    <xf numFmtId="0" fontId="80" fillId="59" borderId="0" applyNumberFormat="0" applyBorder="0" applyAlignment="0" applyProtection="0"/>
    <xf numFmtId="0" fontId="161" fillId="59" borderId="0" applyNumberFormat="0" applyBorder="0" applyAlignment="0" applyProtection="0"/>
    <xf numFmtId="0" fontId="121" fillId="19" borderId="0" applyNumberFormat="0" applyBorder="0" applyAlignment="0" applyProtection="0"/>
    <xf numFmtId="178" fontId="80" fillId="39" borderId="0" applyNumberFormat="0" applyBorder="0" applyAlignment="0" applyProtection="0"/>
    <xf numFmtId="178" fontId="80" fillId="47" borderId="0" applyNumberFormat="0" applyBorder="0" applyAlignment="0" applyProtection="0"/>
    <xf numFmtId="178" fontId="80" fillId="51" borderId="0" applyNumberFormat="0" applyBorder="0" applyAlignment="0" applyProtection="0"/>
    <xf numFmtId="178" fontId="80" fillId="55" borderId="0" applyNumberFormat="0" applyBorder="0" applyAlignment="0" applyProtection="0"/>
    <xf numFmtId="178" fontId="80" fillId="59" borderId="0" applyNumberFormat="0" applyBorder="0" applyAlignment="0" applyProtection="0"/>
    <xf numFmtId="178" fontId="80" fillId="36" borderId="0" applyNumberFormat="0" applyBorder="0" applyAlignment="0" applyProtection="0"/>
    <xf numFmtId="178" fontId="80" fillId="48" borderId="0" applyNumberFormat="0" applyBorder="0" applyAlignment="0" applyProtection="0"/>
    <xf numFmtId="178" fontId="80" fillId="56" borderId="0" applyNumberFormat="0" applyBorder="0" applyAlignment="0" applyProtection="0"/>
    <xf numFmtId="0" fontId="88" fillId="18" borderId="0" applyNumberFormat="0" applyBorder="0" applyAlignment="0" applyProtection="0"/>
    <xf numFmtId="0" fontId="162" fillId="36" borderId="0" applyNumberFormat="0" applyBorder="0" applyAlignment="0" applyProtection="0"/>
    <xf numFmtId="0" fontId="80" fillId="36" borderId="0" applyNumberFormat="0" applyBorder="0" applyAlignment="0" applyProtection="0"/>
    <xf numFmtId="0" fontId="161" fillId="36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61" borderId="0" applyNumberFormat="0" applyBorder="0" applyAlignment="0" applyProtection="0"/>
    <xf numFmtId="0" fontId="162" fillId="48" borderId="0" applyNumberFormat="0" applyBorder="0" applyAlignment="0" applyProtection="0"/>
    <xf numFmtId="0" fontId="80" fillId="48" borderId="0" applyNumberFormat="0" applyBorder="0" applyAlignment="0" applyProtection="0"/>
    <xf numFmtId="0" fontId="161" fillId="48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162" fillId="56" borderId="0" applyNumberFormat="0" applyBorder="0" applyAlignment="0" applyProtection="0"/>
    <xf numFmtId="0" fontId="80" fillId="56" borderId="0" applyNumberFormat="0" applyBorder="0" applyAlignment="0" applyProtection="0"/>
    <xf numFmtId="0" fontId="161" fillId="56" borderId="0" applyNumberFormat="0" applyBorder="0" applyAlignment="0" applyProtection="0"/>
    <xf numFmtId="0" fontId="89" fillId="24" borderId="33" applyNumberFormat="0" applyAlignment="0" applyProtection="0"/>
    <xf numFmtId="0" fontId="249" fillId="33" borderId="50" applyNumberFormat="0" applyAlignment="0" applyProtection="0"/>
    <xf numFmtId="0" fontId="74" fillId="33" borderId="50" applyNumberFormat="0" applyAlignment="0" applyProtection="0"/>
    <xf numFmtId="0" fontId="165" fillId="33" borderId="50" applyNumberFormat="0" applyAlignment="0" applyProtection="0"/>
    <xf numFmtId="0" fontId="89" fillId="24" borderId="33" applyNumberFormat="0" applyAlignment="0" applyProtection="0"/>
    <xf numFmtId="0" fontId="253" fillId="24" borderId="34" applyNumberFormat="0" applyAlignment="0" applyProtection="0"/>
    <xf numFmtId="0" fontId="250" fillId="33" borderId="49" applyNumberFormat="0" applyAlignment="0" applyProtection="0"/>
    <xf numFmtId="0" fontId="253" fillId="24" borderId="34" applyNumberFormat="0" applyAlignment="0" applyProtection="0"/>
    <xf numFmtId="0" fontId="75" fillId="33" borderId="49" applyNumberFormat="0" applyAlignment="0" applyProtection="0"/>
    <xf numFmtId="0" fontId="239" fillId="33" borderId="49" applyNumberFormat="0" applyAlignment="0" applyProtection="0"/>
    <xf numFmtId="0" fontId="253" fillId="24" borderId="34" applyNumberFormat="0" applyAlignment="0" applyProtection="0"/>
    <xf numFmtId="0" fontId="91" fillId="68" borderId="56"/>
    <xf numFmtId="178" fontId="75" fillId="33" borderId="49" applyNumberFormat="0" applyAlignment="0" applyProtection="0"/>
    <xf numFmtId="178" fontId="106" fillId="63" borderId="0">
      <alignment horizontal="center"/>
    </xf>
    <xf numFmtId="0" fontId="109" fillId="11" borderId="34" applyNumberFormat="0" applyAlignment="0" applyProtection="0"/>
    <xf numFmtId="0" fontId="177" fillId="32" borderId="49" applyNumberFormat="0" applyAlignment="0" applyProtection="0"/>
    <xf numFmtId="0" fontId="109" fillId="11" borderId="34" applyNumberFormat="0" applyAlignment="0" applyProtection="0"/>
    <xf numFmtId="0" fontId="73" fillId="32" borderId="49" applyNumberFormat="0" applyAlignment="0" applyProtection="0"/>
    <xf numFmtId="0" fontId="178" fillId="32" borderId="49" applyNumberFormat="0" applyAlignment="0" applyProtection="0"/>
    <xf numFmtId="0" fontId="109" fillId="11" borderId="34" applyNumberFormat="0" applyAlignment="0" applyProtection="0"/>
    <xf numFmtId="0" fontId="37" fillId="0" borderId="54" applyNumberFormat="0" applyFill="0" applyAlignment="0" applyProtection="0"/>
    <xf numFmtId="0" fontId="86" fillId="0" borderId="35" applyNumberFormat="0" applyFill="0" applyAlignment="0" applyProtection="0"/>
    <xf numFmtId="0" fontId="31" fillId="0" borderId="54" applyNumberFormat="0" applyFill="0" applyAlignment="0" applyProtection="0"/>
    <xf numFmtId="0" fontId="181" fillId="0" borderId="54" applyNumberFormat="0" applyFill="0" applyAlignment="0" applyProtection="0"/>
    <xf numFmtId="0" fontId="86" fillId="0" borderId="35" applyNumberFormat="0" applyFill="0" applyAlignment="0" applyProtection="0"/>
    <xf numFmtId="0" fontId="92" fillId="0" borderId="0" applyNumberFormat="0" applyFill="0" applyBorder="0" applyAlignment="0" applyProtection="0"/>
    <xf numFmtId="0" fontId="94" fillId="8" borderId="0" applyNumberFormat="0" applyBorder="0" applyAlignment="0" applyProtection="0"/>
    <xf numFmtId="178" fontId="67" fillId="0" borderId="46" applyNumberFormat="0" applyFill="0" applyAlignment="0" applyProtection="0"/>
    <xf numFmtId="178" fontId="68" fillId="0" borderId="47" applyNumberFormat="0" applyFill="0" applyAlignment="0" applyProtection="0"/>
    <xf numFmtId="178" fontId="69" fillId="0" borderId="48" applyNumberFormat="0" applyFill="0" applyAlignment="0" applyProtection="0"/>
    <xf numFmtId="178" fontId="6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8" fontId="73" fillId="32" borderId="49" applyNumberFormat="0" applyAlignment="0" applyProtection="0"/>
    <xf numFmtId="178" fontId="25" fillId="63" borderId="7">
      <alignment horizontal="centerContinuous" wrapText="1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6" fillId="0" borderId="51" applyNumberFormat="0" applyFill="0" applyAlignment="0" applyProtection="0"/>
    <xf numFmtId="0" fontId="96" fillId="25" borderId="0" applyNumberFormat="0" applyBorder="0" applyAlignment="0" applyProtection="0"/>
    <xf numFmtId="0" fontId="248" fillId="31" borderId="0" applyNumberFormat="0" applyBorder="0" applyAlignment="0" applyProtection="0"/>
    <xf numFmtId="0" fontId="72" fillId="31" borderId="0" applyNumberFormat="0" applyBorder="0" applyAlignment="0" applyProtection="0"/>
    <xf numFmtId="0" fontId="240" fillId="31" borderId="0" applyNumberFormat="0" applyBorder="0" applyAlignment="0" applyProtection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16" fillId="35" borderId="53" applyNumberFormat="0" applyFont="0" applyAlignment="0" applyProtection="0"/>
    <xf numFmtId="0" fontId="25" fillId="26" borderId="36" applyNumberFormat="0" applyFont="0" applyAlignment="0" applyProtection="0"/>
    <xf numFmtId="0" fontId="26" fillId="35" borderId="53" applyNumberFormat="0" applyFont="0" applyAlignment="0" applyProtection="0"/>
    <xf numFmtId="0" fontId="25" fillId="26" borderId="36" applyNumberFormat="0" applyFont="0" applyAlignment="0" applyProtection="0"/>
    <xf numFmtId="0" fontId="122" fillId="35" borderId="53" applyNumberFormat="0" applyFont="0" applyAlignment="0" applyProtection="0"/>
    <xf numFmtId="0" fontId="39" fillId="26" borderId="36" applyNumberFormat="0" applyFont="0" applyAlignment="0" applyProtection="0"/>
    <xf numFmtId="0" fontId="16" fillId="35" borderId="53" applyNumberFormat="0" applyFont="0" applyAlignment="0" applyProtection="0"/>
    <xf numFmtId="0" fontId="26" fillId="35" borderId="53" applyNumberFormat="0" applyFont="0" applyAlignment="0" applyProtection="0"/>
    <xf numFmtId="178" fontId="74" fillId="33" borderId="50" applyNumberFormat="0" applyAlignment="0" applyProtection="0"/>
    <xf numFmtId="0" fontId="97" fillId="7" borderId="0" applyNumberFormat="0" applyBorder="0" applyAlignment="0" applyProtection="0"/>
    <xf numFmtId="0" fontId="26" fillId="0" borderId="0"/>
    <xf numFmtId="0" fontId="120" fillId="0" borderId="0"/>
    <xf numFmtId="0" fontId="26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37" fontId="213" fillId="0" borderId="0"/>
    <xf numFmtId="0" fontId="25" fillId="0" borderId="0"/>
    <xf numFmtId="0" fontId="25" fillId="0" borderId="0"/>
    <xf numFmtId="0" fontId="84" fillId="0" borderId="0"/>
    <xf numFmtId="0" fontId="25" fillId="0" borderId="0"/>
    <xf numFmtId="177" fontId="142" fillId="0" borderId="0"/>
    <xf numFmtId="0" fontId="25" fillId="0" borderId="0"/>
    <xf numFmtId="0" fontId="39" fillId="0" borderId="0"/>
    <xf numFmtId="0" fontId="39" fillId="0" borderId="0"/>
    <xf numFmtId="0" fontId="16" fillId="0" borderId="0"/>
    <xf numFmtId="0" fontId="26" fillId="0" borderId="0"/>
    <xf numFmtId="177" fontId="142" fillId="0" borderId="0"/>
    <xf numFmtId="0" fontId="26" fillId="0" borderId="0"/>
    <xf numFmtId="177" fontId="142" fillId="0" borderId="0"/>
    <xf numFmtId="0" fontId="25" fillId="0" borderId="0" applyNumberFormat="0" applyFill="0" applyBorder="0" applyAlignment="0" applyProtection="0"/>
    <xf numFmtId="37" fontId="213" fillId="0" borderId="0"/>
    <xf numFmtId="0" fontId="26" fillId="0" borderId="0"/>
    <xf numFmtId="0" fontId="25" fillId="0" borderId="0"/>
    <xf numFmtId="196" fontId="215" fillId="28" borderId="0" applyFill="0" applyBorder="0" applyAlignment="0">
      <alignment horizontal="right"/>
    </xf>
    <xf numFmtId="178" fontId="31" fillId="0" borderId="54" applyNumberFormat="0" applyFill="0" applyAlignment="0" applyProtection="0"/>
    <xf numFmtId="0" fontId="100" fillId="0" borderId="61" applyNumberFormat="0" applyFill="0" applyAlignment="0" applyProtection="0"/>
    <xf numFmtId="0" fontId="245" fillId="0" borderId="46" applyNumberFormat="0" applyFill="0" applyAlignment="0" applyProtection="0"/>
    <xf numFmtId="0" fontId="67" fillId="0" borderId="46" applyNumberFormat="0" applyFill="0" applyAlignment="0" applyProtection="0"/>
    <xf numFmtId="0" fontId="241" fillId="0" borderId="46" applyNumberFormat="0" applyFill="0" applyAlignment="0" applyProtection="0"/>
    <xf numFmtId="0" fontId="82" fillId="0" borderId="0" applyNumberFormat="0" applyFill="0" applyBorder="0" applyAlignment="0" applyProtection="0"/>
    <xf numFmtId="0" fontId="101" fillId="0" borderId="38" applyNumberFormat="0" applyFill="0" applyAlignment="0" applyProtection="0"/>
    <xf numFmtId="0" fontId="246" fillId="0" borderId="47" applyNumberFormat="0" applyFill="0" applyAlignment="0" applyProtection="0"/>
    <xf numFmtId="0" fontId="68" fillId="0" borderId="47" applyNumberFormat="0" applyFill="0" applyAlignment="0" applyProtection="0"/>
    <xf numFmtId="0" fontId="242" fillId="0" borderId="47" applyNumberFormat="0" applyFill="0" applyAlignment="0" applyProtection="0"/>
    <xf numFmtId="0" fontId="102" fillId="0" borderId="62" applyNumberFormat="0" applyFill="0" applyAlignment="0" applyProtection="0"/>
    <xf numFmtId="0" fontId="247" fillId="0" borderId="48" applyNumberFormat="0" applyFill="0" applyAlignment="0" applyProtection="0"/>
    <xf numFmtId="0" fontId="69" fillId="0" borderId="48" applyNumberFormat="0" applyFill="0" applyAlignment="0" applyProtection="0"/>
    <xf numFmtId="0" fontId="243" fillId="0" borderId="48" applyNumberFormat="0" applyFill="0" applyAlignment="0" applyProtection="0"/>
    <xf numFmtId="0" fontId="10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9" fontId="224" fillId="70" borderId="72">
      <alignment horizontal="center" vertical="center" wrapText="1"/>
    </xf>
    <xf numFmtId="0" fontId="85" fillId="0" borderId="63" applyNumberFormat="0" applyFill="0" applyAlignment="0" applyProtection="0"/>
    <xf numFmtId="0" fontId="251" fillId="0" borderId="51" applyNumberFormat="0" applyFill="0" applyAlignment="0" applyProtection="0"/>
    <xf numFmtId="0" fontId="76" fillId="0" borderId="51" applyNumberFormat="0" applyFill="0" applyAlignment="0" applyProtection="0"/>
    <xf numFmtId="0" fontId="244" fillId="0" borderId="51" applyNumberFormat="0" applyFill="0" applyAlignment="0" applyProtection="0"/>
    <xf numFmtId="0" fontId="85" fillId="0" borderId="0" applyNumberFormat="0" applyFill="0" applyBorder="0" applyAlignment="0" applyProtection="0"/>
    <xf numFmtId="0" fontId="104" fillId="27" borderId="41" applyNumberFormat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4" fillId="0" borderId="0"/>
    <xf numFmtId="0" fontId="84" fillId="0" borderId="0"/>
    <xf numFmtId="0" fontId="25" fillId="0" borderId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36" borderId="0" applyNumberFormat="0" applyBorder="0" applyAlignment="0" applyProtection="0"/>
    <xf numFmtId="0" fontId="80" fillId="40" borderId="0" applyNumberFormat="0" applyBorder="0" applyAlignment="0" applyProtection="0"/>
    <xf numFmtId="0" fontId="80" fillId="44" borderId="0" applyNumberFormat="0" applyBorder="0" applyAlignment="0" applyProtection="0"/>
    <xf numFmtId="0" fontId="80" fillId="48" borderId="0" applyNumberFormat="0" applyBorder="0" applyAlignment="0" applyProtection="0"/>
    <xf numFmtId="0" fontId="80" fillId="52" borderId="0" applyNumberFormat="0" applyBorder="0" applyAlignment="0" applyProtection="0"/>
    <xf numFmtId="0" fontId="80" fillId="56" borderId="0" applyNumberFormat="0" applyBorder="0" applyAlignment="0" applyProtection="0"/>
    <xf numFmtId="0" fontId="74" fillId="33" borderId="50" applyNumberFormat="0" applyAlignment="0" applyProtection="0"/>
    <xf numFmtId="0" fontId="74" fillId="33" borderId="50" applyNumberFormat="0" applyAlignment="0" applyProtection="0"/>
    <xf numFmtId="0" fontId="75" fillId="33" borderId="49" applyNumberFormat="0" applyAlignment="0" applyProtection="0"/>
    <xf numFmtId="0" fontId="75" fillId="33" borderId="49" applyNumberFormat="0" applyAlignment="0" applyProtection="0"/>
    <xf numFmtId="0" fontId="73" fillId="32" borderId="49" applyNumberFormat="0" applyAlignment="0" applyProtection="0"/>
    <xf numFmtId="0" fontId="73" fillId="32" borderId="49" applyNumberFormat="0" applyAlignment="0" applyProtection="0"/>
    <xf numFmtId="0" fontId="31" fillId="0" borderId="54" applyNumberFormat="0" applyFill="0" applyAlignment="0" applyProtection="0"/>
    <xf numFmtId="0" fontId="31" fillId="0" borderId="54" applyNumberFormat="0" applyFill="0" applyAlignment="0" applyProtection="0"/>
    <xf numFmtId="0" fontId="7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2" fillId="31" borderId="0" applyNumberFormat="0" applyBorder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16" fillId="35" borderId="53" applyNumberFormat="0" applyFont="0" applyAlignment="0" applyProtection="0"/>
    <xf numFmtId="0" fontId="71" fillId="30" borderId="0" applyNumberFormat="0" applyBorder="0" applyAlignment="0" applyProtection="0"/>
    <xf numFmtId="0" fontId="120" fillId="0" borderId="0"/>
    <xf numFmtId="0" fontId="122" fillId="0" borderId="0"/>
    <xf numFmtId="0" fontId="16" fillId="0" borderId="0"/>
    <xf numFmtId="0" fontId="33" fillId="0" borderId="0"/>
    <xf numFmtId="0" fontId="142" fillId="0" borderId="0"/>
    <xf numFmtId="0" fontId="67" fillId="0" borderId="46" applyNumberFormat="0" applyFill="0" applyAlignment="0" applyProtection="0"/>
    <xf numFmtId="0" fontId="68" fillId="0" borderId="47" applyNumberFormat="0" applyFill="0" applyAlignment="0" applyProtection="0"/>
    <xf numFmtId="0" fontId="69" fillId="0" borderId="48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51" applyNumberFormat="0" applyFill="0" applyAlignment="0" applyProtection="0"/>
    <xf numFmtId="0" fontId="78" fillId="0" borderId="0" applyNumberFormat="0" applyFill="0" applyBorder="0" applyAlignment="0" applyProtection="0"/>
    <xf numFmtId="0" fontId="77" fillId="34" borderId="52" applyNumberFormat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32" fillId="0" borderId="0"/>
    <xf numFmtId="0" fontId="116" fillId="0" borderId="0"/>
    <xf numFmtId="0" fontId="32" fillId="0" borderId="0"/>
    <xf numFmtId="0" fontId="84" fillId="0" borderId="0"/>
    <xf numFmtId="0" fontId="116" fillId="0" borderId="0"/>
    <xf numFmtId="0" fontId="84" fillId="0" borderId="0"/>
    <xf numFmtId="0" fontId="84" fillId="0" borderId="0"/>
    <xf numFmtId="0" fontId="116" fillId="0" borderId="0"/>
    <xf numFmtId="0" fontId="84" fillId="0" borderId="0"/>
    <xf numFmtId="0" fontId="84" fillId="0" borderId="0"/>
    <xf numFmtId="0" fontId="84" fillId="0" borderId="0"/>
    <xf numFmtId="0" fontId="116" fillId="0" borderId="0"/>
    <xf numFmtId="0" fontId="11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44" fontId="25" fillId="0" borderId="0" applyFont="0" applyFill="0" applyBorder="0" applyAlignment="0" applyProtection="0"/>
    <xf numFmtId="0" fontId="25" fillId="0" borderId="0"/>
    <xf numFmtId="177" fontId="142" fillId="0" borderId="0"/>
    <xf numFmtId="0" fontId="84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33" fillId="0" borderId="0"/>
    <xf numFmtId="0" fontId="84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177" fontId="116" fillId="0" borderId="0"/>
    <xf numFmtId="0" fontId="25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16" fillId="0" borderId="0"/>
    <xf numFmtId="0" fontId="122" fillId="0" borderId="0"/>
    <xf numFmtId="0" fontId="122" fillId="0" borderId="0"/>
    <xf numFmtId="0" fontId="84" fillId="0" borderId="0"/>
    <xf numFmtId="0" fontId="25" fillId="0" borderId="0"/>
    <xf numFmtId="43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26" fillId="0" borderId="0"/>
    <xf numFmtId="0" fontId="84" fillId="0" borderId="0"/>
    <xf numFmtId="0" fontId="84" fillId="0" borderId="0"/>
    <xf numFmtId="177" fontId="142" fillId="0" borderId="0"/>
    <xf numFmtId="177" fontId="14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122" fillId="0" borderId="0"/>
    <xf numFmtId="177" fontId="116" fillId="0" borderId="0"/>
    <xf numFmtId="177" fontId="142" fillId="0" borderId="0"/>
    <xf numFmtId="0" fontId="122" fillId="0" borderId="0"/>
    <xf numFmtId="0" fontId="122" fillId="0" borderId="0"/>
    <xf numFmtId="0" fontId="122" fillId="0" borderId="0"/>
    <xf numFmtId="177" fontId="142" fillId="0" borderId="0"/>
    <xf numFmtId="0" fontId="26" fillId="0" borderId="0"/>
    <xf numFmtId="0" fontId="25" fillId="0" borderId="0"/>
    <xf numFmtId="0" fontId="25" fillId="0" borderId="0"/>
    <xf numFmtId="0" fontId="14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6" fillId="0" borderId="0"/>
    <xf numFmtId="0" fontId="32" fillId="0" borderId="0"/>
    <xf numFmtId="0" fontId="116" fillId="0" borderId="0"/>
    <xf numFmtId="0" fontId="116" fillId="0" borderId="0"/>
    <xf numFmtId="0" fontId="26" fillId="0" borderId="0"/>
    <xf numFmtId="0" fontId="84" fillId="0" borderId="0"/>
    <xf numFmtId="0" fontId="84" fillId="0" borderId="0"/>
    <xf numFmtId="0" fontId="84" fillId="0" borderId="0"/>
    <xf numFmtId="177" fontId="142" fillId="0" borderId="0"/>
    <xf numFmtId="177" fontId="142" fillId="0" borderId="0"/>
    <xf numFmtId="0" fontId="122" fillId="0" borderId="0"/>
    <xf numFmtId="177" fontId="116" fillId="0" borderId="0"/>
    <xf numFmtId="177" fontId="142" fillId="0" borderId="0"/>
    <xf numFmtId="0" fontId="122" fillId="0" borderId="0"/>
    <xf numFmtId="0" fontId="122" fillId="0" borderId="0"/>
    <xf numFmtId="0" fontId="122" fillId="0" borderId="0"/>
    <xf numFmtId="177" fontId="142" fillId="0" borderId="0"/>
    <xf numFmtId="177" fontId="142" fillId="0" borderId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39" fillId="60" borderId="0" applyNumberFormat="0" applyBorder="0" applyAlignment="0" applyProtection="0"/>
    <xf numFmtId="0" fontId="39" fillId="13" borderId="0" applyNumberFormat="0" applyBorder="0" applyAlignment="0" applyProtection="0"/>
    <xf numFmtId="0" fontId="39" fillId="26" borderId="0" applyNumberFormat="0" applyBorder="0" applyAlignment="0" applyProtection="0"/>
    <xf numFmtId="0" fontId="39" fillId="60" borderId="0" applyNumberFormat="0" applyBorder="0" applyAlignment="0" applyProtection="0"/>
    <xf numFmtId="0" fontId="39" fillId="26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6" fillId="47" borderId="0" applyNumberFormat="0" applyBorder="0" applyAlignment="0" applyProtection="0"/>
    <xf numFmtId="0" fontId="66" fillId="51" borderId="0" applyNumberFormat="0" applyBorder="0" applyAlignment="0" applyProtection="0"/>
    <xf numFmtId="0" fontId="66" fillId="5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33" applyNumberFormat="0" applyAlignment="0" applyProtection="0"/>
    <xf numFmtId="0" fontId="47" fillId="24" borderId="34" applyNumberFormat="0" applyAlignment="0" applyProtection="0"/>
    <xf numFmtId="176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6" fillId="0" borderId="59" applyNumberFormat="0" applyFill="0" applyAlignment="0" applyProtection="0"/>
    <xf numFmtId="0" fontId="49" fillId="0" borderId="35" applyNumberFormat="0" applyFill="0" applyAlignment="0" applyProtection="0"/>
    <xf numFmtId="0" fontId="50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1" fillId="8" borderId="0" applyNumberFormat="0" applyBorder="0" applyAlignment="0" applyProtection="0"/>
    <xf numFmtId="37" fontId="1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3" fillId="25" borderId="0" applyNumberFormat="0" applyBorder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33" fillId="26" borderId="36" applyNumberFormat="0" applyFont="0" applyAlignment="0" applyProtection="0"/>
    <xf numFmtId="0" fontId="54" fillId="7" borderId="0" applyNumberFormat="0" applyBorder="0" applyAlignment="0" applyProtection="0"/>
    <xf numFmtId="0" fontId="25" fillId="0" borderId="0"/>
    <xf numFmtId="0" fontId="119" fillId="0" borderId="0"/>
    <xf numFmtId="0" fontId="33" fillId="0" borderId="0"/>
    <xf numFmtId="0" fontId="84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120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6" fillId="0" borderId="0"/>
    <xf numFmtId="0" fontId="83" fillId="0" borderId="0"/>
    <xf numFmtId="0" fontId="83" fillId="0" borderId="0"/>
    <xf numFmtId="0" fontId="26" fillId="0" borderId="0"/>
    <xf numFmtId="0" fontId="83" fillId="0" borderId="0"/>
    <xf numFmtId="0" fontId="26" fillId="0" borderId="0"/>
    <xf numFmtId="0" fontId="83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83" fillId="0" borderId="0"/>
    <xf numFmtId="0" fontId="83" fillId="0" borderId="0"/>
    <xf numFmtId="0" fontId="26" fillId="0" borderId="0"/>
    <xf numFmtId="0" fontId="8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33" fillId="0" borderId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40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41" applyNumberFormat="0" applyAlignment="0" applyProtection="0"/>
    <xf numFmtId="0" fontId="25" fillId="0" borderId="0"/>
    <xf numFmtId="0" fontId="32" fillId="0" borderId="0"/>
    <xf numFmtId="0" fontId="25" fillId="0" borderId="0"/>
    <xf numFmtId="0" fontId="25" fillId="0" borderId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61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0" fontId="89" fillId="60" borderId="33" applyNumberFormat="0" applyAlignment="0" applyProtection="0"/>
    <xf numFmtId="0" fontId="90" fillId="60" borderId="34" applyNumberFormat="0" applyAlignment="0" applyProtection="0"/>
    <xf numFmtId="0" fontId="125" fillId="32" borderId="49" applyNumberFormat="0" applyAlignment="0" applyProtection="0"/>
    <xf numFmtId="0" fontId="86" fillId="0" borderId="59" applyNumberFormat="0" applyFill="0" applyAlignment="0" applyProtection="0"/>
    <xf numFmtId="0" fontId="92" fillId="0" borderId="0" applyNumberFormat="0" applyFill="0" applyBorder="0" applyAlignment="0" applyProtection="0"/>
    <xf numFmtId="0" fontId="94" fillId="8" borderId="0" applyNumberFormat="0" applyBorder="0" applyAlignment="0" applyProtection="0"/>
    <xf numFmtId="37" fontId="13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0" fontId="25" fillId="26" borderId="36" applyNumberFormat="0" applyFont="0" applyAlignment="0" applyProtection="0"/>
    <xf numFmtId="0" fontId="97" fillId="7" borderId="0" applyNumberFormat="0" applyBorder="0" applyAlignment="0" applyProtection="0"/>
    <xf numFmtId="0" fontId="25" fillId="0" borderId="0"/>
    <xf numFmtId="0" fontId="114" fillId="0" borderId="0"/>
    <xf numFmtId="0" fontId="25" fillId="0" borderId="0"/>
    <xf numFmtId="0" fontId="25" fillId="0" borderId="0"/>
    <xf numFmtId="0" fontId="100" fillId="0" borderId="61" applyNumberFormat="0" applyFill="0" applyAlignment="0" applyProtection="0"/>
    <xf numFmtId="0" fontId="101" fillId="0" borderId="38" applyNumberFormat="0" applyFill="0" applyAlignment="0" applyProtection="0"/>
    <xf numFmtId="0" fontId="102" fillId="0" borderId="62" applyNumberFormat="0" applyFill="0" applyAlignment="0" applyProtection="0"/>
    <xf numFmtId="0" fontId="102" fillId="0" borderId="0" applyNumberFormat="0" applyFill="0" applyBorder="0" applyAlignment="0" applyProtection="0"/>
    <xf numFmtId="0" fontId="85" fillId="0" borderId="63" applyNumberFormat="0" applyFill="0" applyAlignment="0" applyProtection="0"/>
    <xf numFmtId="0" fontId="85" fillId="0" borderId="0" applyNumberFormat="0" applyFill="0" applyBorder="0" applyAlignment="0" applyProtection="0"/>
    <xf numFmtId="0" fontId="104" fillId="27" borderId="41" applyNumberFormat="0" applyAlignment="0" applyProtection="0"/>
    <xf numFmtId="0" fontId="25" fillId="0" borderId="0"/>
    <xf numFmtId="0" fontId="25" fillId="0" borderId="0"/>
    <xf numFmtId="0" fontId="33" fillId="26" borderId="36" applyNumberFormat="0" applyFont="0" applyAlignment="0" applyProtection="0"/>
    <xf numFmtId="0" fontId="32" fillId="0" borderId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5" fillId="0" borderId="0"/>
    <xf numFmtId="0" fontId="88" fillId="65" borderId="0" applyNumberFormat="0" applyBorder="0" applyAlignment="0" applyProtection="0"/>
    <xf numFmtId="0" fontId="88" fillId="23" borderId="0" applyNumberFormat="0" applyBorder="0" applyAlignment="0" applyProtection="0"/>
    <xf numFmtId="0" fontId="88" fillId="15" borderId="0" applyNumberFormat="0" applyBorder="0" applyAlignment="0" applyProtection="0"/>
    <xf numFmtId="0" fontId="88" fillId="61" borderId="0" applyNumberFormat="0" applyBorder="0" applyAlignment="0" applyProtection="0"/>
    <xf numFmtId="0" fontId="88" fillId="18" borderId="0" applyNumberFormat="0" applyBorder="0" applyAlignment="0" applyProtection="0"/>
    <xf numFmtId="0" fontId="88" fillId="21" borderId="0" applyNumberFormat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4" fillId="10" borderId="0" applyNumberFormat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5" fontId="39" fillId="0" borderId="0" applyFont="0" applyFill="0" applyBorder="0" applyAlignment="0" applyProtection="0"/>
    <xf numFmtId="0" fontId="96" fillId="25" borderId="0" applyNumberFormat="0" applyBorder="0" applyAlignment="0" applyProtection="0"/>
    <xf numFmtId="0" fontId="115" fillId="26" borderId="36" applyNumberFormat="0" applyFont="0" applyAlignment="0" applyProtection="0"/>
    <xf numFmtId="0" fontId="97" fillId="9" borderId="0" applyNumberFormat="0" applyBorder="0" applyAlignment="0" applyProtection="0"/>
    <xf numFmtId="0" fontId="32" fillId="0" borderId="0"/>
    <xf numFmtId="0" fontId="32" fillId="0" borderId="0"/>
    <xf numFmtId="0" fontId="85" fillId="0" borderId="63" applyNumberFormat="0" applyFill="0" applyAlignment="0" applyProtection="0"/>
    <xf numFmtId="0" fontId="85" fillId="0" borderId="0" applyNumberFormat="0" applyFill="0" applyBorder="0" applyAlignment="0" applyProtection="0"/>
    <xf numFmtId="0" fontId="104" fillId="27" borderId="41" applyNumberFormat="0" applyAlignment="0" applyProtection="0"/>
    <xf numFmtId="0" fontId="25" fillId="0" borderId="0"/>
    <xf numFmtId="0" fontId="25" fillId="0" borderId="0"/>
    <xf numFmtId="0" fontId="25" fillId="0" borderId="0"/>
    <xf numFmtId="0" fontId="16" fillId="0" borderId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6" borderId="0" applyNumberFormat="0" applyBorder="0" applyAlignment="0" applyProtection="0"/>
    <xf numFmtId="0" fontId="122" fillId="11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3" fillId="7" borderId="0" applyNumberFormat="0" applyBorder="0" applyAlignment="0" applyProtection="0"/>
    <xf numFmtId="0" fontId="122" fillId="13" borderId="0" applyNumberFormat="0" applyBorder="0" applyAlignment="0" applyProtection="0"/>
    <xf numFmtId="0" fontId="2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3" fillId="8" borderId="0" applyNumberFormat="0" applyBorder="0" applyAlignment="0" applyProtection="0"/>
    <xf numFmtId="0" fontId="122" fillId="26" borderId="0" applyNumberFormat="0" applyBorder="0" applyAlignment="0" applyProtection="0"/>
    <xf numFmtId="0" fontId="2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83" fillId="9" borderId="0" applyNumberFormat="0" applyBorder="0" applyAlignment="0" applyProtection="0"/>
    <xf numFmtId="0" fontId="122" fillId="60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0" borderId="0" applyNumberFormat="0" applyBorder="0" applyAlignment="0" applyProtection="0"/>
    <xf numFmtId="0" fontId="122" fillId="11" borderId="0" applyNumberFormat="0" applyBorder="0" applyAlignment="0" applyProtection="0"/>
    <xf numFmtId="0" fontId="2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3" fillId="11" borderId="0" applyNumberFormat="0" applyBorder="0" applyAlignment="0" applyProtection="0"/>
    <xf numFmtId="0" fontId="122" fillId="26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2" borderId="0" applyNumberFormat="0" applyBorder="0" applyAlignment="0" applyProtection="0"/>
    <xf numFmtId="0" fontId="122" fillId="11" borderId="0" applyNumberFormat="0" applyBorder="0" applyAlignment="0" applyProtection="0"/>
    <xf numFmtId="0" fontId="26" fillId="42" borderId="0" applyNumberFormat="0" applyBorder="0" applyAlignment="0" applyProtection="0"/>
    <xf numFmtId="0" fontId="83" fillId="13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3" fillId="14" borderId="0" applyNumberFormat="0" applyBorder="0" applyAlignment="0" applyProtection="0"/>
    <xf numFmtId="0" fontId="122" fillId="25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83" fillId="9" borderId="0" applyNumberFormat="0" applyBorder="0" applyAlignment="0" applyProtection="0"/>
    <xf numFmtId="0" fontId="122" fillId="24" borderId="0" applyNumberFormat="0" applyBorder="0" applyAlignment="0" applyProtection="0"/>
    <xf numFmtId="0" fontId="2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3" fillId="12" borderId="0" applyNumberFormat="0" applyBorder="0" applyAlignment="0" applyProtection="0"/>
    <xf numFmtId="0" fontId="122" fillId="11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3" fillId="15" borderId="0" applyNumberFormat="0" applyBorder="0" applyAlignment="0" applyProtection="0"/>
    <xf numFmtId="0" fontId="122" fillId="25" borderId="0" applyNumberFormat="0" applyBorder="0" applyAlignment="0" applyProtection="0"/>
    <xf numFmtId="0" fontId="162" fillId="11" borderId="0" applyNumberFormat="0" applyBorder="0" applyAlignment="0" applyProtection="0"/>
    <xf numFmtId="0" fontId="164" fillId="16" borderId="0" applyNumberFormat="0" applyBorder="0" applyAlignment="0" applyProtection="0"/>
    <xf numFmtId="0" fontId="162" fillId="43" borderId="0" applyNumberFormat="0" applyBorder="0" applyAlignment="0" applyProtection="0"/>
    <xf numFmtId="0" fontId="164" fillId="13" borderId="0" applyNumberFormat="0" applyBorder="0" applyAlignment="0" applyProtection="0"/>
    <xf numFmtId="0" fontId="162" fillId="25" borderId="0" applyNumberFormat="0" applyBorder="0" applyAlignment="0" applyProtection="0"/>
    <xf numFmtId="0" fontId="164" fillId="14" borderId="0" applyNumberFormat="0" applyBorder="0" applyAlignment="0" applyProtection="0"/>
    <xf numFmtId="0" fontId="162" fillId="24" borderId="0" applyNumberFormat="0" applyBorder="0" applyAlignment="0" applyProtection="0"/>
    <xf numFmtId="0" fontId="164" fillId="17" borderId="0" applyNumberFormat="0" applyBorder="0" applyAlignment="0" applyProtection="0"/>
    <xf numFmtId="0" fontId="162" fillId="11" borderId="0" applyNumberFormat="0" applyBorder="0" applyAlignment="0" applyProtection="0"/>
    <xf numFmtId="0" fontId="164" fillId="18" borderId="0" applyNumberFormat="0" applyBorder="0" applyAlignment="0" applyProtection="0"/>
    <xf numFmtId="0" fontId="162" fillId="13" borderId="0" applyNumberFormat="0" applyBorder="0" applyAlignment="0" applyProtection="0"/>
    <xf numFmtId="0" fontId="164" fillId="19" borderId="0" applyNumberFormat="0" applyBorder="0" applyAlignment="0" applyProtection="0"/>
    <xf numFmtId="0" fontId="74" fillId="60" borderId="50" applyNumberFormat="0" applyAlignment="0" applyProtection="0"/>
    <xf numFmtId="0" fontId="172" fillId="60" borderId="49" applyNumberFormat="0" applyAlignment="0" applyProtection="0"/>
    <xf numFmtId="0" fontId="73" fillId="25" borderId="49" applyNumberFormat="0" applyAlignment="0" applyProtection="0"/>
    <xf numFmtId="0" fontId="31" fillId="0" borderId="59" applyNumberFormat="0" applyFill="0" applyAlignment="0" applyProtection="0"/>
    <xf numFmtId="0" fontId="39" fillId="35" borderId="53" applyNumberFormat="0" applyFont="0" applyAlignment="0" applyProtection="0"/>
    <xf numFmtId="0" fontId="113" fillId="35" borderId="53" applyNumberFormat="0" applyFont="0" applyAlignment="0" applyProtection="0"/>
    <xf numFmtId="0" fontId="39" fillId="35" borderId="53" applyNumberFormat="0" applyFont="0" applyAlignment="0" applyProtection="0"/>
    <xf numFmtId="0" fontId="39" fillId="35" borderId="53" applyNumberFormat="0" applyFont="0" applyAlignment="0" applyProtection="0"/>
    <xf numFmtId="0" fontId="113" fillId="35" borderId="53" applyNumberFormat="0" applyFont="0" applyAlignment="0" applyProtection="0"/>
    <xf numFmtId="0" fontId="113" fillId="35" borderId="53" applyNumberFormat="0" applyFont="0" applyAlignment="0" applyProtection="0"/>
    <xf numFmtId="0" fontId="141" fillId="0" borderId="0"/>
    <xf numFmtId="0" fontId="25" fillId="0" borderId="0"/>
    <xf numFmtId="0" fontId="16" fillId="0" borderId="0"/>
    <xf numFmtId="0" fontId="28" fillId="0" borderId="0"/>
    <xf numFmtId="0" fontId="98" fillId="0" borderId="0" applyProtection="0"/>
    <xf numFmtId="0" fontId="25" fillId="0" borderId="0"/>
    <xf numFmtId="0" fontId="25" fillId="0" borderId="0"/>
    <xf numFmtId="0" fontId="25" fillId="0" borderId="0"/>
    <xf numFmtId="0" fontId="16" fillId="0" borderId="0"/>
    <xf numFmtId="0" fontId="33" fillId="0" borderId="0"/>
    <xf numFmtId="0" fontId="25" fillId="0" borderId="0"/>
    <xf numFmtId="0" fontId="33" fillId="0" borderId="0"/>
    <xf numFmtId="0" fontId="2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2" fillId="0" borderId="0"/>
    <xf numFmtId="0" fontId="98" fillId="0" borderId="0" applyProtection="0"/>
    <xf numFmtId="0" fontId="122" fillId="0" borderId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1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5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22" fillId="57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4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58" borderId="0" applyNumberFormat="0" applyBorder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35" borderId="53" applyNumberFormat="0" applyFont="0" applyAlignment="0" applyProtection="0"/>
    <xf numFmtId="0" fontId="122" fillId="0" borderId="0"/>
    <xf numFmtId="0" fontId="245" fillId="0" borderId="46" applyNumberFormat="0" applyFill="0" applyAlignment="0" applyProtection="0"/>
    <xf numFmtId="0" fontId="246" fillId="0" borderId="47" applyNumberFormat="0" applyFill="0" applyAlignment="0" applyProtection="0"/>
    <xf numFmtId="0" fontId="247" fillId="0" borderId="48" applyNumberFormat="0" applyFill="0" applyAlignment="0" applyProtection="0"/>
    <xf numFmtId="0" fontId="247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248" fillId="31" borderId="0" applyNumberFormat="0" applyBorder="0" applyAlignment="0" applyProtection="0"/>
    <xf numFmtId="0" fontId="249" fillId="33" borderId="50" applyNumberFormat="0" applyAlignment="0" applyProtection="0"/>
    <xf numFmtId="0" fontId="250" fillId="33" borderId="49" applyNumberFormat="0" applyAlignment="0" applyProtection="0"/>
    <xf numFmtId="0" fontId="251" fillId="0" borderId="51" applyNumberFormat="0" applyFill="0" applyAlignment="0" applyProtection="0"/>
    <xf numFmtId="0" fontId="27" fillId="34" borderId="52" applyNumberFormat="0" applyAlignment="0" applyProtection="0"/>
    <xf numFmtId="0" fontId="3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7" fillId="0" borderId="54" applyNumberFormat="0" applyFill="0" applyAlignment="0" applyProtection="0"/>
    <xf numFmtId="0" fontId="162" fillId="36" borderId="0" applyNumberFormat="0" applyBorder="0" applyAlignment="0" applyProtection="0"/>
    <xf numFmtId="0" fontId="162" fillId="40" borderId="0" applyNumberFormat="0" applyBorder="0" applyAlignment="0" applyProtection="0"/>
    <xf numFmtId="0" fontId="162" fillId="44" borderId="0" applyNumberFormat="0" applyBorder="0" applyAlignment="0" applyProtection="0"/>
    <xf numFmtId="0" fontId="162" fillId="48" borderId="0" applyNumberFormat="0" applyBorder="0" applyAlignment="0" applyProtection="0"/>
    <xf numFmtId="0" fontId="162" fillId="52" borderId="0" applyNumberFormat="0" applyBorder="0" applyAlignment="0" applyProtection="0"/>
    <xf numFmtId="0" fontId="162" fillId="56" borderId="0" applyNumberFormat="0" applyBorder="0" applyAlignment="0" applyProtection="0"/>
    <xf numFmtId="0" fontId="122" fillId="0" borderId="0"/>
    <xf numFmtId="0" fontId="80" fillId="36" borderId="0" applyNumberFormat="0" applyBorder="0" applyAlignment="0" applyProtection="0"/>
    <xf numFmtId="0" fontId="80" fillId="48" borderId="0" applyNumberFormat="0" applyBorder="0" applyAlignment="0" applyProtection="0"/>
    <xf numFmtId="0" fontId="80" fillId="56" borderId="0" applyNumberFormat="0" applyBorder="0" applyAlignment="0" applyProtection="0"/>
    <xf numFmtId="0" fontId="76" fillId="0" borderId="51" applyNumberFormat="0" applyFill="0" applyAlignment="0" applyProtection="0"/>
    <xf numFmtId="0" fontId="25" fillId="0" borderId="0"/>
    <xf numFmtId="0" fontId="98" fillId="0" borderId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98" fillId="0" borderId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53" borderId="0" applyNumberFormat="0" applyBorder="0" applyAlignment="0" applyProtection="0"/>
    <xf numFmtId="0" fontId="16" fillId="57" borderId="0" applyNumberFormat="0" applyBorder="0" applyAlignment="0" applyProtection="0"/>
    <xf numFmtId="0" fontId="16" fillId="38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4" borderId="0" applyNumberFormat="0" applyBorder="0" applyAlignment="0" applyProtection="0"/>
    <xf numFmtId="0" fontId="16" fillId="58" borderId="0" applyNumberFormat="0" applyBorder="0" applyAlignment="0" applyProtection="0"/>
    <xf numFmtId="0" fontId="16" fillId="35" borderId="53" applyNumberFormat="0" applyFont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98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26" borderId="0" applyNumberFormat="0" applyBorder="0" applyAlignment="0" applyProtection="0"/>
    <xf numFmtId="0" fontId="16" fillId="60" borderId="0" applyNumberFormat="0" applyBorder="0" applyAlignment="0" applyProtection="0"/>
    <xf numFmtId="0" fontId="16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25" fillId="26" borderId="36" applyNumberFormat="0" applyFont="0" applyAlignment="0" applyProtection="0"/>
    <xf numFmtId="0" fontId="39" fillId="0" borderId="0"/>
    <xf numFmtId="0" fontId="25" fillId="0" borderId="0"/>
    <xf numFmtId="177" fontId="1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2" fillId="39" borderId="0" applyNumberFormat="0" applyBorder="0" applyAlignment="0" applyProtection="0"/>
    <xf numFmtId="0" fontId="161" fillId="47" borderId="0" applyNumberFormat="0" applyBorder="0" applyAlignment="0" applyProtection="0"/>
    <xf numFmtId="0" fontId="162" fillId="47" borderId="0" applyNumberFormat="0" applyBorder="0" applyAlignment="0" applyProtection="0"/>
    <xf numFmtId="0" fontId="161" fillId="51" borderId="0" applyNumberFormat="0" applyBorder="0" applyAlignment="0" applyProtection="0"/>
    <xf numFmtId="0" fontId="162" fillId="51" borderId="0" applyNumberFormat="0" applyBorder="0" applyAlignment="0" applyProtection="0"/>
    <xf numFmtId="0" fontId="162" fillId="55" borderId="0" applyNumberFormat="0" applyBorder="0" applyAlignment="0" applyProtection="0"/>
    <xf numFmtId="0" fontId="161" fillId="59" borderId="0" applyNumberFormat="0" applyBorder="0" applyAlignment="0" applyProtection="0"/>
    <xf numFmtId="0" fontId="162" fillId="59" borderId="0" applyNumberFormat="0" applyBorder="0" applyAlignment="0" applyProtection="0"/>
    <xf numFmtId="0" fontId="162" fillId="36" borderId="0" applyNumberFormat="0" applyBorder="0" applyAlignment="0" applyProtection="0"/>
    <xf numFmtId="0" fontId="162" fillId="48" borderId="0" applyNumberFormat="0" applyBorder="0" applyAlignment="0" applyProtection="0"/>
    <xf numFmtId="0" fontId="162" fillId="5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26" borderId="36" applyNumberFormat="0" applyFont="0" applyAlignment="0" applyProtection="0"/>
    <xf numFmtId="0" fontId="122" fillId="35" borderId="53" applyNumberFormat="0" applyFont="0" applyAlignment="0" applyProtection="0"/>
    <xf numFmtId="177" fontId="142" fillId="0" borderId="0"/>
    <xf numFmtId="0" fontId="25" fillId="0" borderId="0"/>
    <xf numFmtId="0" fontId="82" fillId="0" borderId="0" applyNumberFormat="0" applyFill="0" applyBorder="0" applyAlignment="0" applyProtection="0"/>
    <xf numFmtId="0" fontId="251" fillId="0" borderId="51" applyNumberFormat="0" applyFill="0" applyAlignment="0" applyProtection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2" fillId="39" borderId="0" applyNumberFormat="0" applyBorder="0" applyAlignment="0" applyProtection="0"/>
    <xf numFmtId="0" fontId="161" fillId="47" borderId="0" applyNumberFormat="0" applyBorder="0" applyAlignment="0" applyProtection="0"/>
    <xf numFmtId="0" fontId="162" fillId="47" borderId="0" applyNumberFormat="0" applyBorder="0" applyAlignment="0" applyProtection="0"/>
    <xf numFmtId="0" fontId="161" fillId="51" borderId="0" applyNumberFormat="0" applyBorder="0" applyAlignment="0" applyProtection="0"/>
    <xf numFmtId="0" fontId="162" fillId="51" borderId="0" applyNumberFormat="0" applyBorder="0" applyAlignment="0" applyProtection="0"/>
    <xf numFmtId="0" fontId="162" fillId="55" borderId="0" applyNumberFormat="0" applyBorder="0" applyAlignment="0" applyProtection="0"/>
    <xf numFmtId="0" fontId="161" fillId="59" borderId="0" applyNumberFormat="0" applyBorder="0" applyAlignment="0" applyProtection="0"/>
    <xf numFmtId="0" fontId="162" fillId="59" borderId="0" applyNumberFormat="0" applyBorder="0" applyAlignment="0" applyProtection="0"/>
    <xf numFmtId="0" fontId="162" fillId="36" borderId="0" applyNumberFormat="0" applyBorder="0" applyAlignment="0" applyProtection="0"/>
    <xf numFmtId="0" fontId="162" fillId="48" borderId="0" applyNumberFormat="0" applyBorder="0" applyAlignment="0" applyProtection="0"/>
    <xf numFmtId="0" fontId="162" fillId="5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26" borderId="36" applyNumberFormat="0" applyFont="0" applyAlignment="0" applyProtection="0"/>
    <xf numFmtId="0" fontId="122" fillId="35" borderId="53" applyNumberFormat="0" applyFont="0" applyAlignment="0" applyProtection="0"/>
    <xf numFmtId="177" fontId="142" fillId="0" borderId="0"/>
    <xf numFmtId="0" fontId="25" fillId="0" borderId="0"/>
    <xf numFmtId="0" fontId="82" fillId="0" borderId="0" applyNumberFormat="0" applyFill="0" applyBorder="0" applyAlignment="0" applyProtection="0"/>
    <xf numFmtId="0" fontId="251" fillId="0" borderId="51" applyNumberFormat="0" applyFill="0" applyAlignment="0" applyProtection="0"/>
    <xf numFmtId="0" fontId="84" fillId="0" borderId="0"/>
    <xf numFmtId="0" fontId="84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2" fillId="39" borderId="0" applyNumberFormat="0" applyBorder="0" applyAlignment="0" applyProtection="0"/>
    <xf numFmtId="0" fontId="161" fillId="47" borderId="0" applyNumberFormat="0" applyBorder="0" applyAlignment="0" applyProtection="0"/>
    <xf numFmtId="0" fontId="162" fillId="47" borderId="0" applyNumberFormat="0" applyBorder="0" applyAlignment="0" applyProtection="0"/>
    <xf numFmtId="0" fontId="161" fillId="51" borderId="0" applyNumberFormat="0" applyBorder="0" applyAlignment="0" applyProtection="0"/>
    <xf numFmtId="0" fontId="162" fillId="51" borderId="0" applyNumberFormat="0" applyBorder="0" applyAlignment="0" applyProtection="0"/>
    <xf numFmtId="0" fontId="162" fillId="55" borderId="0" applyNumberFormat="0" applyBorder="0" applyAlignment="0" applyProtection="0"/>
    <xf numFmtId="0" fontId="161" fillId="59" borderId="0" applyNumberFormat="0" applyBorder="0" applyAlignment="0" applyProtection="0"/>
    <xf numFmtId="0" fontId="162" fillId="59" borderId="0" applyNumberFormat="0" applyBorder="0" applyAlignment="0" applyProtection="0"/>
    <xf numFmtId="0" fontId="162" fillId="36" borderId="0" applyNumberFormat="0" applyBorder="0" applyAlignment="0" applyProtection="0"/>
    <xf numFmtId="0" fontId="162" fillId="48" borderId="0" applyNumberFormat="0" applyBorder="0" applyAlignment="0" applyProtection="0"/>
    <xf numFmtId="0" fontId="162" fillId="5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26" borderId="36" applyNumberFormat="0" applyFont="0" applyAlignment="0" applyProtection="0"/>
    <xf numFmtId="0" fontId="122" fillId="35" borderId="53" applyNumberFormat="0" applyFont="0" applyAlignment="0" applyProtection="0"/>
    <xf numFmtId="177" fontId="142" fillId="0" borderId="0"/>
    <xf numFmtId="0" fontId="25" fillId="0" borderId="0"/>
    <xf numFmtId="0" fontId="82" fillId="0" borderId="0" applyNumberFormat="0" applyFill="0" applyBorder="0" applyAlignment="0" applyProtection="0"/>
    <xf numFmtId="0" fontId="251" fillId="0" borderId="51" applyNumberFormat="0" applyFill="0" applyAlignment="0" applyProtection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56" fillId="0" borderId="0" applyNumberFormat="0" applyFill="0" applyBorder="0" applyAlignment="0" applyProtection="0">
      <alignment vertical="top"/>
      <protection locked="0"/>
    </xf>
    <xf numFmtId="0" fontId="120" fillId="26" borderId="36" applyNumberFormat="0" applyFont="0" applyAlignment="0" applyProtection="0"/>
    <xf numFmtId="37" fontId="213" fillId="0" borderId="0"/>
    <xf numFmtId="37" fontId="213" fillId="0" borderId="0"/>
    <xf numFmtId="0" fontId="119" fillId="0" borderId="0"/>
    <xf numFmtId="0" fontId="98" fillId="0" borderId="0"/>
    <xf numFmtId="37" fontId="213" fillId="0" borderId="0"/>
    <xf numFmtId="37" fontId="213" fillId="0" borderId="0"/>
    <xf numFmtId="0" fontId="119" fillId="0" borderId="0"/>
    <xf numFmtId="0" fontId="39" fillId="0" borderId="0"/>
    <xf numFmtId="0" fontId="39" fillId="0" borderId="0"/>
    <xf numFmtId="0" fontId="25" fillId="0" borderId="0"/>
    <xf numFmtId="0" fontId="84" fillId="0" borderId="0"/>
    <xf numFmtId="0" fontId="84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1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44" fillId="0" borderId="74">
      <alignment horizontal="left"/>
    </xf>
    <xf numFmtId="169" fontId="44" fillId="0" borderId="74">
      <alignment horizontal="left"/>
    </xf>
    <xf numFmtId="169" fontId="44" fillId="0" borderId="74">
      <alignment horizontal="left"/>
    </xf>
    <xf numFmtId="170" fontId="44" fillId="0" borderId="74">
      <alignment horizontal="left"/>
    </xf>
    <xf numFmtId="170" fontId="44" fillId="0" borderId="74">
      <alignment horizontal="left"/>
    </xf>
    <xf numFmtId="170" fontId="44" fillId="0" borderId="74">
      <alignment horizontal="left"/>
    </xf>
    <xf numFmtId="171" fontId="44" fillId="0" borderId="74">
      <alignment horizontal="left"/>
    </xf>
    <xf numFmtId="171" fontId="44" fillId="0" borderId="74">
      <alignment horizontal="left"/>
    </xf>
    <xf numFmtId="171" fontId="44" fillId="0" borderId="74">
      <alignment horizontal="left"/>
    </xf>
    <xf numFmtId="168" fontId="44" fillId="0" borderId="74">
      <alignment horizontal="left"/>
    </xf>
    <xf numFmtId="168" fontId="44" fillId="0" borderId="74">
      <alignment horizontal="left"/>
    </xf>
    <xf numFmtId="168" fontId="44" fillId="0" borderId="74">
      <alignment horizontal="left"/>
    </xf>
    <xf numFmtId="169" fontId="44" fillId="0" borderId="74">
      <alignment horizontal="left"/>
    </xf>
    <xf numFmtId="169" fontId="44" fillId="0" borderId="74">
      <alignment horizontal="left"/>
    </xf>
    <xf numFmtId="169" fontId="44" fillId="0" borderId="74">
      <alignment horizontal="left"/>
    </xf>
    <xf numFmtId="170" fontId="44" fillId="0" borderId="74">
      <alignment horizontal="left"/>
    </xf>
    <xf numFmtId="170" fontId="44" fillId="0" borderId="74">
      <alignment horizontal="left"/>
    </xf>
    <xf numFmtId="170" fontId="44" fillId="0" borderId="74">
      <alignment horizontal="left"/>
    </xf>
    <xf numFmtId="171" fontId="44" fillId="0" borderId="74">
      <alignment horizontal="left"/>
    </xf>
    <xf numFmtId="171" fontId="44" fillId="0" borderId="74">
      <alignment horizontal="left"/>
    </xf>
    <xf numFmtId="171" fontId="44" fillId="0" borderId="74">
      <alignment horizontal="left"/>
    </xf>
    <xf numFmtId="168" fontId="44" fillId="0" borderId="74">
      <alignment horizontal="left"/>
    </xf>
    <xf numFmtId="168" fontId="44" fillId="0" borderId="74">
      <alignment horizontal="left"/>
    </xf>
    <xf numFmtId="168" fontId="44" fillId="0" borderId="74">
      <alignment horizontal="left"/>
    </xf>
    <xf numFmtId="0" fontId="91" fillId="0" borderId="74"/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87" fillId="63" borderId="74">
      <alignment horizontal="left"/>
    </xf>
    <xf numFmtId="0" fontId="25" fillId="63" borderId="74">
      <alignment horizontal="centerContinuous"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74"/>
    <xf numFmtId="169" fontId="44" fillId="0" borderId="74">
      <alignment horizontal="left"/>
    </xf>
    <xf numFmtId="170" fontId="44" fillId="0" borderId="74">
      <alignment horizontal="left"/>
    </xf>
    <xf numFmtId="171" fontId="44" fillId="0" borderId="74">
      <alignment horizontal="left"/>
    </xf>
    <xf numFmtId="168" fontId="44" fillId="0" borderId="74">
      <alignment horizontal="left"/>
    </xf>
    <xf numFmtId="0" fontId="156" fillId="64" borderId="73">
      <alignment horizontal="left" vertical="top" wrapText="1"/>
    </xf>
    <xf numFmtId="0" fontId="156" fillId="64" borderId="75">
      <alignment horizontal="left" vertical="top"/>
    </xf>
    <xf numFmtId="0" fontId="91" fillId="0" borderId="74"/>
    <xf numFmtId="178" fontId="25" fillId="5" borderId="74"/>
    <xf numFmtId="178" fontId="25" fillId="63" borderId="74">
      <alignment horizontal="centerContinuous" wrapText="1"/>
    </xf>
    <xf numFmtId="0" fontId="25" fillId="63" borderId="74">
      <alignment horizontal="centerContinuous" wrapText="1"/>
    </xf>
    <xf numFmtId="178" fontId="198" fillId="63" borderId="76">
      <alignment wrapText="1"/>
    </xf>
    <xf numFmtId="178" fontId="91" fillId="63" borderId="76">
      <alignment wrapText="1"/>
    </xf>
    <xf numFmtId="178" fontId="91" fillId="63" borderId="76">
      <alignment wrapText="1"/>
    </xf>
    <xf numFmtId="178" fontId="198" fillId="63" borderId="76">
      <alignment wrapText="1"/>
    </xf>
    <xf numFmtId="0" fontId="91" fillId="63" borderId="74"/>
    <xf numFmtId="178" fontId="156" fillId="64" borderId="74">
      <alignment horizontal="left" vertical="top" wrapText="1"/>
    </xf>
    <xf numFmtId="178" fontId="208" fillId="64" borderId="75">
      <alignment horizontal="left" vertical="top" wrapText="1"/>
    </xf>
    <xf numFmtId="178" fontId="25" fillId="63" borderId="74">
      <alignment horizontal="centerContinuous" wrapText="1"/>
    </xf>
    <xf numFmtId="0" fontId="84" fillId="0" borderId="0"/>
    <xf numFmtId="168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69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0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71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168" fontId="44" fillId="0" borderId="77">
      <alignment horizontal="left"/>
    </xf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46" fillId="24" borderId="78" applyNumberFormat="0" applyAlignment="0" applyProtection="0"/>
    <xf numFmtId="0" fontId="89" fillId="60" borderId="78" applyNumberFormat="0" applyAlignment="0" applyProtection="0"/>
    <xf numFmtId="0" fontId="89" fillId="60" borderId="78" applyNumberFormat="0" applyAlignment="0" applyProtection="0"/>
    <xf numFmtId="0" fontId="89" fillId="60" borderId="78" applyNumberFormat="0" applyAlignment="0" applyProtection="0"/>
    <xf numFmtId="0" fontId="89" fillId="60" borderId="78" applyNumberFormat="0" applyAlignment="0" applyProtection="0"/>
    <xf numFmtId="0" fontId="89" fillId="60" borderId="78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47" fillId="24" borderId="79" applyNumberFormat="0" applyAlignment="0" applyProtection="0"/>
    <xf numFmtId="0" fontId="90" fillId="60" borderId="79" applyNumberFormat="0" applyAlignment="0" applyProtection="0"/>
    <xf numFmtId="0" fontId="90" fillId="60" borderId="79" applyNumberFormat="0" applyAlignment="0" applyProtection="0"/>
    <xf numFmtId="0" fontId="90" fillId="60" borderId="79" applyNumberFormat="0" applyAlignment="0" applyProtection="0"/>
    <xf numFmtId="0" fontId="90" fillId="60" borderId="79" applyNumberFormat="0" applyAlignment="0" applyProtection="0"/>
    <xf numFmtId="0" fontId="90" fillId="60" borderId="79" applyNumberFormat="0" applyAlignment="0" applyProtection="0"/>
    <xf numFmtId="169" fontId="44" fillId="0" borderId="89">
      <alignment horizontal="left"/>
    </xf>
    <xf numFmtId="168" fontId="44" fillId="0" borderId="89">
      <alignment horizontal="left"/>
    </xf>
    <xf numFmtId="0" fontId="46" fillId="24" borderId="90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78" fontId="156" fillId="64" borderId="86">
      <alignment horizontal="left" vertical="top" wrapText="1"/>
    </xf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89" fillId="60" borderId="90" applyNumberFormat="0" applyAlignment="0" applyProtection="0"/>
    <xf numFmtId="0" fontId="47" fillId="24" borderId="91" applyNumberForma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168" fontId="44" fillId="0" borderId="86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0" fontId="91" fillId="0" borderId="86"/>
    <xf numFmtId="168" fontId="44" fillId="0" borderId="89">
      <alignment horizontal="left"/>
    </xf>
    <xf numFmtId="0" fontId="46" fillId="24" borderId="90" applyNumberFormat="0" applyAlignment="0" applyProtection="0"/>
    <xf numFmtId="0" fontId="48" fillId="11" borderId="91" applyNumberFormat="0" applyAlignment="0" applyProtection="0"/>
    <xf numFmtId="0" fontId="33" fillId="26" borderId="95" applyNumberFormat="0" applyFont="0" applyAlignment="0" applyProtection="0"/>
    <xf numFmtId="169" fontId="44" fillId="0" borderId="89">
      <alignment horizontal="left"/>
    </xf>
    <xf numFmtId="0" fontId="32" fillId="26" borderId="95" applyNumberFormat="0" applyFont="0" applyAlignment="0" applyProtection="0"/>
    <xf numFmtId="0" fontId="24" fillId="0" borderId="88" applyAlignment="0">
      <alignment horizontal="left"/>
    </xf>
    <xf numFmtId="169" fontId="44" fillId="0" borderId="86">
      <alignment horizontal="left"/>
    </xf>
    <xf numFmtId="168" fontId="44" fillId="0" borderId="86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6" fillId="24" borderId="90" applyNumberFormat="0" applyAlignment="0" applyProtection="0"/>
    <xf numFmtId="0" fontId="46" fillId="24" borderId="90" applyNumberFormat="0" applyAlignment="0" applyProtection="0"/>
    <xf numFmtId="0" fontId="89" fillId="60" borderId="90" applyNumberForma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69" fontId="44" fillId="0" borderId="89">
      <alignment horizontal="left"/>
    </xf>
    <xf numFmtId="168" fontId="44" fillId="0" borderId="89">
      <alignment horizontal="left"/>
    </xf>
    <xf numFmtId="0" fontId="47" fillId="24" borderId="91" applyNumberFormat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178" fontId="25" fillId="5" borderId="86"/>
    <xf numFmtId="178" fontId="91" fillId="63" borderId="88">
      <alignment wrapText="1"/>
    </xf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89" fillId="60" borderId="90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115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48" fillId="11" borderId="79" applyNumberFormat="0" applyAlignment="0" applyProtection="0"/>
    <xf numFmtId="0" fontId="109" fillId="25" borderId="79" applyNumberFormat="0" applyAlignment="0" applyProtection="0"/>
    <xf numFmtId="0" fontId="109" fillId="25" borderId="79" applyNumberFormat="0" applyAlignment="0" applyProtection="0"/>
    <xf numFmtId="0" fontId="109" fillId="25" borderId="79" applyNumberFormat="0" applyAlignment="0" applyProtection="0"/>
    <xf numFmtId="0" fontId="109" fillId="25" borderId="79" applyNumberFormat="0" applyAlignment="0" applyProtection="0"/>
    <xf numFmtId="0" fontId="109" fillId="25" borderId="79" applyNumberFormat="0" applyAlignment="0" applyProtection="0"/>
    <xf numFmtId="0" fontId="109" fillId="25" borderId="79" applyNumberFormat="0" applyAlignment="0" applyProtection="0"/>
    <xf numFmtId="0" fontId="48" fillId="11" borderId="79" applyNumberFormat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0" fontId="49" fillId="0" borderId="80" applyNumberFormat="0" applyFill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0" fontId="47" fillId="24" borderId="91" applyNumberFormat="0" applyAlignment="0" applyProtection="0"/>
    <xf numFmtId="0" fontId="86" fillId="0" borderId="94" applyNumberFormat="0" applyFill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3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115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115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169" fontId="44" fillId="0" borderId="86">
      <alignment horizontal="left"/>
    </xf>
    <xf numFmtId="168" fontId="44" fillId="0" borderId="86">
      <alignment horizontal="left"/>
    </xf>
    <xf numFmtId="171" fontId="44" fillId="0" borderId="86">
      <alignment horizontal="left"/>
    </xf>
    <xf numFmtId="168" fontId="44" fillId="0" borderId="86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5" fillId="63" borderId="86">
      <alignment horizontal="centerContinuous" wrapText="1"/>
    </xf>
    <xf numFmtId="0" fontId="91" fillId="63" borderId="88">
      <alignment wrapText="1"/>
    </xf>
    <xf numFmtId="170" fontId="44" fillId="0" borderId="86">
      <alignment horizontal="left"/>
    </xf>
    <xf numFmtId="0" fontId="156" fillId="64" borderId="87">
      <alignment horizontal="left" vertical="top"/>
    </xf>
    <xf numFmtId="178" fontId="25" fillId="63" borderId="86">
      <alignment horizontal="centerContinuous" wrapText="1"/>
    </xf>
    <xf numFmtId="178" fontId="208" fillId="64" borderId="87">
      <alignment horizontal="left" vertical="top" wrapText="1"/>
    </xf>
    <xf numFmtId="178" fontId="91" fillId="63" borderId="88">
      <alignment wrapText="1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6" fillId="24" borderId="90" applyNumberFormat="0" applyAlignment="0" applyProtection="0"/>
    <xf numFmtId="0" fontId="47" fillId="24" borderId="91" applyNumberFormat="0" applyAlignment="0" applyProtection="0"/>
    <xf numFmtId="0" fontId="49" fillId="0" borderId="92" applyNumberFormat="0" applyFill="0" applyAlignment="0" applyProtection="0"/>
    <xf numFmtId="0" fontId="86" fillId="0" borderId="94" applyNumberFormat="0" applyFill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25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71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0" fontId="109" fillId="25" borderId="91" applyNumberFormat="0" applyAlignment="0" applyProtection="0"/>
    <xf numFmtId="0" fontId="32" fillId="26" borderId="95" applyNumberFormat="0" applyFont="0" applyAlignment="0" applyProtection="0"/>
    <xf numFmtId="0" fontId="86" fillId="0" borderId="93" applyNumberFormat="0" applyFill="0" applyAlignment="0" applyProtection="0"/>
    <xf numFmtId="0" fontId="32" fillId="26" borderId="95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6" fillId="24" borderId="90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7" fillId="24" borderId="91" applyNumberFormat="0" applyAlignment="0" applyProtection="0"/>
    <xf numFmtId="168" fontId="44" fillId="0" borderId="89">
      <alignment horizontal="left"/>
    </xf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91" fillId="63" borderId="88">
      <alignment wrapText="1"/>
    </xf>
    <xf numFmtId="0" fontId="24" fillId="0" borderId="88" applyAlignment="0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169" fontId="44" fillId="0" borderId="89">
      <alignment horizontal="left"/>
    </xf>
    <xf numFmtId="0" fontId="33" fillId="26" borderId="95" applyNumberFormat="0" applyFont="0" applyAlignment="0" applyProtection="0"/>
    <xf numFmtId="169" fontId="44" fillId="0" borderId="89">
      <alignment horizontal="left"/>
    </xf>
    <xf numFmtId="0" fontId="115" fillId="26" borderId="83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69" fontId="44" fillId="0" borderId="89">
      <alignment horizontal="left"/>
    </xf>
    <xf numFmtId="171" fontId="44" fillId="0" borderId="89">
      <alignment horizontal="left"/>
    </xf>
    <xf numFmtId="0" fontId="32" fillId="26" borderId="95" applyNumberFormat="0" applyFont="0" applyAlignment="0" applyProtection="0"/>
    <xf numFmtId="168" fontId="44" fillId="0" borderId="89">
      <alignment horizontal="left"/>
    </xf>
    <xf numFmtId="169" fontId="44" fillId="0" borderId="89">
      <alignment horizontal="left"/>
    </xf>
    <xf numFmtId="0" fontId="46" fillId="24" borderId="90" applyNumberFormat="0" applyAlignment="0" applyProtection="0"/>
    <xf numFmtId="0" fontId="47" fillId="24" borderId="91" applyNumberFormat="0" applyAlignment="0" applyProtection="0"/>
    <xf numFmtId="168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69" fontId="44" fillId="0" borderId="89">
      <alignment horizontal="left"/>
    </xf>
    <xf numFmtId="171" fontId="44" fillId="0" borderId="89">
      <alignment horizontal="left"/>
    </xf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89" fillId="60" borderId="78" applyNumberFormat="0" applyAlignment="0" applyProtection="0"/>
    <xf numFmtId="0" fontId="46" fillId="24" borderId="78" applyNumberFormat="0" applyAlignment="0" applyProtection="0"/>
    <xf numFmtId="0" fontId="90" fillId="60" borderId="79" applyNumberFormat="0" applyAlignment="0" applyProtection="0"/>
    <xf numFmtId="0" fontId="47" fillId="24" borderId="79" applyNumberFormat="0" applyAlignment="0" applyProtection="0"/>
    <xf numFmtId="0" fontId="33" fillId="26" borderId="95" applyNumberFormat="0" applyFon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86" fillId="0" borderId="81" applyNumberFormat="0" applyFill="0" applyAlignment="0" applyProtection="0"/>
    <xf numFmtId="0" fontId="86" fillId="0" borderId="81" applyNumberFormat="0" applyFill="0" applyAlignment="0" applyProtection="0"/>
    <xf numFmtId="0" fontId="49" fillId="0" borderId="80" applyNumberFormat="0" applyFill="0" applyAlignment="0" applyProtection="0"/>
    <xf numFmtId="0" fontId="25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171" fontId="44" fillId="0" borderId="89">
      <alignment horizontal="left"/>
    </xf>
    <xf numFmtId="168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0" fontId="109" fillId="25" borderId="91" applyNumberFormat="0" applyAlignment="0" applyProtection="0"/>
    <xf numFmtId="0" fontId="89" fillId="60" borderId="78" applyNumberFormat="0" applyAlignment="0" applyProtection="0"/>
    <xf numFmtId="0" fontId="90" fillId="60" borderId="79" applyNumberFormat="0" applyAlignment="0" applyProtection="0"/>
    <xf numFmtId="0" fontId="86" fillId="0" borderId="81" applyNumberFormat="0" applyFill="0" applyAlignment="0" applyProtection="0"/>
    <xf numFmtId="0" fontId="25" fillId="26" borderId="83" applyNumberFormat="0" applyFont="0" applyAlignment="0" applyProtection="0"/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0" fontId="48" fillId="11" borderId="91" applyNumberFormat="0" applyAlignment="0" applyProtection="0"/>
    <xf numFmtId="0" fontId="32" fillId="26" borderId="83" applyNumberFormat="0" applyFont="0" applyAlignment="0" applyProtection="0"/>
    <xf numFmtId="0" fontId="33" fillId="26" borderId="83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86" fillId="0" borderId="94" applyNumberFormat="0" applyFill="0" applyAlignment="0" applyProtection="0"/>
    <xf numFmtId="168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91" fillId="63" borderId="88">
      <alignment wrapText="1"/>
    </xf>
    <xf numFmtId="0" fontId="46" fillId="24" borderId="90" applyNumberFormat="0" applyAlignment="0" applyProtection="0"/>
    <xf numFmtId="168" fontId="44" fillId="0" borderId="89">
      <alignment horizontal="left"/>
    </xf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168" fontId="44" fillId="0" borderId="89">
      <alignment horizontal="left"/>
    </xf>
    <xf numFmtId="0" fontId="49" fillId="0" borderId="92" applyNumberFormat="0" applyFill="0" applyAlignment="0" applyProtection="0"/>
    <xf numFmtId="168" fontId="44" fillId="0" borderId="89">
      <alignment horizontal="left"/>
    </xf>
    <xf numFmtId="168" fontId="44" fillId="0" borderId="86">
      <alignment horizontal="left"/>
    </xf>
    <xf numFmtId="0" fontId="48" fillId="11" borderId="91" applyNumberFormat="0" applyAlignment="0" applyProtection="0"/>
    <xf numFmtId="168" fontId="44" fillId="0" borderId="89">
      <alignment horizontal="left"/>
    </xf>
    <xf numFmtId="0" fontId="33" fillId="26" borderId="95" applyNumberFormat="0" applyFont="0" applyAlignment="0" applyProtection="0"/>
    <xf numFmtId="49" fontId="224" fillId="70" borderId="84">
      <alignment horizontal="center" vertical="center" wrapText="1"/>
    </xf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115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32" fillId="26" borderId="83" applyNumberFormat="0" applyFont="0" applyAlignment="0" applyProtection="0"/>
    <xf numFmtId="0" fontId="115" fillId="26" borderId="83" applyNumberFormat="0" applyFont="0" applyAlignment="0" applyProtection="0"/>
    <xf numFmtId="169" fontId="44" fillId="0" borderId="89">
      <alignment horizontal="left"/>
    </xf>
    <xf numFmtId="171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0" fontId="115" fillId="26" borderId="83" applyNumberFormat="0" applyFont="0" applyAlignment="0" applyProtection="0"/>
    <xf numFmtId="169" fontId="44" fillId="0" borderId="89">
      <alignment horizontal="left"/>
    </xf>
    <xf numFmtId="0" fontId="91" fillId="63" borderId="86"/>
    <xf numFmtId="0" fontId="91" fillId="63" borderId="86"/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0" fontId="32" fillId="26" borderId="95" applyNumberFormat="0" applyFont="0" applyAlignment="0" applyProtection="0"/>
    <xf numFmtId="0" fontId="166" fillId="60" borderId="78" applyNumberFormat="0" applyAlignment="0" applyProtection="0"/>
    <xf numFmtId="0" fontId="89" fillId="60" borderId="78" applyNumberFormat="0" applyAlignment="0" applyProtection="0"/>
    <xf numFmtId="0" fontId="167" fillId="24" borderId="78" applyNumberFormat="0" applyAlignment="0" applyProtection="0"/>
    <xf numFmtId="0" fontId="171" fillId="60" borderId="79" applyNumberFormat="0" applyAlignment="0" applyProtection="0"/>
    <xf numFmtId="0" fontId="90" fillId="60" borderId="79" applyNumberFormat="0" applyAlignment="0" applyProtection="0"/>
    <xf numFmtId="0" fontId="47" fillId="24" borderId="91" applyNumberFormat="0" applyAlignment="0" applyProtection="0"/>
    <xf numFmtId="0" fontId="173" fillId="24" borderId="79" applyNumberFormat="0" applyAlignment="0" applyProtection="0"/>
    <xf numFmtId="0" fontId="24" fillId="0" borderId="88" applyAlignment="0">
      <alignment horizontal="left"/>
    </xf>
    <xf numFmtId="178" fontId="169" fillId="60" borderId="79" applyNumberFormat="0" applyAlignment="0" applyProtection="0"/>
    <xf numFmtId="0" fontId="24" fillId="0" borderId="88" applyAlignment="0">
      <alignment horizontal="left"/>
    </xf>
    <xf numFmtId="178" fontId="169" fillId="60" borderId="79" applyNumberFormat="0" applyAlignment="0" applyProtection="0"/>
    <xf numFmtId="169" fontId="44" fillId="0" borderId="89">
      <alignment horizontal="left"/>
    </xf>
    <xf numFmtId="168" fontId="44" fillId="0" borderId="89">
      <alignment horizontal="left"/>
    </xf>
    <xf numFmtId="169" fontId="44" fillId="0" borderId="89">
      <alignment horizontal="left"/>
    </xf>
    <xf numFmtId="0" fontId="46" fillId="24" borderId="90" applyNumberFormat="0" applyAlignment="0" applyProtection="0"/>
    <xf numFmtId="0" fontId="109" fillId="25" borderId="91" applyNumberFormat="0" applyAlignment="0" applyProtection="0"/>
    <xf numFmtId="0" fontId="109" fillId="25" borderId="91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87" fillId="63" borderId="86">
      <alignment horizontal="left"/>
    </xf>
    <xf numFmtId="0" fontId="91" fillId="63" borderId="88">
      <alignment wrapText="1"/>
    </xf>
    <xf numFmtId="0" fontId="91" fillId="63" borderId="88">
      <alignment wrapText="1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0" fontId="179" fillId="25" borderId="79" applyNumberFormat="0" applyAlignment="0" applyProtection="0"/>
    <xf numFmtId="0" fontId="109" fillId="25" borderId="79" applyNumberFormat="0" applyAlignment="0" applyProtection="0"/>
    <xf numFmtId="0" fontId="180" fillId="11" borderId="79" applyNumberFormat="0" applyAlignment="0" applyProtection="0"/>
    <xf numFmtId="0" fontId="86" fillId="0" borderId="81" applyNumberFormat="0" applyFill="0" applyAlignment="0" applyProtection="0"/>
    <xf numFmtId="0" fontId="37" fillId="0" borderId="81" applyNumberFormat="0" applyFill="0" applyAlignment="0" applyProtection="0"/>
    <xf numFmtId="0" fontId="181" fillId="0" borderId="81" applyNumberFormat="0" applyFill="0" applyAlignment="0" applyProtection="0"/>
    <xf numFmtId="0" fontId="182" fillId="0" borderId="81" applyNumberFormat="0" applyFill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41" fillId="0" borderId="80" applyNumberFormat="0" applyFill="0" applyAlignment="0" applyProtection="0"/>
    <xf numFmtId="0" fontId="25" fillId="25" borderId="83" applyNumberFormat="0" applyFont="0" applyAlignment="0" applyProtection="0"/>
    <xf numFmtId="178" fontId="197" fillId="25" borderId="79" applyNumberFormat="0" applyAlignment="0" applyProtection="0"/>
    <xf numFmtId="178" fontId="197" fillId="25" borderId="79" applyNumberFormat="0" applyAlignment="0" applyProtection="0"/>
    <xf numFmtId="178" fontId="206" fillId="26" borderId="83" applyNumberFormat="0" applyFont="0" applyAlignment="0" applyProtection="0"/>
    <xf numFmtId="178" fontId="206" fillId="26" borderId="83" applyNumberFormat="0" applyFont="0" applyAlignment="0" applyProtection="0"/>
    <xf numFmtId="0" fontId="39" fillId="26" borderId="83" applyNumberFormat="0" applyFont="0" applyAlignment="0" applyProtection="0"/>
    <xf numFmtId="0" fontId="39" fillId="26" borderId="83" applyNumberFormat="0" applyFont="0" applyAlignment="0" applyProtection="0"/>
    <xf numFmtId="0" fontId="33" fillId="26" borderId="83" applyNumberFormat="0" applyFont="0" applyAlignment="0" applyProtection="0"/>
    <xf numFmtId="0" fontId="39" fillId="26" borderId="83" applyNumberFormat="0" applyFont="0" applyAlignment="0" applyProtection="0"/>
    <xf numFmtId="0" fontId="39" fillId="26" borderId="83" applyNumberFormat="0" applyFont="0" applyAlignment="0" applyProtection="0"/>
    <xf numFmtId="0" fontId="25" fillId="26" borderId="83" applyNumberFormat="0" applyFont="0" applyAlignment="0" applyProtection="0"/>
    <xf numFmtId="178" fontId="207" fillId="60" borderId="78" applyNumberFormat="0" applyAlignment="0" applyProtection="0"/>
    <xf numFmtId="178" fontId="207" fillId="60" borderId="78" applyNumberForma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89" fillId="60" borderId="90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71" fontId="44" fillId="0" borderId="86">
      <alignment horizontal="left"/>
    </xf>
    <xf numFmtId="168" fontId="44" fillId="0" borderId="89">
      <alignment horizontal="left"/>
    </xf>
    <xf numFmtId="0" fontId="46" fillId="24" borderId="90" applyNumberFormat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169" fontId="44" fillId="0" borderId="89">
      <alignment horizontal="left"/>
    </xf>
    <xf numFmtId="0" fontId="33" fillId="26" borderId="95" applyNumberFormat="0" applyFont="0" applyAlignment="0" applyProtection="0"/>
    <xf numFmtId="169" fontId="44" fillId="0" borderId="89">
      <alignment horizontal="left"/>
    </xf>
    <xf numFmtId="0" fontId="32" fillId="26" borderId="95" applyNumberFormat="0" applyFon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8" fontId="36" fillId="0" borderId="82" applyNumberFormat="0" applyFill="0" applyAlignment="0" applyProtection="0"/>
    <xf numFmtId="178" fontId="31" fillId="0" borderId="81" applyNumberFormat="0" applyFill="0" applyAlignment="0" applyProtection="0"/>
    <xf numFmtId="178" fontId="36" fillId="0" borderId="82" applyNumberFormat="0" applyFill="0" applyAlignment="0" applyProtection="0"/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0" fontId="46" fillId="24" borderId="90" applyNumberFormat="0" applyAlignment="0" applyProtection="0"/>
    <xf numFmtId="0" fontId="48" fillId="11" borderId="91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25" fillId="26" borderId="95" applyNumberFormat="0" applyFont="0" applyAlignment="0" applyProtection="0"/>
    <xf numFmtId="0" fontId="32" fillId="26" borderId="95" applyNumberFormat="0" applyFont="0" applyAlignment="0" applyProtection="0"/>
    <xf numFmtId="0" fontId="49" fillId="0" borderId="92" applyNumberFormat="0" applyFill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70" fontId="44" fillId="0" borderId="86">
      <alignment horizontal="left"/>
    </xf>
    <xf numFmtId="168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0" fontId="33" fillId="26" borderId="95" applyNumberFormat="0" applyFont="0" applyAlignment="0" applyProtection="0"/>
    <xf numFmtId="169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0" fontId="48" fillId="11" borderId="91" applyNumberFormat="0" applyAlignment="0" applyProtection="0"/>
    <xf numFmtId="0" fontId="32" fillId="26" borderId="83" applyNumberFormat="0" applyFont="0" applyAlignment="0" applyProtection="0"/>
    <xf numFmtId="171" fontId="44" fillId="0" borderId="89">
      <alignment horizontal="left"/>
    </xf>
    <xf numFmtId="0" fontId="33" fillId="26" borderId="95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0" fontId="33" fillId="26" borderId="95" applyNumberFormat="0" applyFont="0" applyAlignment="0" applyProtection="0"/>
    <xf numFmtId="168" fontId="44" fillId="0" borderId="89">
      <alignment horizontal="left"/>
    </xf>
    <xf numFmtId="0" fontId="32" fillId="26" borderId="95" applyNumberFormat="0" applyFont="0" applyAlignment="0" applyProtection="0"/>
    <xf numFmtId="0" fontId="86" fillId="0" borderId="93" applyNumberFormat="0" applyFill="0" applyAlignment="0" applyProtection="0"/>
    <xf numFmtId="169" fontId="44" fillId="0" borderId="86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71" fontId="44" fillId="0" borderId="89">
      <alignment horizontal="left"/>
    </xf>
    <xf numFmtId="0" fontId="32" fillId="26" borderId="95" applyNumberFormat="0" applyFont="0" applyAlignment="0" applyProtection="0"/>
    <xf numFmtId="171" fontId="44" fillId="0" borderId="86">
      <alignment horizontal="left"/>
    </xf>
    <xf numFmtId="168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89" fillId="60" borderId="90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8" fillId="11" borderId="91" applyNumberFormat="0" applyAlignment="0" applyProtection="0"/>
    <xf numFmtId="0" fontId="47" fillId="24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109" fillId="25" borderId="91" applyNumberFormat="0" applyAlignment="0" applyProtection="0"/>
    <xf numFmtId="0" fontId="48" fillId="11" borderId="91" applyNumberForma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86" fillId="0" borderId="94" applyNumberFormat="0" applyFill="0" applyAlignment="0" applyProtection="0"/>
    <xf numFmtId="0" fontId="86" fillId="0" borderId="94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86" fillId="0" borderId="93" applyNumberFormat="0" applyFill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7" fillId="24" borderId="91" applyNumberForma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25" fillId="63" borderId="86">
      <alignment horizontal="centerContinuous" wrapText="1"/>
    </xf>
    <xf numFmtId="178" fontId="25" fillId="63" borderId="86">
      <alignment horizontal="centerContinuous" wrapText="1"/>
    </xf>
    <xf numFmtId="169" fontId="44" fillId="0" borderId="89">
      <alignment horizontal="left"/>
    </xf>
    <xf numFmtId="169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7" fillId="24" borderId="91" applyNumberFormat="0" applyAlignment="0" applyProtection="0"/>
    <xf numFmtId="0" fontId="47" fillId="24" borderId="91" applyNumberForma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9" fillId="0" borderId="92" applyNumberFormat="0" applyFill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90" fillId="60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6" fillId="24" borderId="90" applyNumberForma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8" fontId="44" fillId="0" borderId="86">
      <alignment horizontal="left"/>
    </xf>
    <xf numFmtId="171" fontId="44" fillId="0" borderId="86">
      <alignment horizontal="left"/>
    </xf>
    <xf numFmtId="169" fontId="44" fillId="0" borderId="86">
      <alignment horizontal="left"/>
    </xf>
    <xf numFmtId="0" fontId="89" fillId="24" borderId="78" applyNumberFormat="0" applyAlignment="0" applyProtection="0"/>
    <xf numFmtId="0" fontId="89" fillId="24" borderId="78" applyNumberFormat="0" applyAlignment="0" applyProtection="0"/>
    <xf numFmtId="0" fontId="253" fillId="24" borderId="79" applyNumberFormat="0" applyAlignment="0" applyProtection="0"/>
    <xf numFmtId="0" fontId="253" fillId="24" borderId="79" applyNumberFormat="0" applyAlignment="0" applyProtection="0"/>
    <xf numFmtId="0" fontId="253" fillId="24" borderId="79" applyNumberFormat="0" applyAlignment="0" applyProtection="0"/>
    <xf numFmtId="0" fontId="33" fillId="26" borderId="95" applyNumberFormat="0" applyFont="0" applyAlignment="0" applyProtection="0"/>
    <xf numFmtId="0" fontId="109" fillId="11" borderId="79" applyNumberFormat="0" applyAlignment="0" applyProtection="0"/>
    <xf numFmtId="0" fontId="109" fillId="11" borderId="79" applyNumberFormat="0" applyAlignment="0" applyProtection="0"/>
    <xf numFmtId="0" fontId="109" fillId="11" borderId="79" applyNumberFormat="0" applyAlignment="0" applyProtection="0"/>
    <xf numFmtId="0" fontId="86" fillId="0" borderId="80" applyNumberFormat="0" applyFill="0" applyAlignment="0" applyProtection="0"/>
    <xf numFmtId="0" fontId="86" fillId="0" borderId="80" applyNumberFormat="0" applyFill="0" applyAlignment="0" applyProtection="0"/>
    <xf numFmtId="0" fontId="31" fillId="0" borderId="81" applyNumberFormat="0" applyFill="0" applyAlignment="0" applyProtection="0"/>
    <xf numFmtId="0" fontId="25" fillId="26" borderId="83" applyNumberFormat="0" applyFont="0" applyAlignment="0" applyProtection="0"/>
    <xf numFmtId="0" fontId="25" fillId="26" borderId="83" applyNumberFormat="0" applyFont="0" applyAlignment="0" applyProtection="0"/>
    <xf numFmtId="170" fontId="44" fillId="0" borderId="86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89" fillId="24" borderId="78" applyNumberFormat="0" applyAlignment="0" applyProtection="0"/>
    <xf numFmtId="0" fontId="89" fillId="24" borderId="78" applyNumberFormat="0" applyAlignment="0" applyProtection="0"/>
    <xf numFmtId="0" fontId="253" fillId="24" borderId="79" applyNumberFormat="0" applyAlignment="0" applyProtection="0"/>
    <xf numFmtId="0" fontId="253" fillId="24" borderId="79" applyNumberFormat="0" applyAlignment="0" applyProtection="0"/>
    <xf numFmtId="0" fontId="90" fillId="60" borderId="91" applyNumberFormat="0" applyAlignment="0" applyProtection="0"/>
    <xf numFmtId="0" fontId="253" fillId="24" borderId="79" applyNumberFormat="0" applyAlignment="0" applyProtection="0"/>
    <xf numFmtId="169" fontId="44" fillId="0" borderId="89">
      <alignment horizontal="left"/>
    </xf>
    <xf numFmtId="0" fontId="109" fillId="11" borderId="79" applyNumberFormat="0" applyAlignment="0" applyProtection="0"/>
    <xf numFmtId="0" fontId="109" fillId="11" borderId="79" applyNumberFormat="0" applyAlignment="0" applyProtection="0"/>
    <xf numFmtId="0" fontId="109" fillId="11" borderId="79" applyNumberFormat="0" applyAlignment="0" applyProtection="0"/>
    <xf numFmtId="0" fontId="86" fillId="0" borderId="80" applyNumberFormat="0" applyFill="0" applyAlignment="0" applyProtection="0"/>
    <xf numFmtId="0" fontId="86" fillId="0" borderId="80" applyNumberFormat="0" applyFill="0" applyAlignment="0" applyProtection="0"/>
    <xf numFmtId="0" fontId="25" fillId="26" borderId="83" applyNumberFormat="0" applyFont="0" applyAlignment="0" applyProtection="0"/>
    <xf numFmtId="0" fontId="25" fillId="26" borderId="83" applyNumberFormat="0" applyFont="0" applyAlignment="0" applyProtection="0"/>
    <xf numFmtId="0" fontId="39" fillId="26" borderId="83" applyNumberFormat="0" applyFon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0" fontId="47" fillId="24" borderId="91" applyNumberFormat="0" applyAlignment="0" applyProtection="0"/>
    <xf numFmtId="0" fontId="32" fillId="26" borderId="95" applyNumberFormat="0" applyFont="0" applyAlignment="0" applyProtection="0"/>
    <xf numFmtId="168" fontId="44" fillId="0" borderId="89">
      <alignment horizontal="left"/>
    </xf>
    <xf numFmtId="0" fontId="46" fillId="24" borderId="90" applyNumberFormat="0" applyAlignment="0" applyProtection="0"/>
    <xf numFmtId="0" fontId="32" fillId="26" borderId="95" applyNumberFormat="0" applyFont="0" applyAlignment="0" applyProtection="0"/>
    <xf numFmtId="0" fontId="46" fillId="24" borderId="90" applyNumberFormat="0" applyAlignment="0" applyProtection="0"/>
    <xf numFmtId="0" fontId="33" fillId="26" borderId="95" applyNumberFormat="0" applyFont="0" applyAlignment="0" applyProtection="0"/>
    <xf numFmtId="0" fontId="49" fillId="0" borderId="92" applyNumberFormat="0" applyFill="0" applyAlignment="0" applyProtection="0"/>
    <xf numFmtId="171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0" fontId="109" fillId="25" borderId="91" applyNumberForma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0" fontId="32" fillId="26" borderId="95" applyNumberFormat="0" applyFon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0" fontId="46" fillId="24" borderId="78" applyNumberFormat="0" applyAlignment="0" applyProtection="0"/>
    <xf numFmtId="0" fontId="47" fillId="24" borderId="79" applyNumberFormat="0" applyAlignment="0" applyProtection="0"/>
    <xf numFmtId="0" fontId="49" fillId="0" borderId="80" applyNumberFormat="0" applyFill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0" fontId="33" fillId="26" borderId="83" applyNumberFormat="0" applyFont="0" applyAlignment="0" applyProtection="0"/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0" fontId="33" fillId="26" borderId="95" applyNumberFormat="0" applyFont="0" applyAlignment="0" applyProtection="0"/>
    <xf numFmtId="171" fontId="44" fillId="0" borderId="89">
      <alignment horizontal="left"/>
    </xf>
    <xf numFmtId="168" fontId="44" fillId="0" borderId="89">
      <alignment horizontal="left"/>
    </xf>
    <xf numFmtId="0" fontId="25" fillId="26" borderId="83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0" fontId="156" fillId="64" borderId="85">
      <alignment horizontal="left" vertical="top" wrapText="1"/>
    </xf>
    <xf numFmtId="0" fontId="120" fillId="26" borderId="83" applyNumberFormat="0" applyFont="0" applyAlignment="0" applyProtection="0"/>
    <xf numFmtId="0" fontId="25" fillId="26" borderId="83" applyNumberFormat="0" applyFont="0" applyAlignment="0" applyProtection="0"/>
    <xf numFmtId="171" fontId="44" fillId="0" borderId="89">
      <alignment horizontal="left"/>
    </xf>
    <xf numFmtId="171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0" fontId="44" fillId="0" borderId="86">
      <alignment horizontal="left"/>
    </xf>
    <xf numFmtId="170" fontId="44" fillId="0" borderId="86">
      <alignment horizontal="left"/>
    </xf>
    <xf numFmtId="171" fontId="44" fillId="0" borderId="86">
      <alignment horizontal="left"/>
    </xf>
    <xf numFmtId="168" fontId="44" fillId="0" borderId="86">
      <alignment horizontal="left"/>
    </xf>
    <xf numFmtId="169" fontId="44" fillId="0" borderId="86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89" fillId="60" borderId="90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9" fillId="0" borderId="92" applyNumberFormat="0" applyFill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90" fillId="60" borderId="91" applyNumberFormat="0" applyAlignment="0" applyProtection="0"/>
    <xf numFmtId="0" fontId="47" fillId="24" borderId="91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71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8" fontId="198" fillId="63" borderId="88">
      <alignment wrapText="1"/>
    </xf>
    <xf numFmtId="171" fontId="44" fillId="0" borderId="86">
      <alignment horizontal="left"/>
    </xf>
    <xf numFmtId="170" fontId="44" fillId="0" borderId="86">
      <alignment horizontal="left"/>
    </xf>
    <xf numFmtId="169" fontId="44" fillId="0" borderId="86">
      <alignment horizontal="left"/>
    </xf>
    <xf numFmtId="169" fontId="44" fillId="0" borderId="86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7" fillId="24" borderId="91" applyNumberFormat="0" applyAlignment="0" applyProtection="0"/>
    <xf numFmtId="0" fontId="46" fillId="24" borderId="90" applyNumberForma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1" fontId="44" fillId="0" borderId="86">
      <alignment horizontal="left"/>
    </xf>
    <xf numFmtId="170" fontId="44" fillId="0" borderId="86">
      <alignment horizontal="left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46" fillId="24" borderId="90" applyNumberForma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8" fillId="11" borderId="91" applyNumberFormat="0" applyAlignment="0" applyProtection="0"/>
    <xf numFmtId="0" fontId="90" fillId="60" borderId="91" applyNumberForma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89" fillId="60" borderId="90" applyNumberFormat="0" applyAlignment="0" applyProtection="0"/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8" fontId="198" fillId="63" borderId="88">
      <alignment wrapText="1"/>
    </xf>
    <xf numFmtId="0" fontId="91" fillId="0" borderId="86"/>
    <xf numFmtId="0" fontId="32" fillId="26" borderId="95" applyNumberFormat="0" applyFont="0" applyAlignment="0" applyProtection="0"/>
    <xf numFmtId="0" fontId="90" fillId="60" borderId="91" applyNumberFormat="0" applyAlignment="0" applyProtection="0"/>
    <xf numFmtId="0" fontId="32" fillId="26" borderId="95" applyNumberFormat="0" applyFont="0" applyAlignment="0" applyProtection="0"/>
    <xf numFmtId="0" fontId="90" fillId="60" borderId="91" applyNumberFormat="0" applyAlignment="0" applyProtection="0"/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0" fontId="32" fillId="26" borderId="95" applyNumberFormat="0" applyFont="0" applyAlignment="0" applyProtection="0"/>
    <xf numFmtId="0" fontId="90" fillId="60" borderId="91" applyNumberFormat="0" applyAlignment="0" applyProtection="0"/>
    <xf numFmtId="169" fontId="44" fillId="0" borderId="7">
      <alignment horizontal="left"/>
    </xf>
    <xf numFmtId="169" fontId="44" fillId="0" borderId="7">
      <alignment horizontal="left"/>
    </xf>
    <xf numFmtId="169" fontId="44" fillId="0" borderId="7">
      <alignment horizontal="left"/>
    </xf>
    <xf numFmtId="170" fontId="44" fillId="0" borderId="7">
      <alignment horizontal="left"/>
    </xf>
    <xf numFmtId="170" fontId="44" fillId="0" borderId="7">
      <alignment horizontal="left"/>
    </xf>
    <xf numFmtId="170" fontId="44" fillId="0" borderId="7">
      <alignment horizontal="left"/>
    </xf>
    <xf numFmtId="171" fontId="44" fillId="0" borderId="7">
      <alignment horizontal="left"/>
    </xf>
    <xf numFmtId="171" fontId="44" fillId="0" borderId="7">
      <alignment horizontal="left"/>
    </xf>
    <xf numFmtId="171" fontId="44" fillId="0" borderId="7">
      <alignment horizontal="left"/>
    </xf>
    <xf numFmtId="168" fontId="44" fillId="0" borderId="7">
      <alignment horizontal="left"/>
    </xf>
    <xf numFmtId="168" fontId="44" fillId="0" borderId="7">
      <alignment horizontal="left"/>
    </xf>
    <xf numFmtId="168" fontId="44" fillId="0" borderId="7">
      <alignment horizontal="left"/>
    </xf>
    <xf numFmtId="169" fontId="44" fillId="0" borderId="7">
      <alignment horizontal="left"/>
    </xf>
    <xf numFmtId="169" fontId="44" fillId="0" borderId="7">
      <alignment horizontal="left"/>
    </xf>
    <xf numFmtId="169" fontId="44" fillId="0" borderId="7">
      <alignment horizontal="left"/>
    </xf>
    <xf numFmtId="170" fontId="44" fillId="0" borderId="7">
      <alignment horizontal="left"/>
    </xf>
    <xf numFmtId="170" fontId="44" fillId="0" borderId="7">
      <alignment horizontal="left"/>
    </xf>
    <xf numFmtId="170" fontId="44" fillId="0" borderId="7">
      <alignment horizontal="left"/>
    </xf>
    <xf numFmtId="171" fontId="44" fillId="0" borderId="7">
      <alignment horizontal="left"/>
    </xf>
    <xf numFmtId="171" fontId="44" fillId="0" borderId="7">
      <alignment horizontal="left"/>
    </xf>
    <xf numFmtId="171" fontId="44" fillId="0" borderId="7">
      <alignment horizontal="left"/>
    </xf>
    <xf numFmtId="168" fontId="44" fillId="0" borderId="7">
      <alignment horizontal="left"/>
    </xf>
    <xf numFmtId="168" fontId="44" fillId="0" borderId="7">
      <alignment horizontal="left"/>
    </xf>
    <xf numFmtId="168" fontId="44" fillId="0" borderId="7">
      <alignment horizontal="left"/>
    </xf>
    <xf numFmtId="0" fontId="91" fillId="0" borderId="7"/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24" fillId="0" borderId="3" applyAlignment="0">
      <alignment horizontal="left"/>
    </xf>
    <xf numFmtId="0" fontId="87" fillId="63" borderId="7">
      <alignment horizontal="left"/>
    </xf>
    <xf numFmtId="0" fontId="25" fillId="63" borderId="7">
      <alignment horizontal="centerContinuous" wrapText="1"/>
    </xf>
    <xf numFmtId="0" fontId="91" fillId="63" borderId="3">
      <alignment wrapText="1"/>
    </xf>
    <xf numFmtId="0" fontId="91" fillId="63" borderId="3">
      <alignment wrapText="1"/>
    </xf>
    <xf numFmtId="0" fontId="91" fillId="63" borderId="3">
      <alignment wrapText="1"/>
    </xf>
    <xf numFmtId="0" fontId="91" fillId="63" borderId="3">
      <alignment wrapText="1"/>
    </xf>
    <xf numFmtId="0" fontId="91" fillId="63" borderId="3">
      <alignment wrapText="1"/>
    </xf>
    <xf numFmtId="0" fontId="91" fillId="63" borderId="7"/>
    <xf numFmtId="169" fontId="44" fillId="0" borderId="7">
      <alignment horizontal="left"/>
    </xf>
    <xf numFmtId="170" fontId="44" fillId="0" borderId="7">
      <alignment horizontal="left"/>
    </xf>
    <xf numFmtId="171" fontId="44" fillId="0" borderId="7">
      <alignment horizontal="left"/>
    </xf>
    <xf numFmtId="168" fontId="44" fillId="0" borderId="7">
      <alignment horizontal="left"/>
    </xf>
    <xf numFmtId="0" fontId="156" fillId="64" borderId="6">
      <alignment horizontal="left" vertical="top" wrapText="1"/>
    </xf>
    <xf numFmtId="0" fontId="156" fillId="64" borderId="55">
      <alignment horizontal="left" vertical="top"/>
    </xf>
    <xf numFmtId="0" fontId="91" fillId="0" borderId="7"/>
    <xf numFmtId="178" fontId="25" fillId="5" borderId="7"/>
    <xf numFmtId="178" fontId="25" fillId="63" borderId="7">
      <alignment horizontal="centerContinuous" wrapText="1"/>
    </xf>
    <xf numFmtId="0" fontId="25" fillId="63" borderId="7">
      <alignment horizontal="centerContinuous" wrapText="1"/>
    </xf>
    <xf numFmtId="178" fontId="198" fillId="63" borderId="3">
      <alignment wrapText="1"/>
    </xf>
    <xf numFmtId="178" fontId="91" fillId="63" borderId="3">
      <alignment wrapText="1"/>
    </xf>
    <xf numFmtId="178" fontId="91" fillId="63" borderId="3">
      <alignment wrapText="1"/>
    </xf>
    <xf numFmtId="178" fontId="198" fillId="63" borderId="3">
      <alignment wrapText="1"/>
    </xf>
    <xf numFmtId="0" fontId="91" fillId="63" borderId="7"/>
    <xf numFmtId="178" fontId="156" fillId="64" borderId="7">
      <alignment horizontal="left" vertical="top" wrapText="1"/>
    </xf>
    <xf numFmtId="178" fontId="208" fillId="64" borderId="55">
      <alignment horizontal="left" vertical="top" wrapText="1"/>
    </xf>
    <xf numFmtId="178" fontId="25" fillId="63" borderId="7">
      <alignment horizontal="centerContinuous" wrapText="1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0" fontId="115" fillId="26" borderId="95" applyNumberFormat="0" applyFont="0" applyAlignment="0" applyProtection="0"/>
    <xf numFmtId="0" fontId="166" fillId="60" borderId="90" applyNumberFormat="0" applyAlignment="0" applyProtection="0"/>
    <xf numFmtId="0" fontId="89" fillId="60" borderId="90" applyNumberFormat="0" applyAlignment="0" applyProtection="0"/>
    <xf numFmtId="0" fontId="167" fillId="24" borderId="90" applyNumberFormat="0" applyAlignment="0" applyProtection="0"/>
    <xf numFmtId="0" fontId="171" fillId="60" borderId="91" applyNumberFormat="0" applyAlignment="0" applyProtection="0"/>
    <xf numFmtId="0" fontId="90" fillId="60" borderId="91" applyNumberFormat="0" applyAlignment="0" applyProtection="0"/>
    <xf numFmtId="0" fontId="173" fillId="24" borderId="91" applyNumberFormat="0" applyAlignment="0" applyProtection="0"/>
    <xf numFmtId="178" fontId="169" fillId="60" borderId="91" applyNumberFormat="0" applyAlignment="0" applyProtection="0"/>
    <xf numFmtId="178" fontId="169" fillId="60" borderId="91" applyNumberFormat="0" applyAlignment="0" applyProtection="0"/>
    <xf numFmtId="0" fontId="179" fillId="25" borderId="91" applyNumberFormat="0" applyAlignment="0" applyProtection="0"/>
    <xf numFmtId="0" fontId="109" fillId="25" borderId="91" applyNumberFormat="0" applyAlignment="0" applyProtection="0"/>
    <xf numFmtId="0" fontId="180" fillId="11" borderId="91" applyNumberFormat="0" applyAlignment="0" applyProtection="0"/>
    <xf numFmtId="0" fontId="86" fillId="0" borderId="93" applyNumberFormat="0" applyFill="0" applyAlignment="0" applyProtection="0"/>
    <xf numFmtId="0" fontId="37" fillId="0" borderId="93" applyNumberFormat="0" applyFill="0" applyAlignment="0" applyProtection="0"/>
    <xf numFmtId="0" fontId="181" fillId="0" borderId="93" applyNumberFormat="0" applyFill="0" applyAlignment="0" applyProtection="0"/>
    <xf numFmtId="0" fontId="182" fillId="0" borderId="93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41" fillId="0" borderId="92" applyNumberFormat="0" applyFill="0" applyAlignment="0" applyProtection="0"/>
    <xf numFmtId="0" fontId="25" fillId="25" borderId="95" applyNumberFormat="0" applyFont="0" applyAlignment="0" applyProtection="0"/>
    <xf numFmtId="178" fontId="197" fillId="25" borderId="91" applyNumberFormat="0" applyAlignment="0" applyProtection="0"/>
    <xf numFmtId="178" fontId="197" fillId="25" borderId="91" applyNumberFormat="0" applyAlignment="0" applyProtection="0"/>
    <xf numFmtId="178" fontId="206" fillId="26" borderId="95" applyNumberFormat="0" applyFont="0" applyAlignment="0" applyProtection="0"/>
    <xf numFmtId="178" fontId="206" fillId="26" borderId="95" applyNumberFormat="0" applyFont="0" applyAlignment="0" applyProtection="0"/>
    <xf numFmtId="0" fontId="39" fillId="26" borderId="95" applyNumberFormat="0" applyFont="0" applyAlignment="0" applyProtection="0"/>
    <xf numFmtId="0" fontId="39" fillId="26" borderId="95" applyNumberFormat="0" applyFont="0" applyAlignment="0" applyProtection="0"/>
    <xf numFmtId="0" fontId="33" fillId="26" borderId="95" applyNumberFormat="0" applyFont="0" applyAlignment="0" applyProtection="0"/>
    <xf numFmtId="0" fontId="39" fillId="26" borderId="95" applyNumberFormat="0" applyFont="0" applyAlignment="0" applyProtection="0"/>
    <xf numFmtId="0" fontId="39" fillId="26" borderId="95" applyNumberFormat="0" applyFont="0" applyAlignment="0" applyProtection="0"/>
    <xf numFmtId="0" fontId="25" fillId="26" borderId="95" applyNumberFormat="0" applyFont="0" applyAlignment="0" applyProtection="0"/>
    <xf numFmtId="178" fontId="207" fillId="60" borderId="90" applyNumberFormat="0" applyAlignment="0" applyProtection="0"/>
    <xf numFmtId="178" fontId="207" fillId="60" borderId="90" applyNumberFormat="0" applyAlignment="0" applyProtection="0"/>
    <xf numFmtId="178" fontId="36" fillId="0" borderId="94" applyNumberFormat="0" applyFill="0" applyAlignment="0" applyProtection="0"/>
    <xf numFmtId="178" fontId="31" fillId="0" borderId="93" applyNumberFormat="0" applyFill="0" applyAlignment="0" applyProtection="0"/>
    <xf numFmtId="178" fontId="36" fillId="0" borderId="94" applyNumberFormat="0" applyFill="0" applyAlignment="0" applyProtection="0"/>
    <xf numFmtId="0" fontId="32" fillId="26" borderId="95" applyNumberFormat="0" applyFont="0" applyAlignment="0" applyProtection="0"/>
    <xf numFmtId="0" fontId="89" fillId="24" borderId="90" applyNumberFormat="0" applyAlignment="0" applyProtection="0"/>
    <xf numFmtId="0" fontId="89" fillId="24" borderId="90" applyNumberFormat="0" applyAlignment="0" applyProtection="0"/>
    <xf numFmtId="0" fontId="253" fillId="24" borderId="91" applyNumberFormat="0" applyAlignment="0" applyProtection="0"/>
    <xf numFmtId="0" fontId="253" fillId="24" borderId="91" applyNumberFormat="0" applyAlignment="0" applyProtection="0"/>
    <xf numFmtId="0" fontId="253" fillId="24" borderId="91" applyNumberFormat="0" applyAlignment="0" applyProtection="0"/>
    <xf numFmtId="0" fontId="109" fillId="11" borderId="91" applyNumberFormat="0" applyAlignment="0" applyProtection="0"/>
    <xf numFmtId="0" fontId="109" fillId="11" borderId="91" applyNumberFormat="0" applyAlignment="0" applyProtection="0"/>
    <xf numFmtId="0" fontId="109" fillId="11" borderId="91" applyNumberFormat="0" applyAlignment="0" applyProtection="0"/>
    <xf numFmtId="0" fontId="86" fillId="0" borderId="92" applyNumberFormat="0" applyFill="0" applyAlignment="0" applyProtection="0"/>
    <xf numFmtId="0" fontId="86" fillId="0" borderId="92" applyNumberFormat="0" applyFill="0" applyAlignment="0" applyProtection="0"/>
    <xf numFmtId="0" fontId="31" fillId="0" borderId="93" applyNumberFormat="0" applyFill="0" applyAlignment="0" applyProtection="0"/>
    <xf numFmtId="0" fontId="25" fillId="26" borderId="95" applyNumberFormat="0" applyFont="0" applyAlignment="0" applyProtection="0"/>
    <xf numFmtId="0" fontId="25" fillId="26" borderId="95" applyNumberFormat="0" applyFont="0" applyAlignment="0" applyProtection="0"/>
    <xf numFmtId="0" fontId="89" fillId="24" borderId="90" applyNumberFormat="0" applyAlignment="0" applyProtection="0"/>
    <xf numFmtId="0" fontId="89" fillId="24" borderId="90" applyNumberFormat="0" applyAlignment="0" applyProtection="0"/>
    <xf numFmtId="0" fontId="253" fillId="24" borderId="91" applyNumberFormat="0" applyAlignment="0" applyProtection="0"/>
    <xf numFmtId="0" fontId="253" fillId="24" borderId="91" applyNumberFormat="0" applyAlignment="0" applyProtection="0"/>
    <xf numFmtId="0" fontId="253" fillId="24" borderId="91" applyNumberFormat="0" applyAlignment="0" applyProtection="0"/>
    <xf numFmtId="0" fontId="109" fillId="11" borderId="91" applyNumberFormat="0" applyAlignment="0" applyProtection="0"/>
    <xf numFmtId="0" fontId="109" fillId="11" borderId="91" applyNumberFormat="0" applyAlignment="0" applyProtection="0"/>
    <xf numFmtId="0" fontId="109" fillId="11" borderId="91" applyNumberFormat="0" applyAlignment="0" applyProtection="0"/>
    <xf numFmtId="0" fontId="86" fillId="0" borderId="92" applyNumberFormat="0" applyFill="0" applyAlignment="0" applyProtection="0"/>
    <xf numFmtId="0" fontId="86" fillId="0" borderId="92" applyNumberFormat="0" applyFill="0" applyAlignment="0" applyProtection="0"/>
    <xf numFmtId="0" fontId="25" fillId="26" borderId="95" applyNumberFormat="0" applyFont="0" applyAlignment="0" applyProtection="0"/>
    <xf numFmtId="0" fontId="25" fillId="26" borderId="95" applyNumberFormat="0" applyFont="0" applyAlignment="0" applyProtection="0"/>
    <xf numFmtId="0" fontId="39" fillId="26" borderId="95" applyNumberFormat="0" applyFont="0" applyAlignment="0" applyProtection="0"/>
    <xf numFmtId="0" fontId="46" fillId="24" borderId="90" applyNumberFormat="0" applyAlignment="0" applyProtection="0"/>
    <xf numFmtId="0" fontId="47" fillId="24" borderId="91" applyNumberFormat="0" applyAlignment="0" applyProtection="0"/>
    <xf numFmtId="0" fontId="49" fillId="0" borderId="92" applyNumberFormat="0" applyFill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25" fillId="26" borderId="95" applyNumberFormat="0" applyFont="0" applyAlignment="0" applyProtection="0"/>
    <xf numFmtId="0" fontId="120" fillId="26" borderId="95" applyNumberFormat="0" applyFont="0" applyAlignment="0" applyProtection="0"/>
    <xf numFmtId="0" fontId="25" fillId="26" borderId="95" applyNumberFormat="0" applyFont="0" applyAlignment="0" applyProtection="0"/>
    <xf numFmtId="0" fontId="25" fillId="0" borderId="0"/>
    <xf numFmtId="0" fontId="25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55" fillId="66" borderId="0"/>
    <xf numFmtId="168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69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0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71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168" fontId="44" fillId="0" borderId="89">
      <alignment horizontal="left"/>
    </xf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46" fillId="24" borderId="90" applyNumberFormat="0" applyAlignment="0" applyProtection="0"/>
    <xf numFmtId="0" fontId="89" fillId="60" borderId="90" applyNumberFormat="0" applyAlignment="0" applyProtection="0"/>
    <xf numFmtId="0" fontId="89" fillId="60" borderId="90" applyNumberFormat="0" applyAlignment="0" applyProtection="0"/>
    <xf numFmtId="0" fontId="89" fillId="60" borderId="90" applyNumberFormat="0" applyAlignment="0" applyProtection="0"/>
    <xf numFmtId="0" fontId="89" fillId="60" borderId="90" applyNumberFormat="0" applyAlignment="0" applyProtection="0"/>
    <xf numFmtId="0" fontId="89" fillId="60" borderId="90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47" fillId="24" borderId="91" applyNumberFormat="0" applyAlignment="0" applyProtection="0"/>
    <xf numFmtId="0" fontId="90" fillId="60" borderId="91" applyNumberFormat="0" applyAlignment="0" applyProtection="0"/>
    <xf numFmtId="0" fontId="90" fillId="60" borderId="91" applyNumberFormat="0" applyAlignment="0" applyProtection="0"/>
    <xf numFmtId="0" fontId="90" fillId="60" borderId="91" applyNumberFormat="0" applyAlignment="0" applyProtection="0"/>
    <xf numFmtId="0" fontId="90" fillId="60" borderId="91" applyNumberFormat="0" applyAlignment="0" applyProtection="0"/>
    <xf numFmtId="0" fontId="90" fillId="60" borderId="91" applyNumberFormat="0" applyAlignment="0" applyProtection="0"/>
    <xf numFmtId="169" fontId="44" fillId="0" borderId="101">
      <alignment horizontal="left"/>
    </xf>
    <xf numFmtId="168" fontId="44" fillId="0" borderId="101">
      <alignment horizontal="left"/>
    </xf>
    <xf numFmtId="0" fontId="46" fillId="24" borderId="102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78" fontId="156" fillId="64" borderId="98">
      <alignment horizontal="left" vertical="top" wrapText="1"/>
    </xf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89" fillId="60" borderId="102" applyNumberFormat="0" applyAlignment="0" applyProtection="0"/>
    <xf numFmtId="0" fontId="47" fillId="24" borderId="103" applyNumberForma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168" fontId="44" fillId="0" borderId="98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0" fontId="91" fillId="0" borderId="98"/>
    <xf numFmtId="168" fontId="44" fillId="0" borderId="101">
      <alignment horizontal="left"/>
    </xf>
    <xf numFmtId="0" fontId="46" fillId="24" borderId="102" applyNumberFormat="0" applyAlignment="0" applyProtection="0"/>
    <xf numFmtId="0" fontId="48" fillId="11" borderId="103" applyNumberFormat="0" applyAlignment="0" applyProtection="0"/>
    <xf numFmtId="0" fontId="33" fillId="26" borderId="107" applyNumberFormat="0" applyFont="0" applyAlignment="0" applyProtection="0"/>
    <xf numFmtId="169" fontId="44" fillId="0" borderId="101">
      <alignment horizontal="left"/>
    </xf>
    <xf numFmtId="0" fontId="32" fillId="26" borderId="107" applyNumberFormat="0" applyFont="0" applyAlignment="0" applyProtection="0"/>
    <xf numFmtId="0" fontId="24" fillId="0" borderId="100" applyAlignment="0">
      <alignment horizontal="left"/>
    </xf>
    <xf numFmtId="169" fontId="44" fillId="0" borderId="98">
      <alignment horizontal="left"/>
    </xf>
    <xf numFmtId="168" fontId="44" fillId="0" borderId="98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6" fillId="24" borderId="102" applyNumberFormat="0" applyAlignment="0" applyProtection="0"/>
    <xf numFmtId="0" fontId="46" fillId="24" borderId="102" applyNumberFormat="0" applyAlignment="0" applyProtection="0"/>
    <xf numFmtId="0" fontId="89" fillId="60" borderId="102" applyNumberForma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69" fontId="44" fillId="0" borderId="101">
      <alignment horizontal="left"/>
    </xf>
    <xf numFmtId="168" fontId="44" fillId="0" borderId="101">
      <alignment horizontal="left"/>
    </xf>
    <xf numFmtId="0" fontId="47" fillId="24" borderId="103" applyNumberFormat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178" fontId="25" fillId="5" borderId="98"/>
    <xf numFmtId="178" fontId="91" fillId="63" borderId="100">
      <alignment wrapText="1"/>
    </xf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89" fillId="60" borderId="102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115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48" fillId="11" borderId="91" applyNumberFormat="0" applyAlignment="0" applyProtection="0"/>
    <xf numFmtId="0" fontId="109" fillId="25" borderId="91" applyNumberFormat="0" applyAlignment="0" applyProtection="0"/>
    <xf numFmtId="0" fontId="109" fillId="25" borderId="91" applyNumberFormat="0" applyAlignment="0" applyProtection="0"/>
    <xf numFmtId="0" fontId="109" fillId="25" borderId="91" applyNumberFormat="0" applyAlignment="0" applyProtection="0"/>
    <xf numFmtId="0" fontId="109" fillId="25" borderId="91" applyNumberFormat="0" applyAlignment="0" applyProtection="0"/>
    <xf numFmtId="0" fontId="109" fillId="25" borderId="91" applyNumberFormat="0" applyAlignment="0" applyProtection="0"/>
    <xf numFmtId="0" fontId="109" fillId="25" borderId="91" applyNumberFormat="0" applyAlignment="0" applyProtection="0"/>
    <xf numFmtId="0" fontId="48" fillId="11" borderId="91" applyNumberFormat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86" fillId="0" borderId="94" applyNumberFormat="0" applyFill="0" applyAlignment="0" applyProtection="0"/>
    <xf numFmtId="0" fontId="86" fillId="0" borderId="94" applyNumberFormat="0" applyFill="0" applyAlignment="0" applyProtection="0"/>
    <xf numFmtId="0" fontId="86" fillId="0" borderId="94" applyNumberFormat="0" applyFill="0" applyAlignment="0" applyProtection="0"/>
    <xf numFmtId="0" fontId="86" fillId="0" borderId="94" applyNumberFormat="0" applyFill="0" applyAlignment="0" applyProtection="0"/>
    <xf numFmtId="0" fontId="86" fillId="0" borderId="94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0" fontId="49" fillId="0" borderId="92" applyNumberFormat="0" applyFill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0" fontId="47" fillId="24" borderId="103" applyNumberFormat="0" applyAlignment="0" applyProtection="0"/>
    <xf numFmtId="0" fontId="86" fillId="0" borderId="106" applyNumberFormat="0" applyFill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169" fontId="44" fillId="0" borderId="98">
      <alignment horizontal="left"/>
    </xf>
    <xf numFmtId="168" fontId="44" fillId="0" borderId="98">
      <alignment horizontal="left"/>
    </xf>
    <xf numFmtId="171" fontId="44" fillId="0" borderId="98">
      <alignment horizontal="left"/>
    </xf>
    <xf numFmtId="168" fontId="44" fillId="0" borderId="98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5" fillId="63" borderId="98">
      <alignment horizontal="centerContinuous" wrapText="1"/>
    </xf>
    <xf numFmtId="0" fontId="91" fillId="63" borderId="100">
      <alignment wrapText="1"/>
    </xf>
    <xf numFmtId="170" fontId="44" fillId="0" borderId="98">
      <alignment horizontal="left"/>
    </xf>
    <xf numFmtId="0" fontId="156" fillId="64" borderId="99">
      <alignment horizontal="left" vertical="top"/>
    </xf>
    <xf numFmtId="178" fontId="25" fillId="63" borderId="98">
      <alignment horizontal="centerContinuous" wrapText="1"/>
    </xf>
    <xf numFmtId="178" fontId="208" fillId="64" borderId="99">
      <alignment horizontal="left" vertical="top" wrapText="1"/>
    </xf>
    <xf numFmtId="178" fontId="91" fillId="63" borderId="100">
      <alignment wrapText="1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6" fillId="24" borderId="102" applyNumberFormat="0" applyAlignment="0" applyProtection="0"/>
    <xf numFmtId="0" fontId="47" fillId="24" borderId="103" applyNumberFormat="0" applyAlignment="0" applyProtection="0"/>
    <xf numFmtId="0" fontId="49" fillId="0" borderId="104" applyNumberFormat="0" applyFill="0" applyAlignment="0" applyProtection="0"/>
    <xf numFmtId="0" fontId="86" fillId="0" borderId="106" applyNumberFormat="0" applyFill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25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71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0" fontId="109" fillId="25" borderId="103" applyNumberFormat="0" applyAlignment="0" applyProtection="0"/>
    <xf numFmtId="0" fontId="32" fillId="26" borderId="107" applyNumberFormat="0" applyFont="0" applyAlignment="0" applyProtection="0"/>
    <xf numFmtId="0" fontId="86" fillId="0" borderId="105" applyNumberFormat="0" applyFill="0" applyAlignment="0" applyProtection="0"/>
    <xf numFmtId="0" fontId="32" fillId="26" borderId="107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6" fillId="24" borderId="102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7" fillId="24" borderId="103" applyNumberFormat="0" applyAlignment="0" applyProtection="0"/>
    <xf numFmtId="168" fontId="44" fillId="0" borderId="101">
      <alignment horizontal="left"/>
    </xf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91" fillId="63" borderId="100">
      <alignment wrapText="1"/>
    </xf>
    <xf numFmtId="0" fontId="24" fillId="0" borderId="100" applyAlignment="0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169" fontId="44" fillId="0" borderId="101">
      <alignment horizontal="left"/>
    </xf>
    <xf numFmtId="0" fontId="33" fillId="26" borderId="107" applyNumberFormat="0" applyFont="0" applyAlignment="0" applyProtection="0"/>
    <xf numFmtId="169" fontId="44" fillId="0" borderId="101">
      <alignment horizontal="left"/>
    </xf>
    <xf numFmtId="0" fontId="115" fillId="26" borderId="95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69" fontId="44" fillId="0" borderId="101">
      <alignment horizontal="left"/>
    </xf>
    <xf numFmtId="171" fontId="44" fillId="0" borderId="101">
      <alignment horizontal="left"/>
    </xf>
    <xf numFmtId="0" fontId="32" fillId="26" borderId="107" applyNumberFormat="0" applyFont="0" applyAlignment="0" applyProtection="0"/>
    <xf numFmtId="168" fontId="44" fillId="0" borderId="101">
      <alignment horizontal="left"/>
    </xf>
    <xf numFmtId="169" fontId="44" fillId="0" borderId="101">
      <alignment horizontal="left"/>
    </xf>
    <xf numFmtId="0" fontId="46" fillId="24" borderId="102" applyNumberFormat="0" applyAlignment="0" applyProtection="0"/>
    <xf numFmtId="0" fontId="47" fillId="24" borderId="103" applyNumberFormat="0" applyAlignment="0" applyProtection="0"/>
    <xf numFmtId="168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69" fontId="44" fillId="0" borderId="101">
      <alignment horizontal="left"/>
    </xf>
    <xf numFmtId="171" fontId="44" fillId="0" borderId="101">
      <alignment horizontal="left"/>
    </xf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89" fillId="60" borderId="90" applyNumberFormat="0" applyAlignment="0" applyProtection="0"/>
    <xf numFmtId="0" fontId="46" fillId="24" borderId="90" applyNumberFormat="0" applyAlignment="0" applyProtection="0"/>
    <xf numFmtId="0" fontId="90" fillId="60" borderId="91" applyNumberFormat="0" applyAlignment="0" applyProtection="0"/>
    <xf numFmtId="0" fontId="47" fillId="24" borderId="91" applyNumberFormat="0" applyAlignment="0" applyProtection="0"/>
    <xf numFmtId="0" fontId="33" fillId="26" borderId="107" applyNumberFormat="0" applyFon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86" fillId="0" borderId="93" applyNumberFormat="0" applyFill="0" applyAlignment="0" applyProtection="0"/>
    <xf numFmtId="0" fontId="86" fillId="0" borderId="93" applyNumberFormat="0" applyFill="0" applyAlignment="0" applyProtection="0"/>
    <xf numFmtId="0" fontId="49" fillId="0" borderId="92" applyNumberFormat="0" applyFill="0" applyAlignment="0" applyProtection="0"/>
    <xf numFmtId="0" fontId="25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171" fontId="44" fillId="0" borderId="101">
      <alignment horizontal="left"/>
    </xf>
    <xf numFmtId="168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0" fontId="109" fillId="25" borderId="103" applyNumberFormat="0" applyAlignment="0" applyProtection="0"/>
    <xf numFmtId="0" fontId="89" fillId="60" borderId="90" applyNumberFormat="0" applyAlignment="0" applyProtection="0"/>
    <xf numFmtId="0" fontId="90" fillId="60" borderId="91" applyNumberFormat="0" applyAlignment="0" applyProtection="0"/>
    <xf numFmtId="0" fontId="86" fillId="0" borderId="93" applyNumberFormat="0" applyFill="0" applyAlignment="0" applyProtection="0"/>
    <xf numFmtId="0" fontId="25" fillId="26" borderId="95" applyNumberFormat="0" applyFont="0" applyAlignment="0" applyProtection="0"/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0" fontId="48" fillId="11" borderId="103" applyNumberFormat="0" applyAlignment="0" applyProtection="0"/>
    <xf numFmtId="0" fontId="32" fillId="26" borderId="95" applyNumberFormat="0" applyFont="0" applyAlignment="0" applyProtection="0"/>
    <xf numFmtId="0" fontId="33" fillId="26" borderId="95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86" fillId="0" borderId="106" applyNumberFormat="0" applyFill="0" applyAlignment="0" applyProtection="0"/>
    <xf numFmtId="168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91" fillId="63" borderId="100">
      <alignment wrapText="1"/>
    </xf>
    <xf numFmtId="0" fontId="46" fillId="24" borderId="102" applyNumberFormat="0" applyAlignment="0" applyProtection="0"/>
    <xf numFmtId="168" fontId="44" fillId="0" borderId="101">
      <alignment horizontal="left"/>
    </xf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168" fontId="44" fillId="0" borderId="101">
      <alignment horizontal="left"/>
    </xf>
    <xf numFmtId="0" fontId="49" fillId="0" borderId="104" applyNumberFormat="0" applyFill="0" applyAlignment="0" applyProtection="0"/>
    <xf numFmtId="168" fontId="44" fillId="0" borderId="101">
      <alignment horizontal="left"/>
    </xf>
    <xf numFmtId="168" fontId="44" fillId="0" borderId="98">
      <alignment horizontal="left"/>
    </xf>
    <xf numFmtId="0" fontId="48" fillId="11" borderId="103" applyNumberFormat="0" applyAlignment="0" applyProtection="0"/>
    <xf numFmtId="168" fontId="44" fillId="0" borderId="101">
      <alignment horizontal="left"/>
    </xf>
    <xf numFmtId="0" fontId="33" fillId="26" borderId="107" applyNumberFormat="0" applyFont="0" applyAlignment="0" applyProtection="0"/>
    <xf numFmtId="49" fontId="224" fillId="70" borderId="96">
      <alignment horizontal="center" vertical="center" wrapText="1"/>
    </xf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32" fillId="26" borderId="95" applyNumberFormat="0" applyFont="0" applyAlignment="0" applyProtection="0"/>
    <xf numFmtId="0" fontId="115" fillId="26" borderId="95" applyNumberFormat="0" applyFont="0" applyAlignment="0" applyProtection="0"/>
    <xf numFmtId="169" fontId="44" fillId="0" borderId="101">
      <alignment horizontal="left"/>
    </xf>
    <xf numFmtId="171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0" fontId="115" fillId="26" borderId="95" applyNumberFormat="0" applyFont="0" applyAlignment="0" applyProtection="0"/>
    <xf numFmtId="169" fontId="44" fillId="0" borderId="101">
      <alignment horizontal="left"/>
    </xf>
    <xf numFmtId="0" fontId="91" fillId="63" borderId="98"/>
    <xf numFmtId="0" fontId="91" fillId="63" borderId="98"/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0" fontId="32" fillId="26" borderId="107" applyNumberFormat="0" applyFont="0" applyAlignment="0" applyProtection="0"/>
    <xf numFmtId="0" fontId="166" fillId="60" borderId="90" applyNumberFormat="0" applyAlignment="0" applyProtection="0"/>
    <xf numFmtId="0" fontId="89" fillId="60" borderId="90" applyNumberFormat="0" applyAlignment="0" applyProtection="0"/>
    <xf numFmtId="0" fontId="167" fillId="24" borderId="90" applyNumberFormat="0" applyAlignment="0" applyProtection="0"/>
    <xf numFmtId="0" fontId="171" fillId="60" borderId="91" applyNumberFormat="0" applyAlignment="0" applyProtection="0"/>
    <xf numFmtId="0" fontId="90" fillId="60" borderId="91" applyNumberFormat="0" applyAlignment="0" applyProtection="0"/>
    <xf numFmtId="0" fontId="47" fillId="24" borderId="103" applyNumberFormat="0" applyAlignment="0" applyProtection="0"/>
    <xf numFmtId="0" fontId="173" fillId="24" borderId="91" applyNumberFormat="0" applyAlignment="0" applyProtection="0"/>
    <xf numFmtId="0" fontId="24" fillId="0" borderId="100" applyAlignment="0">
      <alignment horizontal="left"/>
    </xf>
    <xf numFmtId="178" fontId="169" fillId="60" borderId="91" applyNumberFormat="0" applyAlignment="0" applyProtection="0"/>
    <xf numFmtId="0" fontId="24" fillId="0" borderId="100" applyAlignment="0">
      <alignment horizontal="left"/>
    </xf>
    <xf numFmtId="178" fontId="169" fillId="60" borderId="91" applyNumberFormat="0" applyAlignment="0" applyProtection="0"/>
    <xf numFmtId="169" fontId="44" fillId="0" borderId="101">
      <alignment horizontal="left"/>
    </xf>
    <xf numFmtId="168" fontId="44" fillId="0" borderId="101">
      <alignment horizontal="left"/>
    </xf>
    <xf numFmtId="169" fontId="44" fillId="0" borderId="101">
      <alignment horizontal="left"/>
    </xf>
    <xf numFmtId="0" fontId="46" fillId="24" borderId="102" applyNumberFormat="0" applyAlignment="0" applyProtection="0"/>
    <xf numFmtId="0" fontId="109" fillId="25" borderId="103" applyNumberFormat="0" applyAlignment="0" applyProtection="0"/>
    <xf numFmtId="0" fontId="109" fillId="25" borderId="103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87" fillId="63" borderId="98">
      <alignment horizontal="left"/>
    </xf>
    <xf numFmtId="0" fontId="91" fillId="63" borderId="100">
      <alignment wrapText="1"/>
    </xf>
    <xf numFmtId="0" fontId="91" fillId="63" borderId="100">
      <alignment wrapText="1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0" fontId="179" fillId="25" borderId="91" applyNumberFormat="0" applyAlignment="0" applyProtection="0"/>
    <xf numFmtId="0" fontId="109" fillId="25" borderId="91" applyNumberFormat="0" applyAlignment="0" applyProtection="0"/>
    <xf numFmtId="0" fontId="180" fillId="11" borderId="91" applyNumberFormat="0" applyAlignment="0" applyProtection="0"/>
    <xf numFmtId="0" fontId="86" fillId="0" borderId="93" applyNumberFormat="0" applyFill="0" applyAlignment="0" applyProtection="0"/>
    <xf numFmtId="0" fontId="37" fillId="0" borderId="93" applyNumberFormat="0" applyFill="0" applyAlignment="0" applyProtection="0"/>
    <xf numFmtId="0" fontId="181" fillId="0" borderId="93" applyNumberFormat="0" applyFill="0" applyAlignment="0" applyProtection="0"/>
    <xf numFmtId="0" fontId="182" fillId="0" borderId="93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41" fillId="0" borderId="92" applyNumberFormat="0" applyFill="0" applyAlignment="0" applyProtection="0"/>
    <xf numFmtId="0" fontId="25" fillId="25" borderId="95" applyNumberFormat="0" applyFont="0" applyAlignment="0" applyProtection="0"/>
    <xf numFmtId="178" fontId="197" fillId="25" borderId="91" applyNumberFormat="0" applyAlignment="0" applyProtection="0"/>
    <xf numFmtId="178" fontId="197" fillId="25" borderId="91" applyNumberFormat="0" applyAlignment="0" applyProtection="0"/>
    <xf numFmtId="178" fontId="206" fillId="26" borderId="95" applyNumberFormat="0" applyFont="0" applyAlignment="0" applyProtection="0"/>
    <xf numFmtId="178" fontId="206" fillId="26" borderId="95" applyNumberFormat="0" applyFont="0" applyAlignment="0" applyProtection="0"/>
    <xf numFmtId="0" fontId="39" fillId="26" borderId="95" applyNumberFormat="0" applyFont="0" applyAlignment="0" applyProtection="0"/>
    <xf numFmtId="0" fontId="39" fillId="26" borderId="95" applyNumberFormat="0" applyFont="0" applyAlignment="0" applyProtection="0"/>
    <xf numFmtId="0" fontId="33" fillId="26" borderId="95" applyNumberFormat="0" applyFont="0" applyAlignment="0" applyProtection="0"/>
    <xf numFmtId="0" fontId="39" fillId="26" borderId="95" applyNumberFormat="0" applyFont="0" applyAlignment="0" applyProtection="0"/>
    <xf numFmtId="0" fontId="39" fillId="26" borderId="95" applyNumberFormat="0" applyFont="0" applyAlignment="0" applyProtection="0"/>
    <xf numFmtId="0" fontId="25" fillId="26" borderId="95" applyNumberFormat="0" applyFont="0" applyAlignment="0" applyProtection="0"/>
    <xf numFmtId="178" fontId="207" fillId="60" borderId="90" applyNumberFormat="0" applyAlignment="0" applyProtection="0"/>
    <xf numFmtId="178" fontId="207" fillId="60" borderId="90" applyNumberForma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89" fillId="60" borderId="102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71" fontId="44" fillId="0" borderId="98">
      <alignment horizontal="left"/>
    </xf>
    <xf numFmtId="168" fontId="44" fillId="0" borderId="101">
      <alignment horizontal="left"/>
    </xf>
    <xf numFmtId="0" fontId="46" fillId="24" borderId="102" applyNumberFormat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169" fontId="44" fillId="0" borderId="101">
      <alignment horizontal="left"/>
    </xf>
    <xf numFmtId="0" fontId="33" fillId="26" borderId="107" applyNumberFormat="0" applyFont="0" applyAlignment="0" applyProtection="0"/>
    <xf numFmtId="169" fontId="44" fillId="0" borderId="101">
      <alignment horizontal="left"/>
    </xf>
    <xf numFmtId="0" fontId="32" fillId="26" borderId="107" applyNumberFormat="0" applyFon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8" fontId="36" fillId="0" borderId="94" applyNumberFormat="0" applyFill="0" applyAlignment="0" applyProtection="0"/>
    <xf numFmtId="178" fontId="31" fillId="0" borderId="93" applyNumberFormat="0" applyFill="0" applyAlignment="0" applyProtection="0"/>
    <xf numFmtId="178" fontId="36" fillId="0" borderId="94" applyNumberFormat="0" applyFill="0" applyAlignment="0" applyProtection="0"/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0" fontId="46" fillId="24" borderId="102" applyNumberFormat="0" applyAlignment="0" applyProtection="0"/>
    <xf numFmtId="0" fontId="48" fillId="11" borderId="103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25" fillId="26" borderId="107" applyNumberFormat="0" applyFont="0" applyAlignment="0" applyProtection="0"/>
    <xf numFmtId="0" fontId="32" fillId="26" borderId="107" applyNumberFormat="0" applyFont="0" applyAlignment="0" applyProtection="0"/>
    <xf numFmtId="0" fontId="49" fillId="0" borderId="104" applyNumberFormat="0" applyFill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70" fontId="44" fillId="0" borderId="98">
      <alignment horizontal="left"/>
    </xf>
    <xf numFmtId="168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0" fontId="33" fillId="26" borderId="107" applyNumberFormat="0" applyFont="0" applyAlignment="0" applyProtection="0"/>
    <xf numFmtId="169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0" fontId="48" fillId="11" borderId="103" applyNumberFormat="0" applyAlignment="0" applyProtection="0"/>
    <xf numFmtId="0" fontId="32" fillId="26" borderId="95" applyNumberFormat="0" applyFont="0" applyAlignment="0" applyProtection="0"/>
    <xf numFmtId="171" fontId="44" fillId="0" borderId="101">
      <alignment horizontal="left"/>
    </xf>
    <xf numFmtId="0" fontId="33" fillId="26" borderId="107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0" fontId="33" fillId="26" borderId="107" applyNumberFormat="0" applyFont="0" applyAlignment="0" applyProtection="0"/>
    <xf numFmtId="168" fontId="44" fillId="0" borderId="101">
      <alignment horizontal="left"/>
    </xf>
    <xf numFmtId="0" fontId="32" fillId="26" borderId="107" applyNumberFormat="0" applyFont="0" applyAlignment="0" applyProtection="0"/>
    <xf numFmtId="0" fontId="86" fillId="0" borderId="105" applyNumberFormat="0" applyFill="0" applyAlignment="0" applyProtection="0"/>
    <xf numFmtId="169" fontId="44" fillId="0" borderId="98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71" fontId="44" fillId="0" borderId="101">
      <alignment horizontal="left"/>
    </xf>
    <xf numFmtId="0" fontId="32" fillId="26" borderId="107" applyNumberFormat="0" applyFont="0" applyAlignment="0" applyProtection="0"/>
    <xf numFmtId="171" fontId="44" fillId="0" borderId="98">
      <alignment horizontal="left"/>
    </xf>
    <xf numFmtId="168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89" fillId="60" borderId="102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8" fillId="11" borderId="103" applyNumberFormat="0" applyAlignment="0" applyProtection="0"/>
    <xf numFmtId="0" fontId="47" fillId="24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109" fillId="25" borderId="103" applyNumberFormat="0" applyAlignment="0" applyProtection="0"/>
    <xf numFmtId="0" fontId="48" fillId="11" borderId="103" applyNumberForma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86" fillId="0" borderId="106" applyNumberFormat="0" applyFill="0" applyAlignment="0" applyProtection="0"/>
    <xf numFmtId="0" fontId="86" fillId="0" borderId="106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86" fillId="0" borderId="105" applyNumberFormat="0" applyFill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7" fillId="24" borderId="103" applyNumberForma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25" fillId="63" borderId="98">
      <alignment horizontal="centerContinuous" wrapText="1"/>
    </xf>
    <xf numFmtId="178" fontId="25" fillId="63" borderId="98">
      <alignment horizontal="centerContinuous" wrapText="1"/>
    </xf>
    <xf numFmtId="169" fontId="44" fillId="0" borderId="101">
      <alignment horizontal="left"/>
    </xf>
    <xf numFmtId="169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7" fillId="24" borderId="103" applyNumberFormat="0" applyAlignment="0" applyProtection="0"/>
    <xf numFmtId="0" fontId="47" fillId="24" borderId="103" applyNumberForma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9" fillId="0" borderId="104" applyNumberFormat="0" applyFill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90" fillId="60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6" fillId="24" borderId="102" applyNumberForma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8" fontId="44" fillId="0" borderId="98">
      <alignment horizontal="left"/>
    </xf>
    <xf numFmtId="171" fontId="44" fillId="0" borderId="98">
      <alignment horizontal="left"/>
    </xf>
    <xf numFmtId="169" fontId="44" fillId="0" borderId="98">
      <alignment horizontal="left"/>
    </xf>
    <xf numFmtId="0" fontId="89" fillId="24" borderId="90" applyNumberFormat="0" applyAlignment="0" applyProtection="0"/>
    <xf numFmtId="0" fontId="89" fillId="24" borderId="90" applyNumberFormat="0" applyAlignment="0" applyProtection="0"/>
    <xf numFmtId="0" fontId="253" fillId="24" borderId="91" applyNumberFormat="0" applyAlignment="0" applyProtection="0"/>
    <xf numFmtId="0" fontId="253" fillId="24" borderId="91" applyNumberFormat="0" applyAlignment="0" applyProtection="0"/>
    <xf numFmtId="0" fontId="253" fillId="24" borderId="91" applyNumberFormat="0" applyAlignment="0" applyProtection="0"/>
    <xf numFmtId="0" fontId="33" fillId="26" borderId="107" applyNumberFormat="0" applyFont="0" applyAlignment="0" applyProtection="0"/>
    <xf numFmtId="0" fontId="109" fillId="11" borderId="91" applyNumberFormat="0" applyAlignment="0" applyProtection="0"/>
    <xf numFmtId="0" fontId="109" fillId="11" borderId="91" applyNumberFormat="0" applyAlignment="0" applyProtection="0"/>
    <xf numFmtId="0" fontId="109" fillId="11" borderId="91" applyNumberFormat="0" applyAlignment="0" applyProtection="0"/>
    <xf numFmtId="0" fontId="86" fillId="0" borderId="92" applyNumberFormat="0" applyFill="0" applyAlignment="0" applyProtection="0"/>
    <xf numFmtId="0" fontId="86" fillId="0" borderId="92" applyNumberFormat="0" applyFill="0" applyAlignment="0" applyProtection="0"/>
    <xf numFmtId="0" fontId="31" fillId="0" borderId="93" applyNumberFormat="0" applyFill="0" applyAlignment="0" applyProtection="0"/>
    <xf numFmtId="0" fontId="25" fillId="26" borderId="95" applyNumberFormat="0" applyFont="0" applyAlignment="0" applyProtection="0"/>
    <xf numFmtId="0" fontId="25" fillId="26" borderId="95" applyNumberFormat="0" applyFont="0" applyAlignment="0" applyProtection="0"/>
    <xf numFmtId="170" fontId="44" fillId="0" borderId="98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89" fillId="24" borderId="90" applyNumberFormat="0" applyAlignment="0" applyProtection="0"/>
    <xf numFmtId="0" fontId="89" fillId="24" borderId="90" applyNumberFormat="0" applyAlignment="0" applyProtection="0"/>
    <xf numFmtId="0" fontId="253" fillId="24" borderId="91" applyNumberFormat="0" applyAlignment="0" applyProtection="0"/>
    <xf numFmtId="0" fontId="253" fillId="24" borderId="91" applyNumberFormat="0" applyAlignment="0" applyProtection="0"/>
    <xf numFmtId="0" fontId="90" fillId="60" borderId="103" applyNumberFormat="0" applyAlignment="0" applyProtection="0"/>
    <xf numFmtId="0" fontId="253" fillId="24" borderId="91" applyNumberFormat="0" applyAlignment="0" applyProtection="0"/>
    <xf numFmtId="169" fontId="44" fillId="0" borderId="101">
      <alignment horizontal="left"/>
    </xf>
    <xf numFmtId="0" fontId="109" fillId="11" borderId="91" applyNumberFormat="0" applyAlignment="0" applyProtection="0"/>
    <xf numFmtId="0" fontId="109" fillId="11" borderId="91" applyNumberFormat="0" applyAlignment="0" applyProtection="0"/>
    <xf numFmtId="0" fontId="109" fillId="11" borderId="91" applyNumberFormat="0" applyAlignment="0" applyProtection="0"/>
    <xf numFmtId="0" fontId="86" fillId="0" borderId="92" applyNumberFormat="0" applyFill="0" applyAlignment="0" applyProtection="0"/>
    <xf numFmtId="0" fontId="86" fillId="0" borderId="92" applyNumberFormat="0" applyFill="0" applyAlignment="0" applyProtection="0"/>
    <xf numFmtId="0" fontId="25" fillId="26" borderId="95" applyNumberFormat="0" applyFont="0" applyAlignment="0" applyProtection="0"/>
    <xf numFmtId="0" fontId="25" fillId="26" borderId="95" applyNumberFormat="0" applyFont="0" applyAlignment="0" applyProtection="0"/>
    <xf numFmtId="0" fontId="39" fillId="26" borderId="95" applyNumberFormat="0" applyFon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0" fontId="47" fillId="24" borderId="103" applyNumberFormat="0" applyAlignment="0" applyProtection="0"/>
    <xf numFmtId="0" fontId="32" fillId="26" borderId="107" applyNumberFormat="0" applyFont="0" applyAlignment="0" applyProtection="0"/>
    <xf numFmtId="168" fontId="44" fillId="0" borderId="101">
      <alignment horizontal="left"/>
    </xf>
    <xf numFmtId="0" fontId="46" fillId="24" borderId="102" applyNumberFormat="0" applyAlignment="0" applyProtection="0"/>
    <xf numFmtId="0" fontId="32" fillId="26" borderId="107" applyNumberFormat="0" applyFont="0" applyAlignment="0" applyProtection="0"/>
    <xf numFmtId="0" fontId="46" fillId="24" borderId="102" applyNumberFormat="0" applyAlignment="0" applyProtection="0"/>
    <xf numFmtId="0" fontId="33" fillId="26" borderId="107" applyNumberFormat="0" applyFont="0" applyAlignment="0" applyProtection="0"/>
    <xf numFmtId="0" fontId="49" fillId="0" borderId="104" applyNumberFormat="0" applyFill="0" applyAlignment="0" applyProtection="0"/>
    <xf numFmtId="171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0" fontId="109" fillId="25" borderId="103" applyNumberForma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0" fontId="32" fillId="26" borderId="107" applyNumberFormat="0" applyFon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0" fontId="46" fillId="24" borderId="90" applyNumberFormat="0" applyAlignment="0" applyProtection="0"/>
    <xf numFmtId="0" fontId="47" fillId="24" borderId="91" applyNumberFormat="0" applyAlignment="0" applyProtection="0"/>
    <xf numFmtId="0" fontId="49" fillId="0" borderId="92" applyNumberFormat="0" applyFill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0" fontId="33" fillId="26" borderId="95" applyNumberFormat="0" applyFont="0" applyAlignment="0" applyProtection="0"/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0" fontId="33" fillId="26" borderId="107" applyNumberFormat="0" applyFont="0" applyAlignment="0" applyProtection="0"/>
    <xf numFmtId="171" fontId="44" fillId="0" borderId="101">
      <alignment horizontal="left"/>
    </xf>
    <xf numFmtId="168" fontId="44" fillId="0" borderId="101">
      <alignment horizontal="left"/>
    </xf>
    <xf numFmtId="0" fontId="25" fillId="26" borderId="95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0" fontId="156" fillId="64" borderId="97">
      <alignment horizontal="left" vertical="top" wrapText="1"/>
    </xf>
    <xf numFmtId="0" fontId="120" fillId="26" borderId="95" applyNumberFormat="0" applyFont="0" applyAlignment="0" applyProtection="0"/>
    <xf numFmtId="0" fontId="25" fillId="26" borderId="95" applyNumberFormat="0" applyFont="0" applyAlignment="0" applyProtection="0"/>
    <xf numFmtId="171" fontId="44" fillId="0" borderId="101">
      <alignment horizontal="left"/>
    </xf>
    <xf numFmtId="171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0" fontId="44" fillId="0" borderId="98">
      <alignment horizontal="left"/>
    </xf>
    <xf numFmtId="170" fontId="44" fillId="0" borderId="98">
      <alignment horizontal="left"/>
    </xf>
    <xf numFmtId="171" fontId="44" fillId="0" borderId="98">
      <alignment horizontal="left"/>
    </xf>
    <xf numFmtId="168" fontId="44" fillId="0" borderId="98">
      <alignment horizontal="left"/>
    </xf>
    <xf numFmtId="169" fontId="44" fillId="0" borderId="98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89" fillId="60" borderId="102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9" fillId="0" borderId="104" applyNumberFormat="0" applyFill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90" fillId="60" borderId="103" applyNumberFormat="0" applyAlignment="0" applyProtection="0"/>
    <xf numFmtId="0" fontId="47" fillId="24" borderId="103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71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8" fontId="198" fillId="63" borderId="100">
      <alignment wrapText="1"/>
    </xf>
    <xf numFmtId="171" fontId="44" fillId="0" borderId="98">
      <alignment horizontal="left"/>
    </xf>
    <xf numFmtId="170" fontId="44" fillId="0" borderId="98">
      <alignment horizontal="left"/>
    </xf>
    <xf numFmtId="169" fontId="44" fillId="0" borderId="98">
      <alignment horizontal="left"/>
    </xf>
    <xf numFmtId="169" fontId="44" fillId="0" borderId="98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7" fillId="24" borderId="103" applyNumberFormat="0" applyAlignment="0" applyProtection="0"/>
    <xf numFmtId="0" fontId="46" fillId="24" borderId="102" applyNumberForma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1" fontId="44" fillId="0" borderId="98">
      <alignment horizontal="left"/>
    </xf>
    <xf numFmtId="170" fontId="44" fillId="0" borderId="98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46" fillId="24" borderId="102" applyNumberForma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8" fillId="11" borderId="103" applyNumberFormat="0" applyAlignment="0" applyProtection="0"/>
    <xf numFmtId="0" fontId="90" fillId="60" borderId="103" applyNumberForma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89" fillId="60" borderId="102" applyNumberFormat="0" applyAlignment="0" applyProtection="0"/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8" fontId="198" fillId="63" borderId="100">
      <alignment wrapText="1"/>
    </xf>
    <xf numFmtId="0" fontId="91" fillId="0" borderId="98"/>
    <xf numFmtId="0" fontId="32" fillId="26" borderId="107" applyNumberFormat="0" applyFont="0" applyAlignment="0" applyProtection="0"/>
    <xf numFmtId="0" fontId="90" fillId="60" borderId="103" applyNumberFormat="0" applyAlignment="0" applyProtection="0"/>
    <xf numFmtId="0" fontId="32" fillId="26" borderId="107" applyNumberFormat="0" applyFont="0" applyAlignment="0" applyProtection="0"/>
    <xf numFmtId="0" fontId="90" fillId="60" borderId="103" applyNumberFormat="0" applyAlignment="0" applyProtection="0"/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0" fontId="32" fillId="26" borderId="107" applyNumberFormat="0" applyFont="0" applyAlignment="0" applyProtection="0"/>
    <xf numFmtId="0" fontId="90" fillId="60" borderId="103" applyNumberFormat="0" applyAlignment="0" applyProtection="0"/>
    <xf numFmtId="169" fontId="44" fillId="0" borderId="86">
      <alignment horizontal="left"/>
    </xf>
    <xf numFmtId="169" fontId="44" fillId="0" borderId="86">
      <alignment horizontal="left"/>
    </xf>
    <xf numFmtId="169" fontId="44" fillId="0" borderId="86">
      <alignment horizontal="left"/>
    </xf>
    <xf numFmtId="170" fontId="44" fillId="0" borderId="86">
      <alignment horizontal="left"/>
    </xf>
    <xf numFmtId="170" fontId="44" fillId="0" borderId="86">
      <alignment horizontal="left"/>
    </xf>
    <xf numFmtId="170" fontId="44" fillId="0" borderId="86">
      <alignment horizontal="left"/>
    </xf>
    <xf numFmtId="171" fontId="44" fillId="0" borderId="86">
      <alignment horizontal="left"/>
    </xf>
    <xf numFmtId="171" fontId="44" fillId="0" borderId="86">
      <alignment horizontal="left"/>
    </xf>
    <xf numFmtId="171" fontId="44" fillId="0" borderId="86">
      <alignment horizontal="left"/>
    </xf>
    <xf numFmtId="168" fontId="44" fillId="0" borderId="86">
      <alignment horizontal="left"/>
    </xf>
    <xf numFmtId="168" fontId="44" fillId="0" borderId="86">
      <alignment horizontal="left"/>
    </xf>
    <xf numFmtId="168" fontId="44" fillId="0" borderId="86">
      <alignment horizontal="left"/>
    </xf>
    <xf numFmtId="169" fontId="44" fillId="0" borderId="86">
      <alignment horizontal="left"/>
    </xf>
    <xf numFmtId="169" fontId="44" fillId="0" borderId="86">
      <alignment horizontal="left"/>
    </xf>
    <xf numFmtId="169" fontId="44" fillId="0" borderId="86">
      <alignment horizontal="left"/>
    </xf>
    <xf numFmtId="170" fontId="44" fillId="0" borderId="86">
      <alignment horizontal="left"/>
    </xf>
    <xf numFmtId="170" fontId="44" fillId="0" borderId="86">
      <alignment horizontal="left"/>
    </xf>
    <xf numFmtId="170" fontId="44" fillId="0" borderId="86">
      <alignment horizontal="left"/>
    </xf>
    <xf numFmtId="171" fontId="44" fillId="0" borderId="86">
      <alignment horizontal="left"/>
    </xf>
    <xf numFmtId="171" fontId="44" fillId="0" borderId="86">
      <alignment horizontal="left"/>
    </xf>
    <xf numFmtId="171" fontId="44" fillId="0" borderId="86">
      <alignment horizontal="left"/>
    </xf>
    <xf numFmtId="168" fontId="44" fillId="0" borderId="86">
      <alignment horizontal="left"/>
    </xf>
    <xf numFmtId="168" fontId="44" fillId="0" borderId="86">
      <alignment horizontal="left"/>
    </xf>
    <xf numFmtId="168" fontId="44" fillId="0" borderId="86">
      <alignment horizontal="left"/>
    </xf>
    <xf numFmtId="0" fontId="91" fillId="0" borderId="86"/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24" fillId="0" borderId="76" applyAlignment="0">
      <alignment horizontal="left"/>
    </xf>
    <xf numFmtId="0" fontId="87" fillId="63" borderId="86">
      <alignment horizontal="left"/>
    </xf>
    <xf numFmtId="0" fontId="25" fillId="63" borderId="86">
      <alignment horizontal="centerContinuous"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76">
      <alignment wrapText="1"/>
    </xf>
    <xf numFmtId="0" fontId="91" fillId="63" borderId="86"/>
    <xf numFmtId="169" fontId="44" fillId="0" borderId="86">
      <alignment horizontal="left"/>
    </xf>
    <xf numFmtId="170" fontId="44" fillId="0" borderId="86">
      <alignment horizontal="left"/>
    </xf>
    <xf numFmtId="171" fontId="44" fillId="0" borderId="86">
      <alignment horizontal="left"/>
    </xf>
    <xf numFmtId="168" fontId="44" fillId="0" borderId="86">
      <alignment horizontal="left"/>
    </xf>
    <xf numFmtId="0" fontId="156" fillId="64" borderId="73">
      <alignment horizontal="left" vertical="top" wrapText="1"/>
    </xf>
    <xf numFmtId="0" fontId="156" fillId="64" borderId="75">
      <alignment horizontal="left" vertical="top"/>
    </xf>
    <xf numFmtId="0" fontId="91" fillId="0" borderId="86"/>
    <xf numFmtId="178" fontId="25" fillId="5" borderId="86"/>
    <xf numFmtId="178" fontId="25" fillId="63" borderId="86">
      <alignment horizontal="centerContinuous" wrapText="1"/>
    </xf>
    <xf numFmtId="0" fontId="25" fillId="63" borderId="86">
      <alignment horizontal="centerContinuous" wrapText="1"/>
    </xf>
    <xf numFmtId="178" fontId="198" fillId="63" borderId="76">
      <alignment wrapText="1"/>
    </xf>
    <xf numFmtId="178" fontId="91" fillId="63" borderId="76">
      <alignment wrapText="1"/>
    </xf>
    <xf numFmtId="178" fontId="91" fillId="63" borderId="76">
      <alignment wrapText="1"/>
    </xf>
    <xf numFmtId="178" fontId="198" fillId="63" borderId="76">
      <alignment wrapText="1"/>
    </xf>
    <xf numFmtId="0" fontId="91" fillId="63" borderId="86"/>
    <xf numFmtId="178" fontId="156" fillId="64" borderId="86">
      <alignment horizontal="left" vertical="top" wrapText="1"/>
    </xf>
    <xf numFmtId="178" fontId="208" fillId="64" borderId="75">
      <alignment horizontal="left" vertical="top" wrapText="1"/>
    </xf>
    <xf numFmtId="178" fontId="25" fillId="63" borderId="86">
      <alignment horizontal="centerContinuous" wrapText="1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0" fontId="115" fillId="26" borderId="107" applyNumberFormat="0" applyFont="0" applyAlignment="0" applyProtection="0"/>
    <xf numFmtId="0" fontId="166" fillId="60" borderId="102" applyNumberFormat="0" applyAlignment="0" applyProtection="0"/>
    <xf numFmtId="0" fontId="89" fillId="60" borderId="102" applyNumberFormat="0" applyAlignment="0" applyProtection="0"/>
    <xf numFmtId="0" fontId="167" fillId="24" borderId="102" applyNumberFormat="0" applyAlignment="0" applyProtection="0"/>
    <xf numFmtId="0" fontId="171" fillId="60" borderId="103" applyNumberFormat="0" applyAlignment="0" applyProtection="0"/>
    <xf numFmtId="0" fontId="90" fillId="60" borderId="103" applyNumberFormat="0" applyAlignment="0" applyProtection="0"/>
    <xf numFmtId="0" fontId="173" fillId="24" borderId="103" applyNumberFormat="0" applyAlignment="0" applyProtection="0"/>
    <xf numFmtId="178" fontId="169" fillId="60" borderId="103" applyNumberFormat="0" applyAlignment="0" applyProtection="0"/>
    <xf numFmtId="178" fontId="169" fillId="60" borderId="103" applyNumberFormat="0" applyAlignment="0" applyProtection="0"/>
    <xf numFmtId="0" fontId="179" fillId="25" borderId="103" applyNumberFormat="0" applyAlignment="0" applyProtection="0"/>
    <xf numFmtId="0" fontId="109" fillId="25" borderId="103" applyNumberFormat="0" applyAlignment="0" applyProtection="0"/>
    <xf numFmtId="0" fontId="180" fillId="11" borderId="103" applyNumberFormat="0" applyAlignment="0" applyProtection="0"/>
    <xf numFmtId="0" fontId="86" fillId="0" borderId="105" applyNumberFormat="0" applyFill="0" applyAlignment="0" applyProtection="0"/>
    <xf numFmtId="0" fontId="37" fillId="0" borderId="105" applyNumberFormat="0" applyFill="0" applyAlignment="0" applyProtection="0"/>
    <xf numFmtId="0" fontId="181" fillId="0" borderId="105" applyNumberFormat="0" applyFill="0" applyAlignment="0" applyProtection="0"/>
    <xf numFmtId="0" fontId="182" fillId="0" borderId="105" applyNumberFormat="0" applyFill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41" fillId="0" borderId="104" applyNumberFormat="0" applyFill="0" applyAlignment="0" applyProtection="0"/>
    <xf numFmtId="0" fontId="25" fillId="25" borderId="107" applyNumberFormat="0" applyFont="0" applyAlignment="0" applyProtection="0"/>
    <xf numFmtId="178" fontId="197" fillId="25" borderId="103" applyNumberFormat="0" applyAlignment="0" applyProtection="0"/>
    <xf numFmtId="178" fontId="197" fillId="25" borderId="103" applyNumberFormat="0" applyAlignment="0" applyProtection="0"/>
    <xf numFmtId="178" fontId="206" fillId="26" borderId="107" applyNumberFormat="0" applyFont="0" applyAlignment="0" applyProtection="0"/>
    <xf numFmtId="178" fontId="206" fillId="26" borderId="107" applyNumberFormat="0" applyFont="0" applyAlignment="0" applyProtection="0"/>
    <xf numFmtId="0" fontId="39" fillId="26" borderId="107" applyNumberFormat="0" applyFont="0" applyAlignment="0" applyProtection="0"/>
    <xf numFmtId="0" fontId="39" fillId="26" borderId="107" applyNumberFormat="0" applyFont="0" applyAlignment="0" applyProtection="0"/>
    <xf numFmtId="0" fontId="33" fillId="26" borderId="107" applyNumberFormat="0" applyFont="0" applyAlignment="0" applyProtection="0"/>
    <xf numFmtId="0" fontId="39" fillId="26" borderId="107" applyNumberFormat="0" applyFont="0" applyAlignment="0" applyProtection="0"/>
    <xf numFmtId="0" fontId="39" fillId="26" borderId="107" applyNumberFormat="0" applyFont="0" applyAlignment="0" applyProtection="0"/>
    <xf numFmtId="0" fontId="25" fillId="26" borderId="107" applyNumberFormat="0" applyFont="0" applyAlignment="0" applyProtection="0"/>
    <xf numFmtId="178" fontId="207" fillId="60" borderId="102" applyNumberFormat="0" applyAlignment="0" applyProtection="0"/>
    <xf numFmtId="178" fontId="207" fillId="60" borderId="102" applyNumberFormat="0" applyAlignment="0" applyProtection="0"/>
    <xf numFmtId="178" fontId="36" fillId="0" borderId="106" applyNumberFormat="0" applyFill="0" applyAlignment="0" applyProtection="0"/>
    <xf numFmtId="178" fontId="31" fillId="0" borderId="105" applyNumberFormat="0" applyFill="0" applyAlignment="0" applyProtection="0"/>
    <xf numFmtId="178" fontId="36" fillId="0" borderId="106" applyNumberFormat="0" applyFill="0" applyAlignment="0" applyProtection="0"/>
    <xf numFmtId="0" fontId="32" fillId="26" borderId="107" applyNumberFormat="0" applyFont="0" applyAlignment="0" applyProtection="0"/>
    <xf numFmtId="0" fontId="89" fillId="24" borderId="102" applyNumberFormat="0" applyAlignment="0" applyProtection="0"/>
    <xf numFmtId="0" fontId="89" fillId="24" borderId="102" applyNumberFormat="0" applyAlignment="0" applyProtection="0"/>
    <xf numFmtId="0" fontId="253" fillId="24" borderId="103" applyNumberFormat="0" applyAlignment="0" applyProtection="0"/>
    <xf numFmtId="0" fontId="253" fillId="24" borderId="103" applyNumberFormat="0" applyAlignment="0" applyProtection="0"/>
    <xf numFmtId="0" fontId="253" fillId="24" borderId="103" applyNumberFormat="0" applyAlignment="0" applyProtection="0"/>
    <xf numFmtId="0" fontId="109" fillId="11" borderId="103" applyNumberFormat="0" applyAlignment="0" applyProtection="0"/>
    <xf numFmtId="0" fontId="109" fillId="11" borderId="103" applyNumberFormat="0" applyAlignment="0" applyProtection="0"/>
    <xf numFmtId="0" fontId="109" fillId="11" borderId="103" applyNumberFormat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31" fillId="0" borderId="105" applyNumberFormat="0" applyFill="0" applyAlignment="0" applyProtection="0"/>
    <xf numFmtId="0" fontId="25" fillId="26" borderId="107" applyNumberFormat="0" applyFont="0" applyAlignment="0" applyProtection="0"/>
    <xf numFmtId="0" fontId="25" fillId="26" borderId="107" applyNumberFormat="0" applyFont="0" applyAlignment="0" applyProtection="0"/>
    <xf numFmtId="0" fontId="89" fillId="24" borderId="102" applyNumberFormat="0" applyAlignment="0" applyProtection="0"/>
    <xf numFmtId="0" fontId="89" fillId="24" borderId="102" applyNumberFormat="0" applyAlignment="0" applyProtection="0"/>
    <xf numFmtId="0" fontId="253" fillId="24" borderId="103" applyNumberFormat="0" applyAlignment="0" applyProtection="0"/>
    <xf numFmtId="0" fontId="253" fillId="24" borderId="103" applyNumberFormat="0" applyAlignment="0" applyProtection="0"/>
    <xf numFmtId="0" fontId="253" fillId="24" borderId="103" applyNumberFormat="0" applyAlignment="0" applyProtection="0"/>
    <xf numFmtId="0" fontId="109" fillId="11" borderId="103" applyNumberFormat="0" applyAlignment="0" applyProtection="0"/>
    <xf numFmtId="0" fontId="109" fillId="11" borderId="103" applyNumberFormat="0" applyAlignment="0" applyProtection="0"/>
    <xf numFmtId="0" fontId="109" fillId="11" borderId="103" applyNumberFormat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25" fillId="26" borderId="107" applyNumberFormat="0" applyFont="0" applyAlignment="0" applyProtection="0"/>
    <xf numFmtId="0" fontId="25" fillId="26" borderId="107" applyNumberFormat="0" applyFont="0" applyAlignment="0" applyProtection="0"/>
    <xf numFmtId="0" fontId="39" fillId="26" borderId="107" applyNumberFormat="0" applyFont="0" applyAlignment="0" applyProtection="0"/>
    <xf numFmtId="0" fontId="46" fillId="24" borderId="102" applyNumberFormat="0" applyAlignment="0" applyProtection="0"/>
    <xf numFmtId="0" fontId="47" fillId="24" borderId="103" applyNumberFormat="0" applyAlignment="0" applyProtection="0"/>
    <xf numFmtId="0" fontId="49" fillId="0" borderId="104" applyNumberFormat="0" applyFill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25" fillId="26" borderId="107" applyNumberFormat="0" applyFont="0" applyAlignment="0" applyProtection="0"/>
    <xf numFmtId="0" fontId="120" fillId="26" borderId="107" applyNumberFormat="0" applyFont="0" applyAlignment="0" applyProtection="0"/>
    <xf numFmtId="0" fontId="25" fillId="26" borderId="107" applyNumberFormat="0" applyFont="0" applyAlignment="0" applyProtection="0"/>
    <xf numFmtId="49" fontId="224" fillId="70" borderId="120">
      <alignment horizontal="center" vertical="center" wrapText="1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69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0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71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168" fontId="44" fillId="0" borderId="101">
      <alignment horizontal="left"/>
    </xf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46" fillId="24" borderId="102" applyNumberFormat="0" applyAlignment="0" applyProtection="0"/>
    <xf numFmtId="0" fontId="89" fillId="60" borderId="102" applyNumberFormat="0" applyAlignment="0" applyProtection="0"/>
    <xf numFmtId="0" fontId="89" fillId="60" borderId="102" applyNumberFormat="0" applyAlignment="0" applyProtection="0"/>
    <xf numFmtId="0" fontId="89" fillId="60" borderId="102" applyNumberFormat="0" applyAlignment="0" applyProtection="0"/>
    <xf numFmtId="0" fontId="89" fillId="60" borderId="102" applyNumberFormat="0" applyAlignment="0" applyProtection="0"/>
    <xf numFmtId="0" fontId="89" fillId="60" borderId="102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47" fillId="24" borderId="103" applyNumberFormat="0" applyAlignment="0" applyProtection="0"/>
    <xf numFmtId="0" fontId="90" fillId="60" borderId="103" applyNumberFormat="0" applyAlignment="0" applyProtection="0"/>
    <xf numFmtId="0" fontId="90" fillId="60" borderId="103" applyNumberFormat="0" applyAlignment="0" applyProtection="0"/>
    <xf numFmtId="0" fontId="90" fillId="60" borderId="103" applyNumberFormat="0" applyAlignment="0" applyProtection="0"/>
    <xf numFmtId="0" fontId="90" fillId="60" borderId="103" applyNumberFormat="0" applyAlignment="0" applyProtection="0"/>
    <xf numFmtId="0" fontId="90" fillId="60" borderId="103" applyNumberFormat="0" applyAlignment="0" applyProtection="0"/>
    <xf numFmtId="169" fontId="44" fillId="0" borderId="113">
      <alignment horizontal="left"/>
    </xf>
    <xf numFmtId="168" fontId="44" fillId="0" borderId="113">
      <alignment horizontal="left"/>
    </xf>
    <xf numFmtId="0" fontId="46" fillId="24" borderId="114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78" fontId="156" fillId="64" borderId="110">
      <alignment horizontal="left" vertical="top" wrapText="1"/>
    </xf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89" fillId="60" borderId="114" applyNumberFormat="0" applyAlignment="0" applyProtection="0"/>
    <xf numFmtId="0" fontId="47" fillId="24" borderId="115" applyNumberFormat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115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168" fontId="44" fillId="0" borderId="110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0" fontId="91" fillId="0" borderId="110"/>
    <xf numFmtId="168" fontId="44" fillId="0" borderId="113">
      <alignment horizontal="left"/>
    </xf>
    <xf numFmtId="0" fontId="46" fillId="24" borderId="114" applyNumberFormat="0" applyAlignment="0" applyProtection="0"/>
    <xf numFmtId="0" fontId="48" fillId="11" borderId="115" applyNumberFormat="0" applyAlignment="0" applyProtection="0"/>
    <xf numFmtId="0" fontId="33" fillId="26" borderId="119" applyNumberFormat="0" applyFont="0" applyAlignment="0" applyProtection="0"/>
    <xf numFmtId="169" fontId="44" fillId="0" borderId="113">
      <alignment horizontal="left"/>
    </xf>
    <xf numFmtId="0" fontId="32" fillId="26" borderId="119" applyNumberFormat="0" applyFont="0" applyAlignment="0" applyProtection="0"/>
    <xf numFmtId="0" fontId="24" fillId="0" borderId="112" applyAlignment="0">
      <alignment horizontal="left"/>
    </xf>
    <xf numFmtId="169" fontId="44" fillId="0" borderId="110">
      <alignment horizontal="left"/>
    </xf>
    <xf numFmtId="168" fontId="44" fillId="0" borderId="110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6" fillId="24" borderId="114" applyNumberFormat="0" applyAlignment="0" applyProtection="0"/>
    <xf numFmtId="0" fontId="46" fillId="24" borderId="114" applyNumberFormat="0" applyAlignment="0" applyProtection="0"/>
    <xf numFmtId="0" fontId="89" fillId="60" borderId="114" applyNumberFormat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0" fontId="115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69" fontId="44" fillId="0" borderId="113">
      <alignment horizontal="left"/>
    </xf>
    <xf numFmtId="168" fontId="44" fillId="0" borderId="113">
      <alignment horizontal="left"/>
    </xf>
    <xf numFmtId="0" fontId="47" fillId="24" borderId="115" applyNumberFormat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178" fontId="25" fillId="5" borderId="110"/>
    <xf numFmtId="178" fontId="91" fillId="63" borderId="112">
      <alignment wrapText="1"/>
    </xf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89" fillId="60" borderId="114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115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48" fillId="11" borderId="103" applyNumberFormat="0" applyAlignment="0" applyProtection="0"/>
    <xf numFmtId="0" fontId="109" fillId="25" borderId="103" applyNumberFormat="0" applyAlignment="0" applyProtection="0"/>
    <xf numFmtId="0" fontId="109" fillId="25" borderId="103" applyNumberFormat="0" applyAlignment="0" applyProtection="0"/>
    <xf numFmtId="0" fontId="109" fillId="25" borderId="103" applyNumberFormat="0" applyAlignment="0" applyProtection="0"/>
    <xf numFmtId="0" fontId="109" fillId="25" borderId="103" applyNumberFormat="0" applyAlignment="0" applyProtection="0"/>
    <xf numFmtId="0" fontId="109" fillId="25" borderId="103" applyNumberFormat="0" applyAlignment="0" applyProtection="0"/>
    <xf numFmtId="0" fontId="109" fillId="25" borderId="103" applyNumberFormat="0" applyAlignment="0" applyProtection="0"/>
    <xf numFmtId="0" fontId="48" fillId="11" borderId="103" applyNumberFormat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86" fillId="0" borderId="106" applyNumberFormat="0" applyFill="0" applyAlignment="0" applyProtection="0"/>
    <xf numFmtId="0" fontId="86" fillId="0" borderId="106" applyNumberFormat="0" applyFill="0" applyAlignment="0" applyProtection="0"/>
    <xf numFmtId="0" fontId="86" fillId="0" borderId="106" applyNumberFormat="0" applyFill="0" applyAlignment="0" applyProtection="0"/>
    <xf numFmtId="0" fontId="86" fillId="0" borderId="106" applyNumberFormat="0" applyFill="0" applyAlignment="0" applyProtection="0"/>
    <xf numFmtId="0" fontId="86" fillId="0" borderId="106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0" fontId="47" fillId="24" borderId="115" applyNumberFormat="0" applyAlignment="0" applyProtection="0"/>
    <xf numFmtId="0" fontId="86" fillId="0" borderId="118" applyNumberFormat="0" applyFill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169" fontId="44" fillId="0" borderId="110">
      <alignment horizontal="left"/>
    </xf>
    <xf numFmtId="168" fontId="44" fillId="0" borderId="110">
      <alignment horizontal="left"/>
    </xf>
    <xf numFmtId="171" fontId="44" fillId="0" borderId="110">
      <alignment horizontal="left"/>
    </xf>
    <xf numFmtId="168" fontId="44" fillId="0" borderId="110">
      <alignment horizontal="left"/>
    </xf>
    <xf numFmtId="0" fontId="24" fillId="0" borderId="112" applyAlignment="0">
      <alignment horizontal="left"/>
    </xf>
    <xf numFmtId="0" fontId="24" fillId="0" borderId="112" applyAlignment="0">
      <alignment horizontal="left"/>
    </xf>
    <xf numFmtId="0" fontId="24" fillId="0" borderId="112" applyAlignment="0">
      <alignment horizontal="left"/>
    </xf>
    <xf numFmtId="0" fontId="24" fillId="0" borderId="112" applyAlignment="0">
      <alignment horizontal="left"/>
    </xf>
    <xf numFmtId="0" fontId="25" fillId="63" borderId="110">
      <alignment horizontal="centerContinuous" wrapText="1"/>
    </xf>
    <xf numFmtId="0" fontId="91" fillId="63" borderId="112">
      <alignment wrapText="1"/>
    </xf>
    <xf numFmtId="170" fontId="44" fillId="0" borderId="110">
      <alignment horizontal="left"/>
    </xf>
    <xf numFmtId="0" fontId="156" fillId="64" borderId="111">
      <alignment horizontal="left" vertical="top"/>
    </xf>
    <xf numFmtId="178" fontId="25" fillId="63" borderId="110">
      <alignment horizontal="centerContinuous" wrapText="1"/>
    </xf>
    <xf numFmtId="178" fontId="208" fillId="64" borderId="111">
      <alignment horizontal="left" vertical="top" wrapText="1"/>
    </xf>
    <xf numFmtId="178" fontId="91" fillId="63" borderId="112">
      <alignment wrapText="1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6" fillId="24" borderId="114" applyNumberFormat="0" applyAlignment="0" applyProtection="0"/>
    <xf numFmtId="0" fontId="47" fillId="24" borderId="115" applyNumberFormat="0" applyAlignment="0" applyProtection="0"/>
    <xf numFmtId="0" fontId="49" fillId="0" borderId="116" applyNumberFormat="0" applyFill="0" applyAlignment="0" applyProtection="0"/>
    <xf numFmtId="0" fontId="86" fillId="0" borderId="118" applyNumberFormat="0" applyFill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25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71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0" fontId="109" fillId="25" borderId="115" applyNumberFormat="0" applyAlignment="0" applyProtection="0"/>
    <xf numFmtId="0" fontId="32" fillId="26" borderId="119" applyNumberFormat="0" applyFont="0" applyAlignment="0" applyProtection="0"/>
    <xf numFmtId="0" fontId="86" fillId="0" borderId="117" applyNumberFormat="0" applyFill="0" applyAlignment="0" applyProtection="0"/>
    <xf numFmtId="0" fontId="32" fillId="26" borderId="119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6" fillId="24" borderId="114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7" fillId="24" borderId="115" applyNumberFormat="0" applyAlignment="0" applyProtection="0"/>
    <xf numFmtId="168" fontId="44" fillId="0" borderId="113">
      <alignment horizontal="left"/>
    </xf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0" fontId="91" fillId="63" borderId="112">
      <alignment wrapText="1"/>
    </xf>
    <xf numFmtId="0" fontId="24" fillId="0" borderId="112" applyAlignment="0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169" fontId="44" fillId="0" borderId="113">
      <alignment horizontal="left"/>
    </xf>
    <xf numFmtId="0" fontId="33" fillId="26" borderId="119" applyNumberFormat="0" applyFont="0" applyAlignment="0" applyProtection="0"/>
    <xf numFmtId="169" fontId="44" fillId="0" borderId="113">
      <alignment horizontal="left"/>
    </xf>
    <xf numFmtId="0" fontId="115" fillId="26" borderId="107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69" fontId="44" fillId="0" borderId="113">
      <alignment horizontal="left"/>
    </xf>
    <xf numFmtId="171" fontId="44" fillId="0" borderId="113">
      <alignment horizontal="left"/>
    </xf>
    <xf numFmtId="0" fontId="32" fillId="26" borderId="119" applyNumberFormat="0" applyFont="0" applyAlignment="0" applyProtection="0"/>
    <xf numFmtId="168" fontId="44" fillId="0" borderId="113">
      <alignment horizontal="left"/>
    </xf>
    <xf numFmtId="169" fontId="44" fillId="0" borderId="113">
      <alignment horizontal="left"/>
    </xf>
    <xf numFmtId="0" fontId="46" fillId="24" borderId="114" applyNumberFormat="0" applyAlignment="0" applyProtection="0"/>
    <xf numFmtId="0" fontId="47" fillId="24" borderId="115" applyNumberFormat="0" applyAlignment="0" applyProtection="0"/>
    <xf numFmtId="168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69" fontId="44" fillId="0" borderId="113">
      <alignment horizontal="left"/>
    </xf>
    <xf numFmtId="171" fontId="44" fillId="0" borderId="113">
      <alignment horizontal="left"/>
    </xf>
    <xf numFmtId="169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89" fillId="60" borderId="102" applyNumberFormat="0" applyAlignment="0" applyProtection="0"/>
    <xf numFmtId="0" fontId="46" fillId="24" borderId="102" applyNumberFormat="0" applyAlignment="0" applyProtection="0"/>
    <xf numFmtId="0" fontId="90" fillId="60" borderId="103" applyNumberFormat="0" applyAlignment="0" applyProtection="0"/>
    <xf numFmtId="0" fontId="47" fillId="24" borderId="103" applyNumberFormat="0" applyAlignment="0" applyProtection="0"/>
    <xf numFmtId="0" fontId="33" fillId="26" borderId="119" applyNumberFormat="0" applyFon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86" fillId="0" borderId="105" applyNumberFormat="0" applyFill="0" applyAlignment="0" applyProtection="0"/>
    <xf numFmtId="0" fontId="86" fillId="0" borderId="105" applyNumberFormat="0" applyFill="0" applyAlignment="0" applyProtection="0"/>
    <xf numFmtId="0" fontId="49" fillId="0" borderId="104" applyNumberFormat="0" applyFill="0" applyAlignment="0" applyProtection="0"/>
    <xf numFmtId="0" fontId="25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171" fontId="44" fillId="0" borderId="113">
      <alignment horizontal="left"/>
    </xf>
    <xf numFmtId="168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0" fontId="109" fillId="25" borderId="115" applyNumberFormat="0" applyAlignment="0" applyProtection="0"/>
    <xf numFmtId="0" fontId="89" fillId="60" borderId="102" applyNumberFormat="0" applyAlignment="0" applyProtection="0"/>
    <xf numFmtId="0" fontId="90" fillId="60" borderId="103" applyNumberFormat="0" applyAlignment="0" applyProtection="0"/>
    <xf numFmtId="0" fontId="86" fillId="0" borderId="105" applyNumberFormat="0" applyFill="0" applyAlignment="0" applyProtection="0"/>
    <xf numFmtId="0" fontId="25" fillId="26" borderId="107" applyNumberFormat="0" applyFont="0" applyAlignment="0" applyProtection="0"/>
    <xf numFmtId="169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0" fontId="48" fillId="11" borderId="115" applyNumberFormat="0" applyAlignment="0" applyProtection="0"/>
    <xf numFmtId="0" fontId="32" fillId="26" borderId="107" applyNumberFormat="0" applyFont="0" applyAlignment="0" applyProtection="0"/>
    <xf numFmtId="0" fontId="33" fillId="26" borderId="107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86" fillId="0" borderId="118" applyNumberFormat="0" applyFill="0" applyAlignment="0" applyProtection="0"/>
    <xf numFmtId="168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91" fillId="63" borderId="112">
      <alignment wrapText="1"/>
    </xf>
    <xf numFmtId="0" fontId="46" fillId="24" borderId="114" applyNumberFormat="0" applyAlignment="0" applyProtection="0"/>
    <xf numFmtId="168" fontId="44" fillId="0" borderId="113">
      <alignment horizontal="left"/>
    </xf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168" fontId="44" fillId="0" borderId="113">
      <alignment horizontal="left"/>
    </xf>
    <xf numFmtId="0" fontId="49" fillId="0" borderId="116" applyNumberFormat="0" applyFill="0" applyAlignment="0" applyProtection="0"/>
    <xf numFmtId="168" fontId="44" fillId="0" borderId="113">
      <alignment horizontal="left"/>
    </xf>
    <xf numFmtId="168" fontId="44" fillId="0" borderId="110">
      <alignment horizontal="left"/>
    </xf>
    <xf numFmtId="0" fontId="48" fillId="11" borderId="115" applyNumberFormat="0" applyAlignment="0" applyProtection="0"/>
    <xf numFmtId="168" fontId="44" fillId="0" borderId="113">
      <alignment horizontal="left"/>
    </xf>
    <xf numFmtId="0" fontId="33" fillId="26" borderId="119" applyNumberFormat="0" applyFont="0" applyAlignment="0" applyProtection="0"/>
    <xf numFmtId="49" fontId="224" fillId="70" borderId="108">
      <alignment horizontal="center" vertical="center" wrapText="1"/>
    </xf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32" fillId="26" borderId="107" applyNumberFormat="0" applyFont="0" applyAlignment="0" applyProtection="0"/>
    <xf numFmtId="0" fontId="115" fillId="26" borderId="107" applyNumberFormat="0" applyFont="0" applyAlignment="0" applyProtection="0"/>
    <xf numFmtId="169" fontId="44" fillId="0" borderId="113">
      <alignment horizontal="left"/>
    </xf>
    <xf numFmtId="171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115" fillId="26" borderId="107" applyNumberFormat="0" applyFont="0" applyAlignment="0" applyProtection="0"/>
    <xf numFmtId="169" fontId="44" fillId="0" borderId="113">
      <alignment horizontal="left"/>
    </xf>
    <xf numFmtId="0" fontId="91" fillId="63" borderId="110"/>
    <xf numFmtId="0" fontId="91" fillId="63" borderId="110"/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0" fontId="32" fillId="26" borderId="119" applyNumberFormat="0" applyFont="0" applyAlignment="0" applyProtection="0"/>
    <xf numFmtId="0" fontId="166" fillId="60" borderId="102" applyNumberFormat="0" applyAlignment="0" applyProtection="0"/>
    <xf numFmtId="0" fontId="89" fillId="60" borderId="102" applyNumberFormat="0" applyAlignment="0" applyProtection="0"/>
    <xf numFmtId="0" fontId="167" fillId="24" borderId="102" applyNumberFormat="0" applyAlignment="0" applyProtection="0"/>
    <xf numFmtId="0" fontId="171" fillId="60" borderId="103" applyNumberFormat="0" applyAlignment="0" applyProtection="0"/>
    <xf numFmtId="0" fontId="90" fillId="60" borderId="103" applyNumberFormat="0" applyAlignment="0" applyProtection="0"/>
    <xf numFmtId="0" fontId="47" fillId="24" borderId="115" applyNumberFormat="0" applyAlignment="0" applyProtection="0"/>
    <xf numFmtId="0" fontId="173" fillId="24" borderId="103" applyNumberFormat="0" applyAlignment="0" applyProtection="0"/>
    <xf numFmtId="0" fontId="24" fillId="0" borderId="112" applyAlignment="0">
      <alignment horizontal="left"/>
    </xf>
    <xf numFmtId="178" fontId="169" fillId="60" borderId="103" applyNumberFormat="0" applyAlignment="0" applyProtection="0"/>
    <xf numFmtId="0" fontId="24" fillId="0" borderId="112" applyAlignment="0">
      <alignment horizontal="left"/>
    </xf>
    <xf numFmtId="178" fontId="169" fillId="60" borderId="103" applyNumberFormat="0" applyAlignment="0" applyProtection="0"/>
    <xf numFmtId="169" fontId="44" fillId="0" borderId="113">
      <alignment horizontal="left"/>
    </xf>
    <xf numFmtId="168" fontId="44" fillId="0" borderId="113">
      <alignment horizontal="left"/>
    </xf>
    <xf numFmtId="169" fontId="44" fillId="0" borderId="113">
      <alignment horizontal="left"/>
    </xf>
    <xf numFmtId="0" fontId="46" fillId="24" borderId="114" applyNumberFormat="0" applyAlignment="0" applyProtection="0"/>
    <xf numFmtId="0" fontId="109" fillId="25" borderId="115" applyNumberFormat="0" applyAlignment="0" applyProtection="0"/>
    <xf numFmtId="0" fontId="109" fillId="25" borderId="115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87" fillId="63" borderId="110">
      <alignment horizontal="left"/>
    </xf>
    <xf numFmtId="0" fontId="91" fillId="63" borderId="112">
      <alignment wrapText="1"/>
    </xf>
    <xf numFmtId="0" fontId="91" fillId="63" borderId="112">
      <alignment wrapText="1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0" fontId="179" fillId="25" borderId="103" applyNumberFormat="0" applyAlignment="0" applyProtection="0"/>
    <xf numFmtId="0" fontId="109" fillId="25" borderId="103" applyNumberFormat="0" applyAlignment="0" applyProtection="0"/>
    <xf numFmtId="0" fontId="180" fillId="11" borderId="103" applyNumberFormat="0" applyAlignment="0" applyProtection="0"/>
    <xf numFmtId="0" fontId="86" fillId="0" borderId="105" applyNumberFormat="0" applyFill="0" applyAlignment="0" applyProtection="0"/>
    <xf numFmtId="0" fontId="37" fillId="0" borderId="105" applyNumberFormat="0" applyFill="0" applyAlignment="0" applyProtection="0"/>
    <xf numFmtId="0" fontId="181" fillId="0" borderId="105" applyNumberFormat="0" applyFill="0" applyAlignment="0" applyProtection="0"/>
    <xf numFmtId="0" fontId="182" fillId="0" borderId="105" applyNumberFormat="0" applyFill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41" fillId="0" borderId="104" applyNumberFormat="0" applyFill="0" applyAlignment="0" applyProtection="0"/>
    <xf numFmtId="0" fontId="25" fillId="25" borderId="107" applyNumberFormat="0" applyFont="0" applyAlignment="0" applyProtection="0"/>
    <xf numFmtId="178" fontId="197" fillId="25" borderId="103" applyNumberFormat="0" applyAlignment="0" applyProtection="0"/>
    <xf numFmtId="178" fontId="197" fillId="25" borderId="103" applyNumberFormat="0" applyAlignment="0" applyProtection="0"/>
    <xf numFmtId="178" fontId="206" fillId="26" borderId="107" applyNumberFormat="0" applyFont="0" applyAlignment="0" applyProtection="0"/>
    <xf numFmtId="178" fontId="206" fillId="26" borderId="107" applyNumberFormat="0" applyFont="0" applyAlignment="0" applyProtection="0"/>
    <xf numFmtId="0" fontId="39" fillId="26" borderId="107" applyNumberFormat="0" applyFont="0" applyAlignment="0" applyProtection="0"/>
    <xf numFmtId="0" fontId="39" fillId="26" borderId="107" applyNumberFormat="0" applyFont="0" applyAlignment="0" applyProtection="0"/>
    <xf numFmtId="0" fontId="33" fillId="26" borderId="107" applyNumberFormat="0" applyFont="0" applyAlignment="0" applyProtection="0"/>
    <xf numFmtId="0" fontId="39" fillId="26" borderId="107" applyNumberFormat="0" applyFont="0" applyAlignment="0" applyProtection="0"/>
    <xf numFmtId="0" fontId="39" fillId="26" borderId="107" applyNumberFormat="0" applyFont="0" applyAlignment="0" applyProtection="0"/>
    <xf numFmtId="0" fontId="25" fillId="26" borderId="107" applyNumberFormat="0" applyFont="0" applyAlignment="0" applyProtection="0"/>
    <xf numFmtId="178" fontId="207" fillId="60" borderId="102" applyNumberFormat="0" applyAlignment="0" applyProtection="0"/>
    <xf numFmtId="178" fontId="207" fillId="60" borderId="102" applyNumberFormat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89" fillId="60" borderId="114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71" fontId="44" fillId="0" borderId="110">
      <alignment horizontal="left"/>
    </xf>
    <xf numFmtId="168" fontId="44" fillId="0" borderId="113">
      <alignment horizontal="left"/>
    </xf>
    <xf numFmtId="0" fontId="46" fillId="24" borderId="114" applyNumberFormat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169" fontId="44" fillId="0" borderId="113">
      <alignment horizontal="left"/>
    </xf>
    <xf numFmtId="0" fontId="33" fillId="26" borderId="119" applyNumberFormat="0" applyFont="0" applyAlignment="0" applyProtection="0"/>
    <xf numFmtId="169" fontId="44" fillId="0" borderId="113">
      <alignment horizontal="left"/>
    </xf>
    <xf numFmtId="0" fontId="32" fillId="26" borderId="119" applyNumberFormat="0" applyFont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8" fontId="36" fillId="0" borderId="106" applyNumberFormat="0" applyFill="0" applyAlignment="0" applyProtection="0"/>
    <xf numFmtId="178" fontId="31" fillId="0" borderId="105" applyNumberFormat="0" applyFill="0" applyAlignment="0" applyProtection="0"/>
    <xf numFmtId="178" fontId="36" fillId="0" borderId="106" applyNumberFormat="0" applyFill="0" applyAlignment="0" applyProtection="0"/>
    <xf numFmtId="169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0" fontId="46" fillId="24" borderId="114" applyNumberFormat="0" applyAlignment="0" applyProtection="0"/>
    <xf numFmtId="0" fontId="48" fillId="11" borderId="115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25" fillId="26" borderId="119" applyNumberFormat="0" applyFont="0" applyAlignment="0" applyProtection="0"/>
    <xf numFmtId="0" fontId="32" fillId="26" borderId="119" applyNumberFormat="0" applyFont="0" applyAlignment="0" applyProtection="0"/>
    <xf numFmtId="0" fontId="49" fillId="0" borderId="116" applyNumberFormat="0" applyFill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170" fontId="44" fillId="0" borderId="110">
      <alignment horizontal="left"/>
    </xf>
    <xf numFmtId="168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0" fontId="33" fillId="26" borderId="119" applyNumberFormat="0" applyFont="0" applyAlignment="0" applyProtection="0"/>
    <xf numFmtId="169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0" fontId="48" fillId="11" borderId="115" applyNumberFormat="0" applyAlignment="0" applyProtection="0"/>
    <xf numFmtId="0" fontId="32" fillId="26" borderId="107" applyNumberFormat="0" applyFont="0" applyAlignment="0" applyProtection="0"/>
    <xf numFmtId="171" fontId="44" fillId="0" borderId="113">
      <alignment horizontal="left"/>
    </xf>
    <xf numFmtId="0" fontId="33" fillId="26" borderId="119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0" fontId="33" fillId="26" borderId="119" applyNumberFormat="0" applyFont="0" applyAlignment="0" applyProtection="0"/>
    <xf numFmtId="168" fontId="44" fillId="0" borderId="113">
      <alignment horizontal="left"/>
    </xf>
    <xf numFmtId="0" fontId="32" fillId="26" borderId="119" applyNumberFormat="0" applyFont="0" applyAlignment="0" applyProtection="0"/>
    <xf numFmtId="0" fontId="86" fillId="0" borderId="117" applyNumberFormat="0" applyFill="0" applyAlignment="0" applyProtection="0"/>
    <xf numFmtId="169" fontId="44" fillId="0" borderId="110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171" fontId="44" fillId="0" borderId="113">
      <alignment horizontal="left"/>
    </xf>
    <xf numFmtId="0" fontId="32" fillId="26" borderId="119" applyNumberFormat="0" applyFont="0" applyAlignment="0" applyProtection="0"/>
    <xf numFmtId="171" fontId="44" fillId="0" borderId="110">
      <alignment horizontal="left"/>
    </xf>
    <xf numFmtId="168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0" fontId="89" fillId="60" borderId="114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8" fillId="11" borderId="115" applyNumberFormat="0" applyAlignment="0" applyProtection="0"/>
    <xf numFmtId="0" fontId="47" fillId="24" borderId="115" applyNumberForma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109" fillId="25" borderId="115" applyNumberFormat="0" applyAlignment="0" applyProtection="0"/>
    <xf numFmtId="0" fontId="48" fillId="11" borderId="115" applyNumberFormat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86" fillId="0" borderId="118" applyNumberFormat="0" applyFill="0" applyAlignment="0" applyProtection="0"/>
    <xf numFmtId="0" fontId="86" fillId="0" borderId="118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86" fillId="0" borderId="117" applyNumberFormat="0" applyFill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0" fontId="48" fillId="11" borderId="115" applyNumberForma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7" fillId="24" borderId="115" applyNumberForma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0" fontId="25" fillId="63" borderId="110">
      <alignment horizontal="centerContinuous" wrapText="1"/>
    </xf>
    <xf numFmtId="178" fontId="25" fillId="63" borderId="110">
      <alignment horizontal="centerContinuous" wrapText="1"/>
    </xf>
    <xf numFmtId="169" fontId="44" fillId="0" borderId="113">
      <alignment horizontal="left"/>
    </xf>
    <xf numFmtId="169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0" fontId="47" fillId="24" borderId="115" applyNumberFormat="0" applyAlignment="0" applyProtection="0"/>
    <xf numFmtId="0" fontId="47" fillId="24" borderId="115" applyNumberFormat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9" fillId="0" borderId="116" applyNumberFormat="0" applyFill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90" fillId="60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6" fillId="24" borderId="114" applyNumberForma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8" fontId="44" fillId="0" borderId="110">
      <alignment horizontal="left"/>
    </xf>
    <xf numFmtId="171" fontId="44" fillId="0" borderId="110">
      <alignment horizontal="left"/>
    </xf>
    <xf numFmtId="169" fontId="44" fillId="0" borderId="110">
      <alignment horizontal="left"/>
    </xf>
    <xf numFmtId="0" fontId="89" fillId="24" borderId="102" applyNumberFormat="0" applyAlignment="0" applyProtection="0"/>
    <xf numFmtId="0" fontId="89" fillId="24" borderId="102" applyNumberFormat="0" applyAlignment="0" applyProtection="0"/>
    <xf numFmtId="0" fontId="253" fillId="24" borderId="103" applyNumberFormat="0" applyAlignment="0" applyProtection="0"/>
    <xf numFmtId="0" fontId="253" fillId="24" borderId="103" applyNumberFormat="0" applyAlignment="0" applyProtection="0"/>
    <xf numFmtId="0" fontId="253" fillId="24" borderId="103" applyNumberFormat="0" applyAlignment="0" applyProtection="0"/>
    <xf numFmtId="0" fontId="33" fillId="26" borderId="119" applyNumberFormat="0" applyFont="0" applyAlignment="0" applyProtection="0"/>
    <xf numFmtId="0" fontId="109" fillId="11" borderId="103" applyNumberFormat="0" applyAlignment="0" applyProtection="0"/>
    <xf numFmtId="0" fontId="109" fillId="11" borderId="103" applyNumberFormat="0" applyAlignment="0" applyProtection="0"/>
    <xf numFmtId="0" fontId="109" fillId="11" borderId="103" applyNumberFormat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31" fillId="0" borderId="105" applyNumberFormat="0" applyFill="0" applyAlignment="0" applyProtection="0"/>
    <xf numFmtId="0" fontId="25" fillId="26" borderId="107" applyNumberFormat="0" applyFont="0" applyAlignment="0" applyProtection="0"/>
    <xf numFmtId="0" fontId="25" fillId="26" borderId="107" applyNumberFormat="0" applyFont="0" applyAlignment="0" applyProtection="0"/>
    <xf numFmtId="170" fontId="44" fillId="0" borderId="110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89" fillId="24" borderId="102" applyNumberFormat="0" applyAlignment="0" applyProtection="0"/>
    <xf numFmtId="0" fontId="89" fillId="24" borderId="102" applyNumberFormat="0" applyAlignment="0" applyProtection="0"/>
    <xf numFmtId="0" fontId="253" fillId="24" borderId="103" applyNumberFormat="0" applyAlignment="0" applyProtection="0"/>
    <xf numFmtId="0" fontId="253" fillId="24" borderId="103" applyNumberFormat="0" applyAlignment="0" applyProtection="0"/>
    <xf numFmtId="0" fontId="90" fillId="60" borderId="115" applyNumberFormat="0" applyAlignment="0" applyProtection="0"/>
    <xf numFmtId="0" fontId="253" fillId="24" borderId="103" applyNumberFormat="0" applyAlignment="0" applyProtection="0"/>
    <xf numFmtId="169" fontId="44" fillId="0" borderId="113">
      <alignment horizontal="left"/>
    </xf>
    <xf numFmtId="0" fontId="109" fillId="11" borderId="103" applyNumberFormat="0" applyAlignment="0" applyProtection="0"/>
    <xf numFmtId="0" fontId="109" fillId="11" borderId="103" applyNumberFormat="0" applyAlignment="0" applyProtection="0"/>
    <xf numFmtId="0" fontId="109" fillId="11" borderId="103" applyNumberFormat="0" applyAlignment="0" applyProtection="0"/>
    <xf numFmtId="0" fontId="86" fillId="0" borderId="104" applyNumberFormat="0" applyFill="0" applyAlignment="0" applyProtection="0"/>
    <xf numFmtId="0" fontId="86" fillId="0" borderId="104" applyNumberFormat="0" applyFill="0" applyAlignment="0" applyProtection="0"/>
    <xf numFmtId="0" fontId="25" fillId="26" borderId="107" applyNumberFormat="0" applyFont="0" applyAlignment="0" applyProtection="0"/>
    <xf numFmtId="0" fontId="25" fillId="26" borderId="107" applyNumberFormat="0" applyFont="0" applyAlignment="0" applyProtection="0"/>
    <xf numFmtId="0" fontId="39" fillId="26" borderId="107" applyNumberFormat="0" applyFont="0" applyAlignment="0" applyProtection="0"/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0" fontId="47" fillId="24" borderId="115" applyNumberFormat="0" applyAlignment="0" applyProtection="0"/>
    <xf numFmtId="0" fontId="32" fillId="26" borderId="119" applyNumberFormat="0" applyFont="0" applyAlignment="0" applyProtection="0"/>
    <xf numFmtId="168" fontId="44" fillId="0" borderId="113">
      <alignment horizontal="left"/>
    </xf>
    <xf numFmtId="0" fontId="46" fillId="24" borderId="114" applyNumberFormat="0" applyAlignment="0" applyProtection="0"/>
    <xf numFmtId="0" fontId="32" fillId="26" borderId="119" applyNumberFormat="0" applyFont="0" applyAlignment="0" applyProtection="0"/>
    <xf numFmtId="0" fontId="46" fillId="24" borderId="114" applyNumberFormat="0" applyAlignment="0" applyProtection="0"/>
    <xf numFmtId="0" fontId="33" fillId="26" borderId="119" applyNumberFormat="0" applyFont="0" applyAlignment="0" applyProtection="0"/>
    <xf numFmtId="0" fontId="49" fillId="0" borderId="116" applyNumberFormat="0" applyFill="0" applyAlignment="0" applyProtection="0"/>
    <xf numFmtId="171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0" fontId="109" fillId="25" borderId="115" applyNumberForma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0" fontId="32" fillId="26" borderId="119" applyNumberFormat="0" applyFon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0" fontId="46" fillId="24" borderId="102" applyNumberFormat="0" applyAlignment="0" applyProtection="0"/>
    <xf numFmtId="0" fontId="47" fillId="24" borderId="103" applyNumberFormat="0" applyAlignment="0" applyProtection="0"/>
    <xf numFmtId="0" fontId="49" fillId="0" borderId="104" applyNumberFormat="0" applyFill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0" fontId="33" fillId="26" borderId="107" applyNumberFormat="0" applyFont="0" applyAlignment="0" applyProtection="0"/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68" fontId="44" fillId="0" borderId="113">
      <alignment horizontal="left"/>
    </xf>
    <xf numFmtId="0" fontId="33" fillId="26" borderId="119" applyNumberFormat="0" applyFont="0" applyAlignment="0" applyProtection="0"/>
    <xf numFmtId="171" fontId="44" fillId="0" borderId="113">
      <alignment horizontal="left"/>
    </xf>
    <xf numFmtId="168" fontId="44" fillId="0" borderId="113">
      <alignment horizontal="left"/>
    </xf>
    <xf numFmtId="0" fontId="25" fillId="26" borderId="107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0" fontId="156" fillId="64" borderId="109">
      <alignment horizontal="left" vertical="top" wrapText="1"/>
    </xf>
    <xf numFmtId="0" fontId="120" fillId="26" borderId="107" applyNumberFormat="0" applyFont="0" applyAlignment="0" applyProtection="0"/>
    <xf numFmtId="0" fontId="25" fillId="26" borderId="107" applyNumberFormat="0" applyFont="0" applyAlignment="0" applyProtection="0"/>
    <xf numFmtId="171" fontId="44" fillId="0" borderId="113">
      <alignment horizontal="left"/>
    </xf>
    <xf numFmtId="171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0" fontId="44" fillId="0" borderId="110">
      <alignment horizontal="left"/>
    </xf>
    <xf numFmtId="170" fontId="44" fillId="0" borderId="110">
      <alignment horizontal="left"/>
    </xf>
    <xf numFmtId="171" fontId="44" fillId="0" borderId="110">
      <alignment horizontal="left"/>
    </xf>
    <xf numFmtId="168" fontId="44" fillId="0" borderId="110">
      <alignment horizontal="left"/>
    </xf>
    <xf numFmtId="169" fontId="44" fillId="0" borderId="110">
      <alignment horizontal="left"/>
    </xf>
    <xf numFmtId="0" fontId="24" fillId="0" borderId="112" applyAlignment="0">
      <alignment horizontal="left"/>
    </xf>
    <xf numFmtId="0" fontId="24" fillId="0" borderId="112" applyAlignment="0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89" fillId="60" borderId="114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9" fillId="0" borderId="116" applyNumberFormat="0" applyFill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90" fillId="60" borderId="115" applyNumberFormat="0" applyAlignment="0" applyProtection="0"/>
    <xf numFmtId="0" fontId="47" fillId="24" borderId="115" applyNumberFormat="0" applyAlignment="0" applyProtection="0"/>
    <xf numFmtId="0" fontId="46" fillId="24" borderId="114" applyNumberFormat="0" applyAlignment="0" applyProtection="0"/>
    <xf numFmtId="0" fontId="46" fillId="24" borderId="114" applyNumberForma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71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8" fontId="198" fillId="63" borderId="112">
      <alignment wrapText="1"/>
    </xf>
    <xf numFmtId="171" fontId="44" fillId="0" borderId="110">
      <alignment horizontal="left"/>
    </xf>
    <xf numFmtId="170" fontId="44" fillId="0" borderId="110">
      <alignment horizontal="left"/>
    </xf>
    <xf numFmtId="169" fontId="44" fillId="0" borderId="110">
      <alignment horizontal="left"/>
    </xf>
    <xf numFmtId="169" fontId="44" fillId="0" borderId="110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8" fillId="11" borderId="115" applyNumberFormat="0" applyAlignment="0" applyProtection="0"/>
    <xf numFmtId="0" fontId="48" fillId="11" borderId="115" applyNumberFormat="0" applyAlignment="0" applyProtection="0"/>
    <xf numFmtId="0" fontId="47" fillId="24" borderId="115" applyNumberFormat="0" applyAlignment="0" applyProtection="0"/>
    <xf numFmtId="0" fontId="46" fillId="24" borderId="114" applyNumberForma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1" fontId="44" fillId="0" borderId="110">
      <alignment horizontal="left"/>
    </xf>
    <xf numFmtId="170" fontId="44" fillId="0" borderId="110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46" fillId="24" borderId="114" applyNumberForma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8" fillId="11" borderId="115" applyNumberFormat="0" applyAlignment="0" applyProtection="0"/>
    <xf numFmtId="0" fontId="90" fillId="60" borderId="115" applyNumberFormat="0" applyAlignment="0" applyProtection="0"/>
    <xf numFmtId="0" fontId="32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9" fillId="0" borderId="116" applyNumberFormat="0" applyFill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47" fillId="24" borderId="115" applyNumberFormat="0" applyAlignment="0" applyProtection="0"/>
    <xf numFmtId="0" fontId="89" fillId="60" borderId="114" applyNumberFormat="0" applyAlignment="0" applyProtection="0"/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8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78" fontId="198" fillId="63" borderId="112">
      <alignment wrapText="1"/>
    </xf>
    <xf numFmtId="0" fontId="91" fillId="0" borderId="110"/>
    <xf numFmtId="0" fontId="32" fillId="26" borderId="119" applyNumberFormat="0" applyFont="0" applyAlignment="0" applyProtection="0"/>
    <xf numFmtId="0" fontId="90" fillId="60" borderId="115" applyNumberFormat="0" applyAlignment="0" applyProtection="0"/>
    <xf numFmtId="0" fontId="32" fillId="26" borderId="119" applyNumberFormat="0" applyFont="0" applyAlignment="0" applyProtection="0"/>
    <xf numFmtId="0" fontId="90" fillId="60" borderId="115" applyNumberFormat="0" applyAlignment="0" applyProtection="0"/>
    <xf numFmtId="0" fontId="32" fillId="26" borderId="119" applyNumberFormat="0" applyFont="0" applyAlignment="0" applyProtection="0"/>
    <xf numFmtId="0" fontId="115" fillId="26" borderId="119" applyNumberFormat="0" applyFont="0" applyAlignment="0" applyProtection="0"/>
    <xf numFmtId="0" fontId="32" fillId="26" borderId="119" applyNumberFormat="0" applyFont="0" applyAlignment="0" applyProtection="0"/>
    <xf numFmtId="0" fontId="90" fillId="60" borderId="115" applyNumberFormat="0" applyAlignment="0" applyProtection="0"/>
    <xf numFmtId="169" fontId="44" fillId="0" borderId="98">
      <alignment horizontal="left"/>
    </xf>
    <xf numFmtId="169" fontId="44" fillId="0" borderId="98">
      <alignment horizontal="left"/>
    </xf>
    <xf numFmtId="169" fontId="44" fillId="0" borderId="98">
      <alignment horizontal="left"/>
    </xf>
    <xf numFmtId="170" fontId="44" fillId="0" borderId="98">
      <alignment horizontal="left"/>
    </xf>
    <xf numFmtId="170" fontId="44" fillId="0" borderId="98">
      <alignment horizontal="left"/>
    </xf>
    <xf numFmtId="170" fontId="44" fillId="0" borderId="98">
      <alignment horizontal="left"/>
    </xf>
    <xf numFmtId="171" fontId="44" fillId="0" borderId="98">
      <alignment horizontal="left"/>
    </xf>
    <xf numFmtId="171" fontId="44" fillId="0" borderId="98">
      <alignment horizontal="left"/>
    </xf>
    <xf numFmtId="171" fontId="44" fillId="0" borderId="98">
      <alignment horizontal="left"/>
    </xf>
    <xf numFmtId="168" fontId="44" fillId="0" borderId="98">
      <alignment horizontal="left"/>
    </xf>
    <xf numFmtId="168" fontId="44" fillId="0" borderId="98">
      <alignment horizontal="left"/>
    </xf>
    <xf numFmtId="168" fontId="44" fillId="0" borderId="98">
      <alignment horizontal="left"/>
    </xf>
    <xf numFmtId="169" fontId="44" fillId="0" borderId="98">
      <alignment horizontal="left"/>
    </xf>
    <xf numFmtId="169" fontId="44" fillId="0" borderId="98">
      <alignment horizontal="left"/>
    </xf>
    <xf numFmtId="169" fontId="44" fillId="0" borderId="98">
      <alignment horizontal="left"/>
    </xf>
    <xf numFmtId="170" fontId="44" fillId="0" borderId="98">
      <alignment horizontal="left"/>
    </xf>
    <xf numFmtId="170" fontId="44" fillId="0" borderId="98">
      <alignment horizontal="left"/>
    </xf>
    <xf numFmtId="170" fontId="44" fillId="0" borderId="98">
      <alignment horizontal="left"/>
    </xf>
    <xf numFmtId="171" fontId="44" fillId="0" borderId="98">
      <alignment horizontal="left"/>
    </xf>
    <xf numFmtId="171" fontId="44" fillId="0" borderId="98">
      <alignment horizontal="left"/>
    </xf>
    <xf numFmtId="171" fontId="44" fillId="0" borderId="98">
      <alignment horizontal="left"/>
    </xf>
    <xf numFmtId="168" fontId="44" fillId="0" borderId="98">
      <alignment horizontal="left"/>
    </xf>
    <xf numFmtId="168" fontId="44" fillId="0" borderId="98">
      <alignment horizontal="left"/>
    </xf>
    <xf numFmtId="168" fontId="44" fillId="0" borderId="98">
      <alignment horizontal="left"/>
    </xf>
    <xf numFmtId="0" fontId="91" fillId="0" borderId="98"/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24" fillId="0" borderId="100" applyAlignment="0">
      <alignment horizontal="left"/>
    </xf>
    <xf numFmtId="0" fontId="87" fillId="63" borderId="98">
      <alignment horizontal="left"/>
    </xf>
    <xf numFmtId="0" fontId="25" fillId="63" borderId="98">
      <alignment horizontal="centerContinuous" wrapText="1"/>
    </xf>
    <xf numFmtId="0" fontId="91" fillId="63" borderId="100">
      <alignment wrapText="1"/>
    </xf>
    <xf numFmtId="0" fontId="91" fillId="63" borderId="100">
      <alignment wrapText="1"/>
    </xf>
    <xf numFmtId="0" fontId="91" fillId="63" borderId="100">
      <alignment wrapText="1"/>
    </xf>
    <xf numFmtId="0" fontId="91" fillId="63" borderId="100">
      <alignment wrapText="1"/>
    </xf>
    <xf numFmtId="0" fontId="91" fillId="63" borderId="100">
      <alignment wrapText="1"/>
    </xf>
    <xf numFmtId="0" fontId="91" fillId="63" borderId="98"/>
    <xf numFmtId="169" fontId="44" fillId="0" borderId="98">
      <alignment horizontal="left"/>
    </xf>
    <xf numFmtId="170" fontId="44" fillId="0" borderId="98">
      <alignment horizontal="left"/>
    </xf>
    <xf numFmtId="171" fontId="44" fillId="0" borderId="98">
      <alignment horizontal="left"/>
    </xf>
    <xf numFmtId="168" fontId="44" fillId="0" borderId="98">
      <alignment horizontal="left"/>
    </xf>
    <xf numFmtId="0" fontId="156" fillId="64" borderId="97">
      <alignment horizontal="left" vertical="top" wrapText="1"/>
    </xf>
    <xf numFmtId="0" fontId="156" fillId="64" borderId="99">
      <alignment horizontal="left" vertical="top"/>
    </xf>
    <xf numFmtId="0" fontId="91" fillId="0" borderId="98"/>
    <xf numFmtId="178" fontId="25" fillId="5" borderId="98"/>
    <xf numFmtId="178" fontId="25" fillId="63" borderId="98">
      <alignment horizontal="centerContinuous" wrapText="1"/>
    </xf>
    <xf numFmtId="0" fontId="25" fillId="63" borderId="98">
      <alignment horizontal="centerContinuous" wrapText="1"/>
    </xf>
    <xf numFmtId="178" fontId="198" fillId="63" borderId="100">
      <alignment wrapText="1"/>
    </xf>
    <xf numFmtId="178" fontId="91" fillId="63" borderId="100">
      <alignment wrapText="1"/>
    </xf>
    <xf numFmtId="178" fontId="91" fillId="63" borderId="100">
      <alignment wrapText="1"/>
    </xf>
    <xf numFmtId="178" fontId="198" fillId="63" borderId="100">
      <alignment wrapText="1"/>
    </xf>
    <xf numFmtId="0" fontId="91" fillId="63" borderId="98"/>
    <xf numFmtId="178" fontId="156" fillId="64" borderId="98">
      <alignment horizontal="left" vertical="top" wrapText="1"/>
    </xf>
    <xf numFmtId="178" fontId="208" fillId="64" borderId="99">
      <alignment horizontal="left" vertical="top" wrapText="1"/>
    </xf>
    <xf numFmtId="178" fontId="25" fillId="63" borderId="98">
      <alignment horizontal="centerContinuous" wrapText="1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1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69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70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169" fontId="44" fillId="0" borderId="113">
      <alignment horizontal="left"/>
    </xf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32" fillId="26" borderId="119" applyNumberFormat="0" applyFont="0" applyAlignment="0" applyProtection="0"/>
    <xf numFmtId="0" fontId="115" fillId="26" borderId="119" applyNumberFormat="0" applyFont="0" applyAlignment="0" applyProtection="0"/>
    <xf numFmtId="0" fontId="115" fillId="26" borderId="119" applyNumberFormat="0" applyFont="0" applyAlignment="0" applyProtection="0"/>
    <xf numFmtId="0" fontId="166" fillId="60" borderId="114" applyNumberFormat="0" applyAlignment="0" applyProtection="0"/>
    <xf numFmtId="0" fontId="89" fillId="60" borderId="114" applyNumberFormat="0" applyAlignment="0" applyProtection="0"/>
    <xf numFmtId="0" fontId="167" fillId="24" borderId="114" applyNumberFormat="0" applyAlignment="0" applyProtection="0"/>
    <xf numFmtId="0" fontId="171" fillId="60" borderId="115" applyNumberFormat="0" applyAlignment="0" applyProtection="0"/>
    <xf numFmtId="0" fontId="90" fillId="60" borderId="115" applyNumberFormat="0" applyAlignment="0" applyProtection="0"/>
    <xf numFmtId="0" fontId="173" fillId="24" borderId="115" applyNumberFormat="0" applyAlignment="0" applyProtection="0"/>
    <xf numFmtId="178" fontId="169" fillId="60" borderId="115" applyNumberFormat="0" applyAlignment="0" applyProtection="0"/>
    <xf numFmtId="178" fontId="169" fillId="60" borderId="115" applyNumberFormat="0" applyAlignment="0" applyProtection="0"/>
    <xf numFmtId="0" fontId="179" fillId="25" borderId="115" applyNumberFormat="0" applyAlignment="0" applyProtection="0"/>
    <xf numFmtId="0" fontId="109" fillId="25" borderId="115" applyNumberFormat="0" applyAlignment="0" applyProtection="0"/>
    <xf numFmtId="0" fontId="180" fillId="11" borderId="115" applyNumberFormat="0" applyAlignment="0" applyProtection="0"/>
    <xf numFmtId="0" fontId="86" fillId="0" borderId="117" applyNumberFormat="0" applyFill="0" applyAlignment="0" applyProtection="0"/>
    <xf numFmtId="0" fontId="37" fillId="0" borderId="117" applyNumberFormat="0" applyFill="0" applyAlignment="0" applyProtection="0"/>
    <xf numFmtId="0" fontId="181" fillId="0" borderId="117" applyNumberFormat="0" applyFill="0" applyAlignment="0" applyProtection="0"/>
    <xf numFmtId="0" fontId="182" fillId="0" borderId="117" applyNumberFormat="0" applyFill="0" applyAlignment="0" applyProtection="0"/>
    <xf numFmtId="0" fontId="31" fillId="0" borderId="117" applyNumberFormat="0" applyFill="0" applyAlignment="0" applyProtection="0"/>
    <xf numFmtId="0" fontId="31" fillId="0" borderId="117" applyNumberFormat="0" applyFill="0" applyAlignment="0" applyProtection="0"/>
    <xf numFmtId="0" fontId="41" fillId="0" borderId="116" applyNumberFormat="0" applyFill="0" applyAlignment="0" applyProtection="0"/>
    <xf numFmtId="0" fontId="25" fillId="25" borderId="119" applyNumberFormat="0" applyFont="0" applyAlignment="0" applyProtection="0"/>
    <xf numFmtId="178" fontId="197" fillId="25" borderId="115" applyNumberFormat="0" applyAlignment="0" applyProtection="0"/>
    <xf numFmtId="178" fontId="197" fillId="25" borderId="115" applyNumberFormat="0" applyAlignment="0" applyProtection="0"/>
    <xf numFmtId="178" fontId="206" fillId="26" borderId="119" applyNumberFormat="0" applyFont="0" applyAlignment="0" applyProtection="0"/>
    <xf numFmtId="178" fontId="206" fillId="26" borderId="119" applyNumberFormat="0" applyFont="0" applyAlignment="0" applyProtection="0"/>
    <xf numFmtId="0" fontId="39" fillId="26" borderId="119" applyNumberFormat="0" applyFont="0" applyAlignment="0" applyProtection="0"/>
    <xf numFmtId="0" fontId="39" fillId="26" borderId="119" applyNumberFormat="0" applyFont="0" applyAlignment="0" applyProtection="0"/>
    <xf numFmtId="0" fontId="33" fillId="26" borderId="119" applyNumberFormat="0" applyFont="0" applyAlignment="0" applyProtection="0"/>
    <xf numFmtId="0" fontId="39" fillId="26" borderId="119" applyNumberFormat="0" applyFont="0" applyAlignment="0" applyProtection="0"/>
    <xf numFmtId="0" fontId="39" fillId="26" borderId="119" applyNumberFormat="0" applyFont="0" applyAlignment="0" applyProtection="0"/>
    <xf numFmtId="0" fontId="25" fillId="26" borderId="119" applyNumberFormat="0" applyFont="0" applyAlignment="0" applyProtection="0"/>
    <xf numFmtId="178" fontId="207" fillId="60" borderId="114" applyNumberFormat="0" applyAlignment="0" applyProtection="0"/>
    <xf numFmtId="178" fontId="207" fillId="60" borderId="114" applyNumberFormat="0" applyAlignment="0" applyProtection="0"/>
    <xf numFmtId="178" fontId="36" fillId="0" borderId="118" applyNumberFormat="0" applyFill="0" applyAlignment="0" applyProtection="0"/>
    <xf numFmtId="178" fontId="31" fillId="0" borderId="117" applyNumberFormat="0" applyFill="0" applyAlignment="0" applyProtection="0"/>
    <xf numFmtId="178" fontId="36" fillId="0" borderId="118" applyNumberFormat="0" applyFill="0" applyAlignment="0" applyProtection="0"/>
    <xf numFmtId="0" fontId="32" fillId="26" borderId="119" applyNumberFormat="0" applyFont="0" applyAlignment="0" applyProtection="0"/>
    <xf numFmtId="0" fontId="89" fillId="24" borderId="114" applyNumberFormat="0" applyAlignment="0" applyProtection="0"/>
    <xf numFmtId="0" fontId="89" fillId="24" borderId="114" applyNumberFormat="0" applyAlignment="0" applyProtection="0"/>
    <xf numFmtId="0" fontId="253" fillId="24" borderId="115" applyNumberFormat="0" applyAlignment="0" applyProtection="0"/>
    <xf numFmtId="0" fontId="253" fillId="24" borderId="115" applyNumberFormat="0" applyAlignment="0" applyProtection="0"/>
    <xf numFmtId="0" fontId="253" fillId="24" borderId="115" applyNumberFormat="0" applyAlignment="0" applyProtection="0"/>
    <xf numFmtId="0" fontId="109" fillId="11" borderId="115" applyNumberFormat="0" applyAlignment="0" applyProtection="0"/>
    <xf numFmtId="0" fontId="109" fillId="11" borderId="115" applyNumberFormat="0" applyAlignment="0" applyProtection="0"/>
    <xf numFmtId="0" fontId="109" fillId="11" borderId="115" applyNumberFormat="0" applyAlignment="0" applyProtection="0"/>
    <xf numFmtId="0" fontId="86" fillId="0" borderId="116" applyNumberFormat="0" applyFill="0" applyAlignment="0" applyProtection="0"/>
    <xf numFmtId="0" fontId="86" fillId="0" borderId="116" applyNumberFormat="0" applyFill="0" applyAlignment="0" applyProtection="0"/>
    <xf numFmtId="0" fontId="31" fillId="0" borderId="117" applyNumberFormat="0" applyFill="0" applyAlignment="0" applyProtection="0"/>
    <xf numFmtId="0" fontId="25" fillId="26" borderId="119" applyNumberFormat="0" applyFont="0" applyAlignment="0" applyProtection="0"/>
    <xf numFmtId="0" fontId="25" fillId="26" borderId="119" applyNumberFormat="0" applyFont="0" applyAlignment="0" applyProtection="0"/>
    <xf numFmtId="0" fontId="89" fillId="24" borderId="114" applyNumberFormat="0" applyAlignment="0" applyProtection="0"/>
    <xf numFmtId="0" fontId="89" fillId="24" borderId="114" applyNumberFormat="0" applyAlignment="0" applyProtection="0"/>
    <xf numFmtId="0" fontId="253" fillId="24" borderId="115" applyNumberFormat="0" applyAlignment="0" applyProtection="0"/>
    <xf numFmtId="0" fontId="253" fillId="24" borderId="115" applyNumberFormat="0" applyAlignment="0" applyProtection="0"/>
    <xf numFmtId="0" fontId="253" fillId="24" borderId="115" applyNumberFormat="0" applyAlignment="0" applyProtection="0"/>
    <xf numFmtId="0" fontId="109" fillId="11" borderId="115" applyNumberFormat="0" applyAlignment="0" applyProtection="0"/>
    <xf numFmtId="0" fontId="109" fillId="11" borderId="115" applyNumberFormat="0" applyAlignment="0" applyProtection="0"/>
    <xf numFmtId="0" fontId="109" fillId="11" borderId="115" applyNumberFormat="0" applyAlignment="0" applyProtection="0"/>
    <xf numFmtId="0" fontId="86" fillId="0" borderId="116" applyNumberFormat="0" applyFill="0" applyAlignment="0" applyProtection="0"/>
    <xf numFmtId="0" fontId="86" fillId="0" borderId="116" applyNumberFormat="0" applyFill="0" applyAlignment="0" applyProtection="0"/>
    <xf numFmtId="0" fontId="25" fillId="26" borderId="119" applyNumberFormat="0" applyFont="0" applyAlignment="0" applyProtection="0"/>
    <xf numFmtId="0" fontId="25" fillId="26" borderId="119" applyNumberFormat="0" applyFont="0" applyAlignment="0" applyProtection="0"/>
    <xf numFmtId="0" fontId="39" fillId="26" borderId="119" applyNumberFormat="0" applyFont="0" applyAlignment="0" applyProtection="0"/>
    <xf numFmtId="0" fontId="46" fillId="24" borderId="114" applyNumberFormat="0" applyAlignment="0" applyProtection="0"/>
    <xf numFmtId="0" fontId="47" fillId="24" borderId="115" applyNumberFormat="0" applyAlignment="0" applyProtection="0"/>
    <xf numFmtId="0" fontId="49" fillId="0" borderId="116" applyNumberFormat="0" applyFill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33" fillId="26" borderId="119" applyNumberFormat="0" applyFont="0" applyAlignment="0" applyProtection="0"/>
    <xf numFmtId="0" fontId="25" fillId="26" borderId="119" applyNumberFormat="0" applyFont="0" applyAlignment="0" applyProtection="0"/>
    <xf numFmtId="0" fontId="120" fillId="26" borderId="119" applyNumberFormat="0" applyFont="0" applyAlignment="0" applyProtection="0"/>
    <xf numFmtId="0" fontId="25" fillId="26" borderId="119" applyNumberFormat="0" applyFont="0" applyAlignment="0" applyProtection="0"/>
    <xf numFmtId="169" fontId="44" fillId="0" borderId="122">
      <alignment horizontal="left"/>
    </xf>
    <xf numFmtId="169" fontId="44" fillId="0" borderId="122">
      <alignment horizontal="left"/>
    </xf>
    <xf numFmtId="169" fontId="44" fillId="0" borderId="122">
      <alignment horizontal="left"/>
    </xf>
    <xf numFmtId="170" fontId="44" fillId="0" borderId="122">
      <alignment horizontal="left"/>
    </xf>
    <xf numFmtId="170" fontId="44" fillId="0" borderId="122">
      <alignment horizontal="left"/>
    </xf>
    <xf numFmtId="170" fontId="44" fillId="0" borderId="122">
      <alignment horizontal="left"/>
    </xf>
    <xf numFmtId="171" fontId="44" fillId="0" borderId="122">
      <alignment horizontal="left"/>
    </xf>
    <xf numFmtId="171" fontId="44" fillId="0" borderId="122">
      <alignment horizontal="left"/>
    </xf>
    <xf numFmtId="171" fontId="44" fillId="0" borderId="122">
      <alignment horizontal="left"/>
    </xf>
    <xf numFmtId="168" fontId="44" fillId="0" borderId="122">
      <alignment horizontal="left"/>
    </xf>
    <xf numFmtId="168" fontId="44" fillId="0" borderId="122">
      <alignment horizontal="left"/>
    </xf>
    <xf numFmtId="168" fontId="44" fillId="0" borderId="122">
      <alignment horizontal="left"/>
    </xf>
    <xf numFmtId="169" fontId="44" fillId="0" borderId="122">
      <alignment horizontal="left"/>
    </xf>
    <xf numFmtId="169" fontId="44" fillId="0" borderId="122">
      <alignment horizontal="left"/>
    </xf>
    <xf numFmtId="169" fontId="44" fillId="0" borderId="122">
      <alignment horizontal="left"/>
    </xf>
    <xf numFmtId="170" fontId="44" fillId="0" borderId="122">
      <alignment horizontal="left"/>
    </xf>
    <xf numFmtId="170" fontId="44" fillId="0" borderId="122">
      <alignment horizontal="left"/>
    </xf>
    <xf numFmtId="170" fontId="44" fillId="0" borderId="122">
      <alignment horizontal="left"/>
    </xf>
    <xf numFmtId="171" fontId="44" fillId="0" borderId="122">
      <alignment horizontal="left"/>
    </xf>
    <xf numFmtId="171" fontId="44" fillId="0" borderId="122">
      <alignment horizontal="left"/>
    </xf>
    <xf numFmtId="171" fontId="44" fillId="0" borderId="122">
      <alignment horizontal="left"/>
    </xf>
    <xf numFmtId="168" fontId="44" fillId="0" borderId="122">
      <alignment horizontal="left"/>
    </xf>
    <xf numFmtId="168" fontId="44" fillId="0" borderId="122">
      <alignment horizontal="left"/>
    </xf>
    <xf numFmtId="168" fontId="44" fillId="0" borderId="122">
      <alignment horizontal="left"/>
    </xf>
    <xf numFmtId="0" fontId="91" fillId="0" borderId="122"/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87" fillId="63" borderId="122">
      <alignment horizontal="left"/>
    </xf>
    <xf numFmtId="0" fontId="25" fillId="63" borderId="122">
      <alignment horizontal="centerContinuous" wrapText="1"/>
    </xf>
    <xf numFmtId="0" fontId="91" fillId="63" borderId="124">
      <alignment wrapText="1"/>
    </xf>
    <xf numFmtId="0" fontId="91" fillId="63" borderId="124">
      <alignment wrapText="1"/>
    </xf>
    <xf numFmtId="0" fontId="91" fillId="63" borderId="124">
      <alignment wrapText="1"/>
    </xf>
    <xf numFmtId="0" fontId="91" fillId="63" borderId="124">
      <alignment wrapText="1"/>
    </xf>
    <xf numFmtId="0" fontId="91" fillId="63" borderId="124">
      <alignment wrapText="1"/>
    </xf>
    <xf numFmtId="0" fontId="91" fillId="63" borderId="122"/>
    <xf numFmtId="169" fontId="44" fillId="0" borderId="122">
      <alignment horizontal="left"/>
    </xf>
    <xf numFmtId="170" fontId="44" fillId="0" borderId="122">
      <alignment horizontal="left"/>
    </xf>
    <xf numFmtId="171" fontId="44" fillId="0" borderId="122">
      <alignment horizontal="left"/>
    </xf>
    <xf numFmtId="168" fontId="44" fillId="0" borderId="122">
      <alignment horizontal="left"/>
    </xf>
    <xf numFmtId="0" fontId="156" fillId="64" borderId="121">
      <alignment horizontal="left" vertical="top" wrapText="1"/>
    </xf>
    <xf numFmtId="0" fontId="156" fillId="64" borderId="123">
      <alignment horizontal="left" vertical="top"/>
    </xf>
    <xf numFmtId="0" fontId="91" fillId="0" borderId="122"/>
    <xf numFmtId="178" fontId="25" fillId="5" borderId="122"/>
    <xf numFmtId="178" fontId="25" fillId="63" borderId="122">
      <alignment horizontal="centerContinuous" wrapText="1"/>
    </xf>
    <xf numFmtId="0" fontId="25" fillId="63" borderId="122">
      <alignment horizontal="centerContinuous" wrapText="1"/>
    </xf>
    <xf numFmtId="178" fontId="198" fillId="63" borderId="124">
      <alignment wrapText="1"/>
    </xf>
    <xf numFmtId="178" fontId="91" fillId="63" borderId="124">
      <alignment wrapText="1"/>
    </xf>
    <xf numFmtId="178" fontId="91" fillId="63" borderId="124">
      <alignment wrapText="1"/>
    </xf>
    <xf numFmtId="178" fontId="198" fillId="63" borderId="124">
      <alignment wrapText="1"/>
    </xf>
    <xf numFmtId="0" fontId="91" fillId="63" borderId="122"/>
    <xf numFmtId="178" fontId="156" fillId="64" borderId="122">
      <alignment horizontal="left" vertical="top" wrapText="1"/>
    </xf>
    <xf numFmtId="178" fontId="208" fillId="64" borderId="123">
      <alignment horizontal="left" vertical="top" wrapText="1"/>
    </xf>
    <xf numFmtId="178" fontId="25" fillId="63" borderId="122">
      <alignment horizontal="centerContinuous" wrapText="1"/>
    </xf>
    <xf numFmtId="168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169" fontId="44" fillId="0" borderId="125">
      <alignment horizontal="left"/>
    </xf>
    <xf numFmtId="168" fontId="44" fillId="0" borderId="125">
      <alignment horizontal="left"/>
    </xf>
    <xf numFmtId="0" fontId="46" fillId="24" borderId="126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78" fontId="156" fillId="64" borderId="122">
      <alignment horizontal="left" vertical="top" wrapText="1"/>
    </xf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89" fillId="60" borderId="126" applyNumberFormat="0" applyAlignment="0" applyProtection="0"/>
    <xf numFmtId="0" fontId="47" fillId="24" borderId="127" applyNumberFormat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169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0" fontId="115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168" fontId="44" fillId="0" borderId="122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0" fontId="91" fillId="0" borderId="122"/>
    <xf numFmtId="168" fontId="44" fillId="0" borderId="125">
      <alignment horizontal="left"/>
    </xf>
    <xf numFmtId="0" fontId="46" fillId="24" borderId="126" applyNumberFormat="0" applyAlignment="0" applyProtection="0"/>
    <xf numFmtId="0" fontId="48" fillId="11" borderId="127" applyNumberFormat="0" applyAlignment="0" applyProtection="0"/>
    <xf numFmtId="0" fontId="33" fillId="26" borderId="131" applyNumberFormat="0" applyFont="0" applyAlignment="0" applyProtection="0"/>
    <xf numFmtId="169" fontId="44" fillId="0" borderId="125">
      <alignment horizontal="left"/>
    </xf>
    <xf numFmtId="0" fontId="32" fillId="26" borderId="131" applyNumberFormat="0" applyFont="0" applyAlignment="0" applyProtection="0"/>
    <xf numFmtId="0" fontId="24" fillId="0" borderId="124" applyAlignment="0">
      <alignment horizontal="left"/>
    </xf>
    <xf numFmtId="169" fontId="44" fillId="0" borderId="122">
      <alignment horizontal="left"/>
    </xf>
    <xf numFmtId="168" fontId="44" fillId="0" borderId="122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6" fillId="24" borderId="126" applyNumberFormat="0" applyAlignment="0" applyProtection="0"/>
    <xf numFmtId="0" fontId="46" fillId="24" borderId="126" applyNumberFormat="0" applyAlignment="0" applyProtection="0"/>
    <xf numFmtId="0" fontId="89" fillId="60" borderId="126" applyNumberFormat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0" fontId="115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69" fontId="44" fillId="0" borderId="125">
      <alignment horizontal="left"/>
    </xf>
    <xf numFmtId="168" fontId="44" fillId="0" borderId="125">
      <alignment horizontal="left"/>
    </xf>
    <xf numFmtId="0" fontId="47" fillId="24" borderId="127" applyNumberFormat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178" fontId="25" fillId="5" borderId="122"/>
    <xf numFmtId="178" fontId="91" fillId="63" borderId="124">
      <alignment wrapText="1"/>
    </xf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89" fillId="60" borderId="126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115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0" fontId="47" fillId="24" borderId="127" applyNumberFormat="0" applyAlignment="0" applyProtection="0"/>
    <xf numFmtId="0" fontId="86" fillId="0" borderId="130" applyNumberFormat="0" applyFill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69" fontId="44" fillId="0" borderId="122">
      <alignment horizontal="left"/>
    </xf>
    <xf numFmtId="168" fontId="44" fillId="0" borderId="122">
      <alignment horizontal="left"/>
    </xf>
    <xf numFmtId="171" fontId="44" fillId="0" borderId="122">
      <alignment horizontal="left"/>
    </xf>
    <xf numFmtId="168" fontId="44" fillId="0" borderId="122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0" fontId="25" fillId="63" borderId="122">
      <alignment horizontal="centerContinuous" wrapText="1"/>
    </xf>
    <xf numFmtId="0" fontId="91" fillId="63" borderId="124">
      <alignment wrapText="1"/>
    </xf>
    <xf numFmtId="170" fontId="44" fillId="0" borderId="122">
      <alignment horizontal="left"/>
    </xf>
    <xf numFmtId="0" fontId="156" fillId="64" borderId="123">
      <alignment horizontal="left" vertical="top"/>
    </xf>
    <xf numFmtId="178" fontId="25" fillId="63" borderId="122">
      <alignment horizontal="centerContinuous" wrapText="1"/>
    </xf>
    <xf numFmtId="178" fontId="208" fillId="64" borderId="123">
      <alignment horizontal="left" vertical="top" wrapText="1"/>
    </xf>
    <xf numFmtId="178" fontId="91" fillId="63" borderId="124">
      <alignment wrapText="1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6" fillId="24" borderId="126" applyNumberFormat="0" applyAlignment="0" applyProtection="0"/>
    <xf numFmtId="0" fontId="47" fillId="24" borderId="127" applyNumberFormat="0" applyAlignment="0" applyProtection="0"/>
    <xf numFmtId="0" fontId="49" fillId="0" borderId="128" applyNumberFormat="0" applyFill="0" applyAlignment="0" applyProtection="0"/>
    <xf numFmtId="0" fontId="86" fillId="0" borderId="130" applyNumberFormat="0" applyFill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25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71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0" fontId="109" fillId="25" borderId="127" applyNumberFormat="0" applyAlignment="0" applyProtection="0"/>
    <xf numFmtId="0" fontId="32" fillId="26" borderId="131" applyNumberFormat="0" applyFont="0" applyAlignment="0" applyProtection="0"/>
    <xf numFmtId="0" fontId="86" fillId="0" borderId="129" applyNumberFormat="0" applyFill="0" applyAlignment="0" applyProtection="0"/>
    <xf numFmtId="0" fontId="32" fillId="26" borderId="131" applyNumberFormat="0" applyFont="0" applyAlignment="0" applyProtection="0"/>
    <xf numFmtId="171" fontId="44" fillId="0" borderId="125">
      <alignment horizontal="left"/>
    </xf>
    <xf numFmtId="171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6" fillId="24" borderId="126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7" fillId="24" borderId="127" applyNumberFormat="0" applyAlignment="0" applyProtection="0"/>
    <xf numFmtId="168" fontId="44" fillId="0" borderId="125">
      <alignment horizontal="left"/>
    </xf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0" fontId="91" fillId="63" borderId="124">
      <alignment wrapText="1"/>
    </xf>
    <xf numFmtId="0" fontId="24" fillId="0" borderId="124" applyAlignment="0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169" fontId="44" fillId="0" borderId="125">
      <alignment horizontal="left"/>
    </xf>
    <xf numFmtId="0" fontId="33" fillId="26" borderId="131" applyNumberFormat="0" applyFont="0" applyAlignment="0" applyProtection="0"/>
    <xf numFmtId="169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169" fontId="44" fillId="0" borderId="125">
      <alignment horizontal="left"/>
    </xf>
    <xf numFmtId="169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69" fontId="44" fillId="0" borderId="125">
      <alignment horizontal="left"/>
    </xf>
    <xf numFmtId="171" fontId="44" fillId="0" borderId="125">
      <alignment horizontal="left"/>
    </xf>
    <xf numFmtId="0" fontId="32" fillId="26" borderId="131" applyNumberFormat="0" applyFont="0" applyAlignment="0" applyProtection="0"/>
    <xf numFmtId="168" fontId="44" fillId="0" borderId="125">
      <alignment horizontal="left"/>
    </xf>
    <xf numFmtId="169" fontId="44" fillId="0" borderId="125">
      <alignment horizontal="left"/>
    </xf>
    <xf numFmtId="0" fontId="46" fillId="24" borderId="126" applyNumberFormat="0" applyAlignment="0" applyProtection="0"/>
    <xf numFmtId="0" fontId="47" fillId="24" borderId="127" applyNumberFormat="0" applyAlignment="0" applyProtection="0"/>
    <xf numFmtId="168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69" fontId="44" fillId="0" borderId="125">
      <alignment horizontal="left"/>
    </xf>
    <xf numFmtId="171" fontId="44" fillId="0" borderId="125">
      <alignment horizontal="left"/>
    </xf>
    <xf numFmtId="169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33" fillId="26" borderId="131" applyNumberFormat="0" applyFon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71" fontId="44" fillId="0" borderId="125">
      <alignment horizontal="left"/>
    </xf>
    <xf numFmtId="168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171" fontId="44" fillId="0" borderId="125">
      <alignment horizontal="left"/>
    </xf>
    <xf numFmtId="171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109" fillId="25" borderId="127" applyNumberFormat="0" applyAlignment="0" applyProtection="0"/>
    <xf numFmtId="169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48" fillId="11" borderId="127" applyNumberFormat="0" applyAlignment="0" applyProtection="0"/>
    <xf numFmtId="171" fontId="44" fillId="0" borderId="125">
      <alignment horizontal="left"/>
    </xf>
    <xf numFmtId="171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86" fillId="0" borderId="130" applyNumberFormat="0" applyFill="0" applyAlignment="0" applyProtection="0"/>
    <xf numFmtId="168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91" fillId="63" borderId="124">
      <alignment wrapText="1"/>
    </xf>
    <xf numFmtId="0" fontId="46" fillId="24" borderId="126" applyNumberFormat="0" applyAlignment="0" applyProtection="0"/>
    <xf numFmtId="168" fontId="44" fillId="0" borderId="125">
      <alignment horizontal="left"/>
    </xf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168" fontId="44" fillId="0" borderId="125">
      <alignment horizontal="left"/>
    </xf>
    <xf numFmtId="0" fontId="49" fillId="0" borderId="128" applyNumberFormat="0" applyFill="0" applyAlignment="0" applyProtection="0"/>
    <xf numFmtId="168" fontId="44" fillId="0" borderId="125">
      <alignment horizontal="left"/>
    </xf>
    <xf numFmtId="168" fontId="44" fillId="0" borderId="122">
      <alignment horizontal="left"/>
    </xf>
    <xf numFmtId="0" fontId="48" fillId="11" borderId="127" applyNumberFormat="0" applyAlignment="0" applyProtection="0"/>
    <xf numFmtId="168" fontId="44" fillId="0" borderId="125">
      <alignment horizontal="left"/>
    </xf>
    <xf numFmtId="0" fontId="33" fillId="26" borderId="131" applyNumberFormat="0" applyFont="0" applyAlignment="0" applyProtection="0"/>
    <xf numFmtId="169" fontId="44" fillId="0" borderId="125">
      <alignment horizontal="left"/>
    </xf>
    <xf numFmtId="171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169" fontId="44" fillId="0" borderId="125">
      <alignment horizontal="left"/>
    </xf>
    <xf numFmtId="0" fontId="91" fillId="63" borderId="122"/>
    <xf numFmtId="0" fontId="91" fillId="63" borderId="122"/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0" fontId="32" fillId="26" borderId="131" applyNumberFormat="0" applyFont="0" applyAlignment="0" applyProtection="0"/>
    <xf numFmtId="0" fontId="47" fillId="24" borderId="127" applyNumberFormat="0" applyAlignment="0" applyProtection="0"/>
    <xf numFmtId="0" fontId="24" fillId="0" borderId="124" applyAlignment="0">
      <alignment horizontal="left"/>
    </xf>
    <xf numFmtId="0" fontId="24" fillId="0" borderId="124" applyAlignment="0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169" fontId="44" fillId="0" borderId="125">
      <alignment horizontal="left"/>
    </xf>
    <xf numFmtId="0" fontId="46" fillId="24" borderId="126" applyNumberFormat="0" applyAlignment="0" applyProtection="0"/>
    <xf numFmtId="0" fontId="109" fillId="25" borderId="127" applyNumberFormat="0" applyAlignment="0" applyProtection="0"/>
    <xf numFmtId="0" fontId="109" fillId="25" borderId="127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87" fillId="63" borderId="122">
      <alignment horizontal="left"/>
    </xf>
    <xf numFmtId="0" fontId="91" fillId="63" borderId="124">
      <alignment wrapText="1"/>
    </xf>
    <xf numFmtId="0" fontId="91" fillId="63" borderId="124">
      <alignment wrapText="1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169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89" fillId="60" borderId="126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71" fontId="44" fillId="0" borderId="122">
      <alignment horizontal="left"/>
    </xf>
    <xf numFmtId="168" fontId="44" fillId="0" borderId="125">
      <alignment horizontal="left"/>
    </xf>
    <xf numFmtId="0" fontId="46" fillId="24" borderId="126" applyNumberFormat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169" fontId="44" fillId="0" borderId="125">
      <alignment horizontal="left"/>
    </xf>
    <xf numFmtId="0" fontId="33" fillId="26" borderId="131" applyNumberFormat="0" applyFont="0" applyAlignment="0" applyProtection="0"/>
    <xf numFmtId="169" fontId="44" fillId="0" borderId="125">
      <alignment horizontal="left"/>
    </xf>
    <xf numFmtId="0" fontId="32" fillId="26" borderId="131" applyNumberFormat="0" applyFont="0" applyAlignment="0" applyProtection="0"/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0" fontId="46" fillId="24" borderId="126" applyNumberFormat="0" applyAlignment="0" applyProtection="0"/>
    <xf numFmtId="0" fontId="48" fillId="11" borderId="127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25" fillId="26" borderId="131" applyNumberFormat="0" applyFont="0" applyAlignment="0" applyProtection="0"/>
    <xf numFmtId="0" fontId="32" fillId="26" borderId="131" applyNumberFormat="0" applyFont="0" applyAlignment="0" applyProtection="0"/>
    <xf numFmtId="0" fontId="49" fillId="0" borderId="128" applyNumberFormat="0" applyFill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170" fontId="44" fillId="0" borderId="122">
      <alignment horizontal="left"/>
    </xf>
    <xf numFmtId="168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33" fillId="26" borderId="131" applyNumberFormat="0" applyFont="0" applyAlignment="0" applyProtection="0"/>
    <xf numFmtId="169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48" fillId="11" borderId="127" applyNumberFormat="0" applyAlignment="0" applyProtection="0"/>
    <xf numFmtId="171" fontId="44" fillId="0" borderId="125">
      <alignment horizontal="left"/>
    </xf>
    <xf numFmtId="0" fontId="33" fillId="26" borderId="131" applyNumberFormat="0" applyFont="0" applyAlignment="0" applyProtection="0"/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0" fontId="33" fillId="26" borderId="131" applyNumberFormat="0" applyFont="0" applyAlignment="0" applyProtection="0"/>
    <xf numFmtId="168" fontId="44" fillId="0" borderId="125">
      <alignment horizontal="left"/>
    </xf>
    <xf numFmtId="0" fontId="32" fillId="26" borderId="131" applyNumberFormat="0" applyFont="0" applyAlignment="0" applyProtection="0"/>
    <xf numFmtId="0" fontId="86" fillId="0" borderId="129" applyNumberFormat="0" applyFill="0" applyAlignment="0" applyProtection="0"/>
    <xf numFmtId="169" fontId="44" fillId="0" borderId="122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171" fontId="44" fillId="0" borderId="125">
      <alignment horizontal="left"/>
    </xf>
    <xf numFmtId="0" fontId="32" fillId="26" borderId="131" applyNumberFormat="0" applyFont="0" applyAlignment="0" applyProtection="0"/>
    <xf numFmtId="171" fontId="44" fillId="0" borderId="122">
      <alignment horizontal="left"/>
    </xf>
    <xf numFmtId="168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0" fontId="89" fillId="60" borderId="126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8" fillId="11" borderId="127" applyNumberFormat="0" applyAlignment="0" applyProtection="0"/>
    <xf numFmtId="0" fontId="47" fillId="24" borderId="127" applyNumberForma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109" fillId="25" borderId="127" applyNumberFormat="0" applyAlignment="0" applyProtection="0"/>
    <xf numFmtId="0" fontId="48" fillId="11" borderId="127" applyNumberFormat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86" fillId="0" borderId="130" applyNumberFormat="0" applyFill="0" applyAlignment="0" applyProtection="0"/>
    <xf numFmtId="0" fontId="86" fillId="0" borderId="130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86" fillId="0" borderId="129" applyNumberFormat="0" applyFill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0" fontId="48" fillId="11" borderId="127" applyNumberForma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7" fillId="24" borderId="127" applyNumberForma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0" fontId="25" fillId="63" borderId="122">
      <alignment horizontal="centerContinuous" wrapText="1"/>
    </xf>
    <xf numFmtId="178" fontId="25" fillId="63" borderId="122">
      <alignment horizontal="centerContinuous" wrapText="1"/>
    </xf>
    <xf numFmtId="169" fontId="44" fillId="0" borderId="125">
      <alignment horizontal="left"/>
    </xf>
    <xf numFmtId="169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0" fontId="47" fillId="24" borderId="127" applyNumberFormat="0" applyAlignment="0" applyProtection="0"/>
    <xf numFmtId="0" fontId="47" fillId="24" borderId="127" applyNumberFormat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9" fillId="0" borderId="128" applyNumberFormat="0" applyFill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90" fillId="60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6" fillId="24" borderId="126" applyNumberForma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8" fontId="44" fillId="0" borderId="122">
      <alignment horizontal="left"/>
    </xf>
    <xf numFmtId="171" fontId="44" fillId="0" borderId="122">
      <alignment horizontal="left"/>
    </xf>
    <xf numFmtId="169" fontId="44" fillId="0" borderId="122">
      <alignment horizontal="left"/>
    </xf>
    <xf numFmtId="0" fontId="33" fillId="26" borderId="131" applyNumberFormat="0" applyFont="0" applyAlignment="0" applyProtection="0"/>
    <xf numFmtId="170" fontId="44" fillId="0" borderId="122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90" fillId="60" borderId="127" applyNumberFormat="0" applyAlignment="0" applyProtection="0"/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47" fillId="24" borderId="127" applyNumberFormat="0" applyAlignment="0" applyProtection="0"/>
    <xf numFmtId="0" fontId="32" fillId="26" borderId="131" applyNumberFormat="0" applyFont="0" applyAlignment="0" applyProtection="0"/>
    <xf numFmtId="168" fontId="44" fillId="0" borderId="125">
      <alignment horizontal="left"/>
    </xf>
    <xf numFmtId="0" fontId="46" fillId="24" borderId="126" applyNumberFormat="0" applyAlignment="0" applyProtection="0"/>
    <xf numFmtId="0" fontId="32" fillId="26" borderId="131" applyNumberFormat="0" applyFont="0" applyAlignment="0" applyProtection="0"/>
    <xf numFmtId="0" fontId="46" fillId="24" borderId="126" applyNumberFormat="0" applyAlignment="0" applyProtection="0"/>
    <xf numFmtId="0" fontId="33" fillId="26" borderId="131" applyNumberFormat="0" applyFont="0" applyAlignment="0" applyProtection="0"/>
    <xf numFmtId="0" fontId="49" fillId="0" borderId="128" applyNumberFormat="0" applyFill="0" applyAlignment="0" applyProtection="0"/>
    <xf numFmtId="171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109" fillId="25" borderId="127" applyNumberForma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0" fontId="32" fillId="26" borderId="131" applyNumberFormat="0" applyFon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68" fontId="44" fillId="0" borderId="125">
      <alignment horizontal="left"/>
    </xf>
    <xf numFmtId="0" fontId="33" fillId="26" borderId="131" applyNumberFormat="0" applyFont="0" applyAlignment="0" applyProtection="0"/>
    <xf numFmtId="171" fontId="44" fillId="0" borderId="125">
      <alignment horizontal="left"/>
    </xf>
    <xf numFmtId="168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0" fontId="156" fillId="64" borderId="121">
      <alignment horizontal="left" vertical="top" wrapText="1"/>
    </xf>
    <xf numFmtId="171" fontId="44" fillId="0" borderId="125">
      <alignment horizontal="left"/>
    </xf>
    <xf numFmtId="171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0" fontId="44" fillId="0" borderId="122">
      <alignment horizontal="left"/>
    </xf>
    <xf numFmtId="170" fontId="44" fillId="0" borderId="122">
      <alignment horizontal="left"/>
    </xf>
    <xf numFmtId="171" fontId="44" fillId="0" borderId="122">
      <alignment horizontal="left"/>
    </xf>
    <xf numFmtId="168" fontId="44" fillId="0" borderId="122">
      <alignment horizontal="left"/>
    </xf>
    <xf numFmtId="169" fontId="44" fillId="0" borderId="122">
      <alignment horizontal="left"/>
    </xf>
    <xf numFmtId="0" fontId="24" fillId="0" borderId="124" applyAlignment="0">
      <alignment horizontal="left"/>
    </xf>
    <xf numFmtId="0" fontId="24" fillId="0" borderId="124" applyAlignment="0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89" fillId="60" borderId="126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9" fillId="0" borderId="128" applyNumberFormat="0" applyFill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90" fillId="60" borderId="127" applyNumberFormat="0" applyAlignment="0" applyProtection="0"/>
    <xf numFmtId="0" fontId="47" fillId="24" borderId="127" applyNumberFormat="0" applyAlignment="0" applyProtection="0"/>
    <xf numFmtId="0" fontId="46" fillId="24" borderId="126" applyNumberFormat="0" applyAlignment="0" applyProtection="0"/>
    <xf numFmtId="0" fontId="46" fillId="24" borderId="126" applyNumberForma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71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8" fontId="198" fillId="63" borderId="124">
      <alignment wrapText="1"/>
    </xf>
    <xf numFmtId="171" fontId="44" fillId="0" borderId="122">
      <alignment horizontal="left"/>
    </xf>
    <xf numFmtId="170" fontId="44" fillId="0" borderId="122">
      <alignment horizontal="left"/>
    </xf>
    <xf numFmtId="169" fontId="44" fillId="0" borderId="122">
      <alignment horizontal="left"/>
    </xf>
    <xf numFmtId="169" fontId="44" fillId="0" borderId="122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8" fillId="11" borderId="127" applyNumberFormat="0" applyAlignment="0" applyProtection="0"/>
    <xf numFmtId="0" fontId="48" fillId="11" borderId="127" applyNumberFormat="0" applyAlignment="0" applyProtection="0"/>
    <xf numFmtId="0" fontId="47" fillId="24" borderId="127" applyNumberFormat="0" applyAlignment="0" applyProtection="0"/>
    <xf numFmtId="0" fontId="46" fillId="24" borderId="126" applyNumberForma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1" fontId="44" fillId="0" borderId="122">
      <alignment horizontal="left"/>
    </xf>
    <xf numFmtId="170" fontId="44" fillId="0" borderId="122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46" fillId="24" borderId="126" applyNumberForma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8" fillId="11" borderId="127" applyNumberFormat="0" applyAlignment="0" applyProtection="0"/>
    <xf numFmtId="0" fontId="90" fillId="60" borderId="127" applyNumberFormat="0" applyAlignment="0" applyProtection="0"/>
    <xf numFmtId="0" fontId="32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9" fillId="0" borderId="128" applyNumberFormat="0" applyFill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47" fillId="24" borderId="127" applyNumberFormat="0" applyAlignment="0" applyProtection="0"/>
    <xf numFmtId="0" fontId="89" fillId="60" borderId="126" applyNumberFormat="0" applyAlignment="0" applyProtection="0"/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8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78" fontId="198" fillId="63" borderId="124">
      <alignment wrapText="1"/>
    </xf>
    <xf numFmtId="0" fontId="91" fillId="0" borderId="122"/>
    <xf numFmtId="0" fontId="32" fillId="26" borderId="131" applyNumberFormat="0" applyFont="0" applyAlignment="0" applyProtection="0"/>
    <xf numFmtId="0" fontId="90" fillId="60" borderId="127" applyNumberFormat="0" applyAlignment="0" applyProtection="0"/>
    <xf numFmtId="0" fontId="32" fillId="26" borderId="131" applyNumberFormat="0" applyFont="0" applyAlignment="0" applyProtection="0"/>
    <xf numFmtId="0" fontId="90" fillId="60" borderId="127" applyNumberFormat="0" applyAlignment="0" applyProtection="0"/>
    <xf numFmtId="0" fontId="32" fillId="26" borderId="131" applyNumberFormat="0" applyFont="0" applyAlignment="0" applyProtection="0"/>
    <xf numFmtId="0" fontId="115" fillId="26" borderId="131" applyNumberFormat="0" applyFont="0" applyAlignment="0" applyProtection="0"/>
    <xf numFmtId="0" fontId="32" fillId="26" borderId="131" applyNumberFormat="0" applyFont="0" applyAlignment="0" applyProtection="0"/>
    <xf numFmtId="0" fontId="90" fillId="60" borderId="127" applyNumberFormat="0" applyAlignment="0" applyProtection="0"/>
    <xf numFmtId="169" fontId="44" fillId="0" borderId="110">
      <alignment horizontal="left"/>
    </xf>
    <xf numFmtId="169" fontId="44" fillId="0" borderId="110">
      <alignment horizontal="left"/>
    </xf>
    <xf numFmtId="169" fontId="44" fillId="0" borderId="110">
      <alignment horizontal="left"/>
    </xf>
    <xf numFmtId="170" fontId="44" fillId="0" borderId="110">
      <alignment horizontal="left"/>
    </xf>
    <xf numFmtId="170" fontId="44" fillId="0" borderId="110">
      <alignment horizontal="left"/>
    </xf>
    <xf numFmtId="170" fontId="44" fillId="0" borderId="110">
      <alignment horizontal="left"/>
    </xf>
    <xf numFmtId="171" fontId="44" fillId="0" borderId="110">
      <alignment horizontal="left"/>
    </xf>
    <xf numFmtId="171" fontId="44" fillId="0" borderId="110">
      <alignment horizontal="left"/>
    </xf>
    <xf numFmtId="171" fontId="44" fillId="0" borderId="110">
      <alignment horizontal="left"/>
    </xf>
    <xf numFmtId="168" fontId="44" fillId="0" borderId="110">
      <alignment horizontal="left"/>
    </xf>
    <xf numFmtId="168" fontId="44" fillId="0" borderId="110">
      <alignment horizontal="left"/>
    </xf>
    <xf numFmtId="168" fontId="44" fillId="0" borderId="110">
      <alignment horizontal="left"/>
    </xf>
    <xf numFmtId="169" fontId="44" fillId="0" borderId="110">
      <alignment horizontal="left"/>
    </xf>
    <xf numFmtId="169" fontId="44" fillId="0" borderId="110">
      <alignment horizontal="left"/>
    </xf>
    <xf numFmtId="169" fontId="44" fillId="0" borderId="110">
      <alignment horizontal="left"/>
    </xf>
    <xf numFmtId="170" fontId="44" fillId="0" borderId="110">
      <alignment horizontal="left"/>
    </xf>
    <xf numFmtId="170" fontId="44" fillId="0" borderId="110">
      <alignment horizontal="left"/>
    </xf>
    <xf numFmtId="170" fontId="44" fillId="0" borderId="110">
      <alignment horizontal="left"/>
    </xf>
    <xf numFmtId="171" fontId="44" fillId="0" borderId="110">
      <alignment horizontal="left"/>
    </xf>
    <xf numFmtId="171" fontId="44" fillId="0" borderId="110">
      <alignment horizontal="left"/>
    </xf>
    <xf numFmtId="171" fontId="44" fillId="0" borderId="110">
      <alignment horizontal="left"/>
    </xf>
    <xf numFmtId="168" fontId="44" fillId="0" borderId="110">
      <alignment horizontal="left"/>
    </xf>
    <xf numFmtId="168" fontId="44" fillId="0" borderId="110">
      <alignment horizontal="left"/>
    </xf>
    <xf numFmtId="168" fontId="44" fillId="0" borderId="110">
      <alignment horizontal="left"/>
    </xf>
    <xf numFmtId="0" fontId="91" fillId="0" borderId="110"/>
    <xf numFmtId="0" fontId="87" fillId="63" borderId="110">
      <alignment horizontal="left"/>
    </xf>
    <xf numFmtId="0" fontId="25" fillId="63" borderId="110">
      <alignment horizontal="centerContinuous" wrapText="1"/>
    </xf>
    <xf numFmtId="0" fontId="91" fillId="63" borderId="110"/>
    <xf numFmtId="169" fontId="44" fillId="0" borderId="110">
      <alignment horizontal="left"/>
    </xf>
    <xf numFmtId="170" fontId="44" fillId="0" borderId="110">
      <alignment horizontal="left"/>
    </xf>
    <xf numFmtId="171" fontId="44" fillId="0" borderId="110">
      <alignment horizontal="left"/>
    </xf>
    <xf numFmtId="168" fontId="44" fillId="0" borderId="110">
      <alignment horizontal="left"/>
    </xf>
    <xf numFmtId="0" fontId="91" fillId="0" borderId="110"/>
    <xf numFmtId="178" fontId="25" fillId="5" borderId="110"/>
    <xf numFmtId="178" fontId="25" fillId="63" borderId="110">
      <alignment horizontal="centerContinuous" wrapText="1"/>
    </xf>
    <xf numFmtId="0" fontId="25" fillId="63" borderId="110">
      <alignment horizontal="centerContinuous" wrapText="1"/>
    </xf>
    <xf numFmtId="0" fontId="91" fillId="63" borderId="110"/>
    <xf numFmtId="178" fontId="156" fillId="64" borderId="110">
      <alignment horizontal="left" vertical="top" wrapText="1"/>
    </xf>
    <xf numFmtId="178" fontId="25" fillId="63" borderId="110">
      <alignment horizontal="centerContinuous" wrapText="1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1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69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70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169" fontId="44" fillId="0" borderId="125">
      <alignment horizontal="left"/>
    </xf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32" fillId="26" borderId="131" applyNumberFormat="0" applyFont="0" applyAlignment="0" applyProtection="0"/>
    <xf numFmtId="0" fontId="115" fillId="26" borderId="131" applyNumberFormat="0" applyFont="0" applyAlignment="0" applyProtection="0"/>
    <xf numFmtId="0" fontId="115" fillId="26" borderId="131" applyNumberFormat="0" applyFont="0" applyAlignment="0" applyProtection="0"/>
    <xf numFmtId="0" fontId="166" fillId="60" borderId="126" applyNumberFormat="0" applyAlignment="0" applyProtection="0"/>
    <xf numFmtId="0" fontId="89" fillId="60" borderId="126" applyNumberFormat="0" applyAlignment="0" applyProtection="0"/>
    <xf numFmtId="0" fontId="167" fillId="24" borderId="126" applyNumberFormat="0" applyAlignment="0" applyProtection="0"/>
    <xf numFmtId="0" fontId="171" fillId="60" borderId="127" applyNumberFormat="0" applyAlignment="0" applyProtection="0"/>
    <xf numFmtId="0" fontId="90" fillId="60" borderId="127" applyNumberFormat="0" applyAlignment="0" applyProtection="0"/>
    <xf numFmtId="0" fontId="173" fillId="24" borderId="127" applyNumberFormat="0" applyAlignment="0" applyProtection="0"/>
    <xf numFmtId="178" fontId="169" fillId="60" borderId="127" applyNumberFormat="0" applyAlignment="0" applyProtection="0"/>
    <xf numFmtId="178" fontId="169" fillId="60" borderId="127" applyNumberFormat="0" applyAlignment="0" applyProtection="0"/>
    <xf numFmtId="0" fontId="179" fillId="25" borderId="127" applyNumberFormat="0" applyAlignment="0" applyProtection="0"/>
    <xf numFmtId="0" fontId="109" fillId="25" borderId="127" applyNumberFormat="0" applyAlignment="0" applyProtection="0"/>
    <xf numFmtId="0" fontId="180" fillId="11" borderId="127" applyNumberFormat="0" applyAlignment="0" applyProtection="0"/>
    <xf numFmtId="0" fontId="86" fillId="0" borderId="129" applyNumberFormat="0" applyFill="0" applyAlignment="0" applyProtection="0"/>
    <xf numFmtId="0" fontId="37" fillId="0" borderId="129" applyNumberFormat="0" applyFill="0" applyAlignment="0" applyProtection="0"/>
    <xf numFmtId="0" fontId="181" fillId="0" borderId="129" applyNumberFormat="0" applyFill="0" applyAlignment="0" applyProtection="0"/>
    <xf numFmtId="0" fontId="182" fillId="0" borderId="129" applyNumberFormat="0" applyFill="0" applyAlignment="0" applyProtection="0"/>
    <xf numFmtId="0" fontId="31" fillId="0" borderId="129" applyNumberFormat="0" applyFill="0" applyAlignment="0" applyProtection="0"/>
    <xf numFmtId="0" fontId="31" fillId="0" borderId="129" applyNumberFormat="0" applyFill="0" applyAlignment="0" applyProtection="0"/>
    <xf numFmtId="0" fontId="41" fillId="0" borderId="128" applyNumberFormat="0" applyFill="0" applyAlignment="0" applyProtection="0"/>
    <xf numFmtId="0" fontId="25" fillId="25" borderId="131" applyNumberFormat="0" applyFont="0" applyAlignment="0" applyProtection="0"/>
    <xf numFmtId="178" fontId="197" fillId="25" borderId="127" applyNumberFormat="0" applyAlignment="0" applyProtection="0"/>
    <xf numFmtId="178" fontId="197" fillId="25" borderId="127" applyNumberFormat="0" applyAlignment="0" applyProtection="0"/>
    <xf numFmtId="178" fontId="206" fillId="26" borderId="131" applyNumberFormat="0" applyFont="0" applyAlignment="0" applyProtection="0"/>
    <xf numFmtId="178" fontId="206" fillId="26" borderId="131" applyNumberFormat="0" applyFont="0" applyAlignment="0" applyProtection="0"/>
    <xf numFmtId="0" fontId="39" fillId="26" borderId="131" applyNumberFormat="0" applyFont="0" applyAlignment="0" applyProtection="0"/>
    <xf numFmtId="0" fontId="39" fillId="26" borderId="131" applyNumberFormat="0" applyFont="0" applyAlignment="0" applyProtection="0"/>
    <xf numFmtId="0" fontId="33" fillId="26" borderId="131" applyNumberFormat="0" applyFont="0" applyAlignment="0" applyProtection="0"/>
    <xf numFmtId="0" fontId="39" fillId="26" borderId="131" applyNumberFormat="0" applyFont="0" applyAlignment="0" applyProtection="0"/>
    <xf numFmtId="0" fontId="39" fillId="26" borderId="131" applyNumberFormat="0" applyFont="0" applyAlignment="0" applyProtection="0"/>
    <xf numFmtId="0" fontId="25" fillId="26" borderId="131" applyNumberFormat="0" applyFont="0" applyAlignment="0" applyProtection="0"/>
    <xf numFmtId="178" fontId="207" fillId="60" borderId="126" applyNumberFormat="0" applyAlignment="0" applyProtection="0"/>
    <xf numFmtId="178" fontId="207" fillId="60" borderId="126" applyNumberFormat="0" applyAlignment="0" applyProtection="0"/>
    <xf numFmtId="178" fontId="36" fillId="0" borderId="130" applyNumberFormat="0" applyFill="0" applyAlignment="0" applyProtection="0"/>
    <xf numFmtId="178" fontId="31" fillId="0" borderId="129" applyNumberFormat="0" applyFill="0" applyAlignment="0" applyProtection="0"/>
    <xf numFmtId="178" fontId="36" fillId="0" borderId="130" applyNumberFormat="0" applyFill="0" applyAlignment="0" applyProtection="0"/>
    <xf numFmtId="0" fontId="32" fillId="26" borderId="131" applyNumberFormat="0" applyFont="0" applyAlignment="0" applyProtection="0"/>
    <xf numFmtId="0" fontId="89" fillId="24" borderId="126" applyNumberFormat="0" applyAlignment="0" applyProtection="0"/>
    <xf numFmtId="0" fontId="89" fillId="24" borderId="126" applyNumberFormat="0" applyAlignment="0" applyProtection="0"/>
    <xf numFmtId="0" fontId="253" fillId="24" borderId="127" applyNumberFormat="0" applyAlignment="0" applyProtection="0"/>
    <xf numFmtId="0" fontId="253" fillId="24" borderId="127" applyNumberFormat="0" applyAlignment="0" applyProtection="0"/>
    <xf numFmtId="0" fontId="253" fillId="24" borderId="127" applyNumberFormat="0" applyAlignment="0" applyProtection="0"/>
    <xf numFmtId="0" fontId="109" fillId="11" borderId="127" applyNumberFormat="0" applyAlignment="0" applyProtection="0"/>
    <xf numFmtId="0" fontId="109" fillId="11" borderId="127" applyNumberFormat="0" applyAlignment="0" applyProtection="0"/>
    <xf numFmtId="0" fontId="109" fillId="11" borderId="127" applyNumberFormat="0" applyAlignment="0" applyProtection="0"/>
    <xf numFmtId="0" fontId="86" fillId="0" borderId="128" applyNumberFormat="0" applyFill="0" applyAlignment="0" applyProtection="0"/>
    <xf numFmtId="0" fontId="86" fillId="0" borderId="128" applyNumberFormat="0" applyFill="0" applyAlignment="0" applyProtection="0"/>
    <xf numFmtId="0" fontId="31" fillId="0" borderId="129" applyNumberFormat="0" applyFill="0" applyAlignment="0" applyProtection="0"/>
    <xf numFmtId="0" fontId="25" fillId="26" borderId="131" applyNumberFormat="0" applyFont="0" applyAlignment="0" applyProtection="0"/>
    <xf numFmtId="0" fontId="25" fillId="26" borderId="131" applyNumberFormat="0" applyFont="0" applyAlignment="0" applyProtection="0"/>
    <xf numFmtId="0" fontId="89" fillId="24" borderId="126" applyNumberFormat="0" applyAlignment="0" applyProtection="0"/>
    <xf numFmtId="0" fontId="89" fillId="24" borderId="126" applyNumberFormat="0" applyAlignment="0" applyProtection="0"/>
    <xf numFmtId="0" fontId="253" fillId="24" borderId="127" applyNumberFormat="0" applyAlignment="0" applyProtection="0"/>
    <xf numFmtId="0" fontId="253" fillId="24" borderId="127" applyNumberFormat="0" applyAlignment="0" applyProtection="0"/>
    <xf numFmtId="0" fontId="253" fillId="24" borderId="127" applyNumberFormat="0" applyAlignment="0" applyProtection="0"/>
    <xf numFmtId="0" fontId="109" fillId="11" borderId="127" applyNumberFormat="0" applyAlignment="0" applyProtection="0"/>
    <xf numFmtId="0" fontId="109" fillId="11" borderId="127" applyNumberFormat="0" applyAlignment="0" applyProtection="0"/>
    <xf numFmtId="0" fontId="109" fillId="11" borderId="127" applyNumberFormat="0" applyAlignment="0" applyProtection="0"/>
    <xf numFmtId="0" fontId="86" fillId="0" borderId="128" applyNumberFormat="0" applyFill="0" applyAlignment="0" applyProtection="0"/>
    <xf numFmtId="0" fontId="86" fillId="0" borderId="128" applyNumberFormat="0" applyFill="0" applyAlignment="0" applyProtection="0"/>
    <xf numFmtId="0" fontId="25" fillId="26" borderId="131" applyNumberFormat="0" applyFont="0" applyAlignment="0" applyProtection="0"/>
    <xf numFmtId="0" fontId="25" fillId="26" borderId="131" applyNumberFormat="0" applyFont="0" applyAlignment="0" applyProtection="0"/>
    <xf numFmtId="0" fontId="39" fillId="26" borderId="131" applyNumberFormat="0" applyFont="0" applyAlignment="0" applyProtection="0"/>
    <xf numFmtId="0" fontId="46" fillId="24" borderId="126" applyNumberFormat="0" applyAlignment="0" applyProtection="0"/>
    <xf numFmtId="0" fontId="47" fillId="24" borderId="127" applyNumberFormat="0" applyAlignment="0" applyProtection="0"/>
    <xf numFmtId="0" fontId="49" fillId="0" borderId="128" applyNumberFormat="0" applyFill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33" fillId="26" borderId="131" applyNumberFormat="0" applyFont="0" applyAlignment="0" applyProtection="0"/>
    <xf numFmtId="0" fontId="25" fillId="26" borderId="131" applyNumberFormat="0" applyFont="0" applyAlignment="0" applyProtection="0"/>
    <xf numFmtId="0" fontId="120" fillId="26" borderId="131" applyNumberFormat="0" applyFont="0" applyAlignment="0" applyProtection="0"/>
    <xf numFmtId="0" fontId="25" fillId="26" borderId="131" applyNumberFormat="0" applyFont="0" applyAlignment="0" applyProtection="0"/>
    <xf numFmtId="168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169" fontId="44" fillId="0" borderId="136">
      <alignment horizontal="left"/>
    </xf>
    <xf numFmtId="168" fontId="44" fillId="0" borderId="136">
      <alignment horizontal="left"/>
    </xf>
    <xf numFmtId="0" fontId="46" fillId="24" borderId="137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78" fontId="156" fillId="64" borderId="133">
      <alignment horizontal="left" vertical="top" wrapText="1"/>
    </xf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89" fillId="60" borderId="137" applyNumberFormat="0" applyAlignment="0" applyProtection="0"/>
    <xf numFmtId="0" fontId="47" fillId="24" borderId="138" applyNumberForma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168" fontId="44" fillId="0" borderId="133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0" fontId="91" fillId="0" borderId="133"/>
    <xf numFmtId="168" fontId="44" fillId="0" borderId="136">
      <alignment horizontal="left"/>
    </xf>
    <xf numFmtId="0" fontId="46" fillId="24" borderId="137" applyNumberFormat="0" applyAlignment="0" applyProtection="0"/>
    <xf numFmtId="0" fontId="48" fillId="11" borderId="138" applyNumberFormat="0" applyAlignment="0" applyProtection="0"/>
    <xf numFmtId="0" fontId="33" fillId="26" borderId="142" applyNumberFormat="0" applyFont="0" applyAlignment="0" applyProtection="0"/>
    <xf numFmtId="169" fontId="44" fillId="0" borderId="136">
      <alignment horizontal="left"/>
    </xf>
    <xf numFmtId="0" fontId="32" fillId="26" borderId="142" applyNumberFormat="0" applyFont="0" applyAlignment="0" applyProtection="0"/>
    <xf numFmtId="0" fontId="24" fillId="0" borderId="135" applyAlignment="0">
      <alignment horizontal="left"/>
    </xf>
    <xf numFmtId="169" fontId="44" fillId="0" borderId="133">
      <alignment horizontal="left"/>
    </xf>
    <xf numFmtId="168" fontId="44" fillId="0" borderId="133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6" fillId="24" borderId="137" applyNumberFormat="0" applyAlignment="0" applyProtection="0"/>
    <xf numFmtId="0" fontId="46" fillId="24" borderId="137" applyNumberFormat="0" applyAlignment="0" applyProtection="0"/>
    <xf numFmtId="0" fontId="89" fillId="60" borderId="137" applyNumberForma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69" fontId="44" fillId="0" borderId="136">
      <alignment horizontal="left"/>
    </xf>
    <xf numFmtId="168" fontId="44" fillId="0" borderId="136">
      <alignment horizontal="left"/>
    </xf>
    <xf numFmtId="0" fontId="47" fillId="24" borderId="138" applyNumberFormat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178" fontId="25" fillId="5" borderId="133"/>
    <xf numFmtId="178" fontId="91" fillId="63" borderId="135">
      <alignment wrapText="1"/>
    </xf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89" fillId="60" borderId="137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115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0" fontId="47" fillId="24" borderId="138" applyNumberFormat="0" applyAlignment="0" applyProtection="0"/>
    <xf numFmtId="0" fontId="86" fillId="0" borderId="141" applyNumberFormat="0" applyFill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69" fontId="44" fillId="0" borderId="133">
      <alignment horizontal="left"/>
    </xf>
    <xf numFmtId="168" fontId="44" fillId="0" borderId="133">
      <alignment horizontal="left"/>
    </xf>
    <xf numFmtId="171" fontId="44" fillId="0" borderId="133">
      <alignment horizontal="left"/>
    </xf>
    <xf numFmtId="168" fontId="44" fillId="0" borderId="133">
      <alignment horizontal="left"/>
    </xf>
    <xf numFmtId="0" fontId="24" fillId="0" borderId="135" applyAlignment="0">
      <alignment horizontal="left"/>
    </xf>
    <xf numFmtId="0" fontId="24" fillId="0" borderId="135" applyAlignment="0">
      <alignment horizontal="left"/>
    </xf>
    <xf numFmtId="0" fontId="24" fillId="0" borderId="135" applyAlignment="0">
      <alignment horizontal="left"/>
    </xf>
    <xf numFmtId="0" fontId="24" fillId="0" borderId="135" applyAlignment="0">
      <alignment horizontal="left"/>
    </xf>
    <xf numFmtId="0" fontId="25" fillId="63" borderId="133">
      <alignment horizontal="centerContinuous" wrapText="1"/>
    </xf>
    <xf numFmtId="0" fontId="91" fillId="63" borderId="135">
      <alignment wrapText="1"/>
    </xf>
    <xf numFmtId="170" fontId="44" fillId="0" borderId="133">
      <alignment horizontal="left"/>
    </xf>
    <xf numFmtId="0" fontId="156" fillId="64" borderId="134">
      <alignment horizontal="left" vertical="top"/>
    </xf>
    <xf numFmtId="178" fontId="25" fillId="63" borderId="133">
      <alignment horizontal="centerContinuous" wrapText="1"/>
    </xf>
    <xf numFmtId="178" fontId="208" fillId="64" borderId="134">
      <alignment horizontal="left" vertical="top" wrapText="1"/>
    </xf>
    <xf numFmtId="178" fontId="91" fillId="63" borderId="135">
      <alignment wrapText="1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6" fillId="24" borderId="137" applyNumberFormat="0" applyAlignment="0" applyProtection="0"/>
    <xf numFmtId="0" fontId="47" fillId="24" borderId="138" applyNumberFormat="0" applyAlignment="0" applyProtection="0"/>
    <xf numFmtId="0" fontId="49" fillId="0" borderId="139" applyNumberFormat="0" applyFill="0" applyAlignment="0" applyProtection="0"/>
    <xf numFmtId="0" fontId="86" fillId="0" borderId="141" applyNumberFormat="0" applyFill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25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71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0" fontId="109" fillId="25" borderId="138" applyNumberFormat="0" applyAlignment="0" applyProtection="0"/>
    <xf numFmtId="0" fontId="32" fillId="26" borderId="142" applyNumberFormat="0" applyFont="0" applyAlignment="0" applyProtection="0"/>
    <xf numFmtId="0" fontId="86" fillId="0" borderId="140" applyNumberFormat="0" applyFill="0" applyAlignment="0" applyProtection="0"/>
    <xf numFmtId="0" fontId="32" fillId="26" borderId="142" applyNumberFormat="0" applyFont="0" applyAlignment="0" applyProtection="0"/>
    <xf numFmtId="171" fontId="44" fillId="0" borderId="136">
      <alignment horizontal="left"/>
    </xf>
    <xf numFmtId="171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6" fillId="24" borderId="137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7" fillId="24" borderId="138" applyNumberFormat="0" applyAlignment="0" applyProtection="0"/>
    <xf numFmtId="168" fontId="44" fillId="0" borderId="136">
      <alignment horizontal="left"/>
    </xf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91" fillId="63" borderId="135">
      <alignment wrapText="1"/>
    </xf>
    <xf numFmtId="0" fontId="24" fillId="0" borderId="135" applyAlignment="0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169" fontId="44" fillId="0" borderId="136">
      <alignment horizontal="left"/>
    </xf>
    <xf numFmtId="0" fontId="33" fillId="26" borderId="142" applyNumberFormat="0" applyFont="0" applyAlignment="0" applyProtection="0"/>
    <xf numFmtId="169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69" fontId="44" fillId="0" borderId="136">
      <alignment horizontal="left"/>
    </xf>
    <xf numFmtId="171" fontId="44" fillId="0" borderId="136">
      <alignment horizontal="left"/>
    </xf>
    <xf numFmtId="0" fontId="32" fillId="26" borderId="142" applyNumberFormat="0" applyFont="0" applyAlignment="0" applyProtection="0"/>
    <xf numFmtId="168" fontId="44" fillId="0" borderId="136">
      <alignment horizontal="left"/>
    </xf>
    <xf numFmtId="169" fontId="44" fillId="0" borderId="136">
      <alignment horizontal="left"/>
    </xf>
    <xf numFmtId="0" fontId="46" fillId="24" borderId="137" applyNumberFormat="0" applyAlignment="0" applyProtection="0"/>
    <xf numFmtId="0" fontId="47" fillId="24" borderId="138" applyNumberFormat="0" applyAlignment="0" applyProtection="0"/>
    <xf numFmtId="168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69" fontId="44" fillId="0" borderId="136">
      <alignment horizontal="left"/>
    </xf>
    <xf numFmtId="171" fontId="44" fillId="0" borderId="136">
      <alignment horizontal="left"/>
    </xf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33" fillId="26" borderId="142" applyNumberFormat="0" applyFon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71" fontId="44" fillId="0" borderId="136">
      <alignment horizontal="left"/>
    </xf>
    <xf numFmtId="168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171" fontId="44" fillId="0" borderId="136">
      <alignment horizontal="left"/>
    </xf>
    <xf numFmtId="171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109" fillId="25" borderId="138" applyNumberFormat="0" applyAlignment="0" applyProtection="0"/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48" fillId="11" borderId="138" applyNumberFormat="0" applyAlignment="0" applyProtection="0"/>
    <xf numFmtId="171" fontId="44" fillId="0" borderId="136">
      <alignment horizontal="left"/>
    </xf>
    <xf numFmtId="171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86" fillId="0" borderId="141" applyNumberFormat="0" applyFill="0" applyAlignment="0" applyProtection="0"/>
    <xf numFmtId="168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91" fillId="63" borderId="135">
      <alignment wrapText="1"/>
    </xf>
    <xf numFmtId="0" fontId="46" fillId="24" borderId="137" applyNumberFormat="0" applyAlignment="0" applyProtection="0"/>
    <xf numFmtId="168" fontId="44" fillId="0" borderId="136">
      <alignment horizontal="left"/>
    </xf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168" fontId="44" fillId="0" borderId="136">
      <alignment horizontal="left"/>
    </xf>
    <xf numFmtId="0" fontId="49" fillId="0" borderId="139" applyNumberFormat="0" applyFill="0" applyAlignment="0" applyProtection="0"/>
    <xf numFmtId="168" fontId="44" fillId="0" borderId="136">
      <alignment horizontal="left"/>
    </xf>
    <xf numFmtId="168" fontId="44" fillId="0" borderId="133">
      <alignment horizontal="left"/>
    </xf>
    <xf numFmtId="0" fontId="48" fillId="11" borderId="138" applyNumberFormat="0" applyAlignment="0" applyProtection="0"/>
    <xf numFmtId="168" fontId="44" fillId="0" borderId="136">
      <alignment horizontal="left"/>
    </xf>
    <xf numFmtId="0" fontId="33" fillId="26" borderId="142" applyNumberFormat="0" applyFont="0" applyAlignment="0" applyProtection="0"/>
    <xf numFmtId="169" fontId="44" fillId="0" borderId="136">
      <alignment horizontal="left"/>
    </xf>
    <xf numFmtId="171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169" fontId="44" fillId="0" borderId="136">
      <alignment horizontal="left"/>
    </xf>
    <xf numFmtId="0" fontId="91" fillId="63" borderId="133"/>
    <xf numFmtId="0" fontId="91" fillId="63" borderId="133"/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0" fontId="32" fillId="26" borderId="142" applyNumberFormat="0" applyFont="0" applyAlignment="0" applyProtection="0"/>
    <xf numFmtId="0" fontId="47" fillId="24" borderId="138" applyNumberFormat="0" applyAlignment="0" applyProtection="0"/>
    <xf numFmtId="0" fontId="24" fillId="0" borderId="135" applyAlignment="0">
      <alignment horizontal="left"/>
    </xf>
    <xf numFmtId="0" fontId="24" fillId="0" borderId="135" applyAlignment="0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169" fontId="44" fillId="0" borderId="136">
      <alignment horizontal="left"/>
    </xf>
    <xf numFmtId="0" fontId="46" fillId="24" borderId="137" applyNumberFormat="0" applyAlignment="0" applyProtection="0"/>
    <xf numFmtId="0" fontId="109" fillId="25" borderId="138" applyNumberFormat="0" applyAlignment="0" applyProtection="0"/>
    <xf numFmtId="0" fontId="109" fillId="25" borderId="138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87" fillId="63" borderId="133">
      <alignment horizontal="left"/>
    </xf>
    <xf numFmtId="0" fontId="91" fillId="63" borderId="135">
      <alignment wrapText="1"/>
    </xf>
    <xf numFmtId="0" fontId="91" fillId="63" borderId="135">
      <alignment wrapText="1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89" fillId="60" borderId="137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71" fontId="44" fillId="0" borderId="133">
      <alignment horizontal="left"/>
    </xf>
    <xf numFmtId="168" fontId="44" fillId="0" borderId="136">
      <alignment horizontal="left"/>
    </xf>
    <xf numFmtId="0" fontId="46" fillId="24" borderId="137" applyNumberFormat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169" fontId="44" fillId="0" borderId="136">
      <alignment horizontal="left"/>
    </xf>
    <xf numFmtId="0" fontId="33" fillId="26" borderId="142" applyNumberFormat="0" applyFont="0" applyAlignment="0" applyProtection="0"/>
    <xf numFmtId="169" fontId="44" fillId="0" borderId="136">
      <alignment horizontal="left"/>
    </xf>
    <xf numFmtId="0" fontId="32" fillId="26" borderId="142" applyNumberFormat="0" applyFon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0" fontId="46" fillId="24" borderId="137" applyNumberFormat="0" applyAlignment="0" applyProtection="0"/>
    <xf numFmtId="0" fontId="48" fillId="11" borderId="138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25" fillId="26" borderId="142" applyNumberFormat="0" applyFont="0" applyAlignment="0" applyProtection="0"/>
    <xf numFmtId="0" fontId="32" fillId="26" borderId="142" applyNumberFormat="0" applyFont="0" applyAlignment="0" applyProtection="0"/>
    <xf numFmtId="0" fontId="49" fillId="0" borderId="139" applyNumberFormat="0" applyFill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70" fontId="44" fillId="0" borderId="133">
      <alignment horizontal="left"/>
    </xf>
    <xf numFmtId="168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33" fillId="26" borderId="142" applyNumberFormat="0" applyFont="0" applyAlignment="0" applyProtection="0"/>
    <xf numFmtId="169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48" fillId="11" borderId="138" applyNumberFormat="0" applyAlignment="0" applyProtection="0"/>
    <xf numFmtId="171" fontId="44" fillId="0" borderId="136">
      <alignment horizontal="left"/>
    </xf>
    <xf numFmtId="0" fontId="33" fillId="26" borderId="142" applyNumberFormat="0" applyFont="0" applyAlignment="0" applyProtection="0"/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0" fontId="33" fillId="26" borderId="142" applyNumberFormat="0" applyFont="0" applyAlignment="0" applyProtection="0"/>
    <xf numFmtId="168" fontId="44" fillId="0" borderId="136">
      <alignment horizontal="left"/>
    </xf>
    <xf numFmtId="0" fontId="32" fillId="26" borderId="142" applyNumberFormat="0" applyFont="0" applyAlignment="0" applyProtection="0"/>
    <xf numFmtId="0" fontId="86" fillId="0" borderId="140" applyNumberFormat="0" applyFill="0" applyAlignment="0" applyProtection="0"/>
    <xf numFmtId="169" fontId="44" fillId="0" borderId="133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71" fontId="44" fillId="0" borderId="136">
      <alignment horizontal="left"/>
    </xf>
    <xf numFmtId="0" fontId="32" fillId="26" borderId="142" applyNumberFormat="0" applyFont="0" applyAlignment="0" applyProtection="0"/>
    <xf numFmtId="171" fontId="44" fillId="0" borderId="133">
      <alignment horizontal="left"/>
    </xf>
    <xf numFmtId="168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89" fillId="60" borderId="137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8" fillId="11" borderId="138" applyNumberFormat="0" applyAlignment="0" applyProtection="0"/>
    <xf numFmtId="0" fontId="47" fillId="24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109" fillId="25" borderId="138" applyNumberFormat="0" applyAlignment="0" applyProtection="0"/>
    <xf numFmtId="0" fontId="48" fillId="11" borderId="138" applyNumberForma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86" fillId="0" borderId="141" applyNumberFormat="0" applyFill="0" applyAlignment="0" applyProtection="0"/>
    <xf numFmtId="0" fontId="86" fillId="0" borderId="141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86" fillId="0" borderId="140" applyNumberFormat="0" applyFill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7" fillId="24" borderId="138" applyNumberForma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25" fillId="63" borderId="133">
      <alignment horizontal="centerContinuous" wrapText="1"/>
    </xf>
    <xf numFmtId="178" fontId="25" fillId="63" borderId="133">
      <alignment horizontal="centerContinuous" wrapText="1"/>
    </xf>
    <xf numFmtId="169" fontId="44" fillId="0" borderId="136">
      <alignment horizontal="left"/>
    </xf>
    <xf numFmtId="169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7" fillId="24" borderId="138" applyNumberFormat="0" applyAlignment="0" applyProtection="0"/>
    <xf numFmtId="0" fontId="47" fillId="24" borderId="138" applyNumberForma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9" fillId="0" borderId="139" applyNumberFormat="0" applyFill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90" fillId="60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6" fillId="24" borderId="137" applyNumberForma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8" fontId="44" fillId="0" borderId="133">
      <alignment horizontal="left"/>
    </xf>
    <xf numFmtId="171" fontId="44" fillId="0" borderId="133">
      <alignment horizontal="left"/>
    </xf>
    <xf numFmtId="169" fontId="44" fillId="0" borderId="133">
      <alignment horizontal="left"/>
    </xf>
    <xf numFmtId="0" fontId="33" fillId="26" borderId="142" applyNumberFormat="0" applyFont="0" applyAlignment="0" applyProtection="0"/>
    <xf numFmtId="170" fontId="44" fillId="0" borderId="133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90" fillId="60" borderId="138" applyNumberForma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47" fillId="24" borderId="138" applyNumberFormat="0" applyAlignment="0" applyProtection="0"/>
    <xf numFmtId="0" fontId="32" fillId="26" borderId="142" applyNumberFormat="0" applyFont="0" applyAlignment="0" applyProtection="0"/>
    <xf numFmtId="168" fontId="44" fillId="0" borderId="136">
      <alignment horizontal="left"/>
    </xf>
    <xf numFmtId="0" fontId="46" fillId="24" borderId="137" applyNumberFormat="0" applyAlignment="0" applyProtection="0"/>
    <xf numFmtId="0" fontId="32" fillId="26" borderId="142" applyNumberFormat="0" applyFont="0" applyAlignment="0" applyProtection="0"/>
    <xf numFmtId="0" fontId="46" fillId="24" borderId="137" applyNumberFormat="0" applyAlignment="0" applyProtection="0"/>
    <xf numFmtId="0" fontId="33" fillId="26" borderId="142" applyNumberFormat="0" applyFont="0" applyAlignment="0" applyProtection="0"/>
    <xf numFmtId="0" fontId="49" fillId="0" borderId="139" applyNumberFormat="0" applyFill="0" applyAlignment="0" applyProtection="0"/>
    <xf numFmtId="171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109" fillId="25" borderId="138" applyNumberForma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0" fontId="32" fillId="26" borderId="142" applyNumberFormat="0" applyFon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0" fontId="33" fillId="26" borderId="142" applyNumberFormat="0" applyFont="0" applyAlignment="0" applyProtection="0"/>
    <xf numFmtId="171" fontId="44" fillId="0" borderId="136">
      <alignment horizontal="left"/>
    </xf>
    <xf numFmtId="168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0" fontId="156" fillId="64" borderId="132">
      <alignment horizontal="left" vertical="top" wrapText="1"/>
    </xf>
    <xf numFmtId="171" fontId="44" fillId="0" borderId="136">
      <alignment horizontal="left"/>
    </xf>
    <xf numFmtId="171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0" fontId="44" fillId="0" borderId="133">
      <alignment horizontal="left"/>
    </xf>
    <xf numFmtId="170" fontId="44" fillId="0" borderId="133">
      <alignment horizontal="left"/>
    </xf>
    <xf numFmtId="171" fontId="44" fillId="0" borderId="133">
      <alignment horizontal="left"/>
    </xf>
    <xf numFmtId="168" fontId="44" fillId="0" borderId="133">
      <alignment horizontal="left"/>
    </xf>
    <xf numFmtId="169" fontId="44" fillId="0" borderId="133">
      <alignment horizontal="left"/>
    </xf>
    <xf numFmtId="0" fontId="24" fillId="0" borderId="135" applyAlignment="0">
      <alignment horizontal="left"/>
    </xf>
    <xf numFmtId="0" fontId="24" fillId="0" borderId="135" applyAlignment="0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89" fillId="60" borderId="137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9" fillId="0" borderId="139" applyNumberFormat="0" applyFill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90" fillId="60" borderId="138" applyNumberFormat="0" applyAlignment="0" applyProtection="0"/>
    <xf numFmtId="0" fontId="47" fillId="24" borderId="138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71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8" fontId="198" fillId="63" borderId="135">
      <alignment wrapText="1"/>
    </xf>
    <xf numFmtId="171" fontId="44" fillId="0" borderId="133">
      <alignment horizontal="left"/>
    </xf>
    <xf numFmtId="170" fontId="44" fillId="0" borderId="133">
      <alignment horizontal="left"/>
    </xf>
    <xf numFmtId="169" fontId="44" fillId="0" borderId="133">
      <alignment horizontal="left"/>
    </xf>
    <xf numFmtId="169" fontId="44" fillId="0" borderId="133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7" fillId="24" borderId="138" applyNumberFormat="0" applyAlignment="0" applyProtection="0"/>
    <xf numFmtId="0" fontId="46" fillId="24" borderId="137" applyNumberForma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1" fontId="44" fillId="0" borderId="133">
      <alignment horizontal="left"/>
    </xf>
    <xf numFmtId="170" fontId="44" fillId="0" borderId="133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46" fillId="24" borderId="137" applyNumberForma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8" fillId="11" borderId="138" applyNumberFormat="0" applyAlignment="0" applyProtection="0"/>
    <xf numFmtId="0" fontId="90" fillId="60" borderId="138" applyNumberForma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89" fillId="60" borderId="137" applyNumberFormat="0" applyAlignment="0" applyProtection="0"/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8" fontId="198" fillId="63" borderId="135">
      <alignment wrapText="1"/>
    </xf>
    <xf numFmtId="0" fontId="91" fillId="0" borderId="133"/>
    <xf numFmtId="0" fontId="32" fillId="26" borderId="142" applyNumberFormat="0" applyFont="0" applyAlignment="0" applyProtection="0"/>
    <xf numFmtId="0" fontId="90" fillId="60" borderId="138" applyNumberFormat="0" applyAlignment="0" applyProtection="0"/>
    <xf numFmtId="0" fontId="32" fillId="26" borderId="142" applyNumberFormat="0" applyFont="0" applyAlignment="0" applyProtection="0"/>
    <xf numFmtId="0" fontId="90" fillId="60" borderId="138" applyNumberFormat="0" applyAlignment="0" applyProtection="0"/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0" fontId="32" fillId="26" borderId="142" applyNumberFormat="0" applyFont="0" applyAlignment="0" applyProtection="0"/>
    <xf numFmtId="0" fontId="90" fillId="60" borderId="138" applyNumberFormat="0" applyAlignment="0" applyProtection="0"/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0" fontId="115" fillId="26" borderId="142" applyNumberFormat="0" applyFont="0" applyAlignment="0" applyProtection="0"/>
    <xf numFmtId="0" fontId="166" fillId="60" borderId="137" applyNumberFormat="0" applyAlignment="0" applyProtection="0"/>
    <xf numFmtId="0" fontId="89" fillId="60" borderId="137" applyNumberFormat="0" applyAlignment="0" applyProtection="0"/>
    <xf numFmtId="0" fontId="167" fillId="24" borderId="137" applyNumberFormat="0" applyAlignment="0" applyProtection="0"/>
    <xf numFmtId="0" fontId="171" fillId="60" borderId="138" applyNumberFormat="0" applyAlignment="0" applyProtection="0"/>
    <xf numFmtId="0" fontId="90" fillId="60" borderId="138" applyNumberFormat="0" applyAlignment="0" applyProtection="0"/>
    <xf numFmtId="0" fontId="173" fillId="24" borderId="138" applyNumberFormat="0" applyAlignment="0" applyProtection="0"/>
    <xf numFmtId="178" fontId="169" fillId="60" borderId="138" applyNumberFormat="0" applyAlignment="0" applyProtection="0"/>
    <xf numFmtId="178" fontId="169" fillId="60" borderId="138" applyNumberFormat="0" applyAlignment="0" applyProtection="0"/>
    <xf numFmtId="0" fontId="179" fillId="25" borderId="138" applyNumberFormat="0" applyAlignment="0" applyProtection="0"/>
    <xf numFmtId="0" fontId="109" fillId="25" borderId="138" applyNumberFormat="0" applyAlignment="0" applyProtection="0"/>
    <xf numFmtId="0" fontId="180" fillId="11" borderId="138" applyNumberFormat="0" applyAlignment="0" applyProtection="0"/>
    <xf numFmtId="0" fontId="86" fillId="0" borderId="140" applyNumberFormat="0" applyFill="0" applyAlignment="0" applyProtection="0"/>
    <xf numFmtId="0" fontId="37" fillId="0" borderId="140" applyNumberFormat="0" applyFill="0" applyAlignment="0" applyProtection="0"/>
    <xf numFmtId="0" fontId="181" fillId="0" borderId="140" applyNumberFormat="0" applyFill="0" applyAlignment="0" applyProtection="0"/>
    <xf numFmtId="0" fontId="182" fillId="0" borderId="140" applyNumberFormat="0" applyFill="0" applyAlignment="0" applyProtection="0"/>
    <xf numFmtId="0" fontId="31" fillId="0" borderId="140" applyNumberFormat="0" applyFill="0" applyAlignment="0" applyProtection="0"/>
    <xf numFmtId="0" fontId="31" fillId="0" borderId="140" applyNumberFormat="0" applyFill="0" applyAlignment="0" applyProtection="0"/>
    <xf numFmtId="0" fontId="41" fillId="0" borderId="139" applyNumberFormat="0" applyFill="0" applyAlignment="0" applyProtection="0"/>
    <xf numFmtId="0" fontId="25" fillId="25" borderId="142" applyNumberFormat="0" applyFont="0" applyAlignment="0" applyProtection="0"/>
    <xf numFmtId="178" fontId="197" fillId="25" borderId="138" applyNumberFormat="0" applyAlignment="0" applyProtection="0"/>
    <xf numFmtId="178" fontId="197" fillId="25" borderId="138" applyNumberFormat="0" applyAlignment="0" applyProtection="0"/>
    <xf numFmtId="178" fontId="206" fillId="26" borderId="142" applyNumberFormat="0" applyFont="0" applyAlignment="0" applyProtection="0"/>
    <xf numFmtId="178" fontId="206" fillId="26" borderId="142" applyNumberFormat="0" applyFont="0" applyAlignment="0" applyProtection="0"/>
    <xf numFmtId="0" fontId="39" fillId="26" borderId="142" applyNumberFormat="0" applyFont="0" applyAlignment="0" applyProtection="0"/>
    <xf numFmtId="0" fontId="39" fillId="26" borderId="142" applyNumberFormat="0" applyFont="0" applyAlignment="0" applyProtection="0"/>
    <xf numFmtId="0" fontId="33" fillId="26" borderId="142" applyNumberFormat="0" applyFont="0" applyAlignment="0" applyProtection="0"/>
    <xf numFmtId="0" fontId="39" fillId="26" borderId="142" applyNumberFormat="0" applyFont="0" applyAlignment="0" applyProtection="0"/>
    <xf numFmtId="0" fontId="39" fillId="26" borderId="142" applyNumberFormat="0" applyFont="0" applyAlignment="0" applyProtection="0"/>
    <xf numFmtId="0" fontId="25" fillId="26" borderId="142" applyNumberFormat="0" applyFont="0" applyAlignment="0" applyProtection="0"/>
    <xf numFmtId="178" fontId="207" fillId="60" borderId="137" applyNumberFormat="0" applyAlignment="0" applyProtection="0"/>
    <xf numFmtId="178" fontId="207" fillId="60" borderId="137" applyNumberFormat="0" applyAlignment="0" applyProtection="0"/>
    <xf numFmtId="178" fontId="36" fillId="0" borderId="141" applyNumberFormat="0" applyFill="0" applyAlignment="0" applyProtection="0"/>
    <xf numFmtId="178" fontId="31" fillId="0" borderId="140" applyNumberFormat="0" applyFill="0" applyAlignment="0" applyProtection="0"/>
    <xf numFmtId="178" fontId="36" fillId="0" borderId="141" applyNumberFormat="0" applyFill="0" applyAlignment="0" applyProtection="0"/>
    <xf numFmtId="0" fontId="32" fillId="26" borderId="142" applyNumberFormat="0" applyFont="0" applyAlignment="0" applyProtection="0"/>
    <xf numFmtId="0" fontId="89" fillId="24" borderId="137" applyNumberFormat="0" applyAlignment="0" applyProtection="0"/>
    <xf numFmtId="0" fontId="89" fillId="24" borderId="137" applyNumberFormat="0" applyAlignment="0" applyProtection="0"/>
    <xf numFmtId="0" fontId="253" fillId="24" borderId="138" applyNumberFormat="0" applyAlignment="0" applyProtection="0"/>
    <xf numFmtId="0" fontId="253" fillId="24" borderId="138" applyNumberFormat="0" applyAlignment="0" applyProtection="0"/>
    <xf numFmtId="0" fontId="253" fillId="24" borderId="138" applyNumberFormat="0" applyAlignment="0" applyProtection="0"/>
    <xf numFmtId="0" fontId="109" fillId="11" borderId="138" applyNumberFormat="0" applyAlignment="0" applyProtection="0"/>
    <xf numFmtId="0" fontId="109" fillId="11" borderId="138" applyNumberFormat="0" applyAlignment="0" applyProtection="0"/>
    <xf numFmtId="0" fontId="109" fillId="11" borderId="138" applyNumberFormat="0" applyAlignment="0" applyProtection="0"/>
    <xf numFmtId="0" fontId="86" fillId="0" borderId="139" applyNumberFormat="0" applyFill="0" applyAlignment="0" applyProtection="0"/>
    <xf numFmtId="0" fontId="86" fillId="0" borderId="139" applyNumberFormat="0" applyFill="0" applyAlignment="0" applyProtection="0"/>
    <xf numFmtId="0" fontId="31" fillId="0" borderId="140" applyNumberFormat="0" applyFill="0" applyAlignment="0" applyProtection="0"/>
    <xf numFmtId="0" fontId="25" fillId="26" borderId="142" applyNumberFormat="0" applyFont="0" applyAlignment="0" applyProtection="0"/>
    <xf numFmtId="0" fontId="25" fillId="26" borderId="142" applyNumberFormat="0" applyFont="0" applyAlignment="0" applyProtection="0"/>
    <xf numFmtId="0" fontId="89" fillId="24" borderId="137" applyNumberFormat="0" applyAlignment="0" applyProtection="0"/>
    <xf numFmtId="0" fontId="89" fillId="24" borderId="137" applyNumberFormat="0" applyAlignment="0" applyProtection="0"/>
    <xf numFmtId="0" fontId="253" fillId="24" borderId="138" applyNumberFormat="0" applyAlignment="0" applyProtection="0"/>
    <xf numFmtId="0" fontId="253" fillId="24" borderId="138" applyNumberFormat="0" applyAlignment="0" applyProtection="0"/>
    <xf numFmtId="0" fontId="253" fillId="24" borderId="138" applyNumberFormat="0" applyAlignment="0" applyProtection="0"/>
    <xf numFmtId="0" fontId="109" fillId="11" borderId="138" applyNumberFormat="0" applyAlignment="0" applyProtection="0"/>
    <xf numFmtId="0" fontId="109" fillId="11" borderId="138" applyNumberFormat="0" applyAlignment="0" applyProtection="0"/>
    <xf numFmtId="0" fontId="109" fillId="11" borderId="138" applyNumberFormat="0" applyAlignment="0" applyProtection="0"/>
    <xf numFmtId="0" fontId="86" fillId="0" borderId="139" applyNumberFormat="0" applyFill="0" applyAlignment="0" applyProtection="0"/>
    <xf numFmtId="0" fontId="86" fillId="0" borderId="139" applyNumberFormat="0" applyFill="0" applyAlignment="0" applyProtection="0"/>
    <xf numFmtId="0" fontId="25" fillId="26" borderId="142" applyNumberFormat="0" applyFont="0" applyAlignment="0" applyProtection="0"/>
    <xf numFmtId="0" fontId="25" fillId="26" borderId="142" applyNumberFormat="0" applyFont="0" applyAlignment="0" applyProtection="0"/>
    <xf numFmtId="0" fontId="39" fillId="26" borderId="142" applyNumberFormat="0" applyFont="0" applyAlignment="0" applyProtection="0"/>
    <xf numFmtId="0" fontId="46" fillId="24" borderId="137" applyNumberFormat="0" applyAlignment="0" applyProtection="0"/>
    <xf numFmtId="0" fontId="47" fillId="24" borderId="138" applyNumberFormat="0" applyAlignment="0" applyProtection="0"/>
    <xf numFmtId="0" fontId="49" fillId="0" borderId="139" applyNumberFormat="0" applyFill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25" fillId="26" borderId="142" applyNumberFormat="0" applyFont="0" applyAlignment="0" applyProtection="0"/>
    <xf numFmtId="0" fontId="120" fillId="26" borderId="142" applyNumberFormat="0" applyFont="0" applyAlignment="0" applyProtection="0"/>
    <xf numFmtId="0" fontId="25" fillId="26" borderId="142" applyNumberFormat="0" applyFont="0" applyAlignment="0" applyProtection="0"/>
    <xf numFmtId="168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69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0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71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168" fontId="44" fillId="0" borderId="136">
      <alignment horizontal="left"/>
    </xf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46" fillId="24" borderId="137" applyNumberFormat="0" applyAlignment="0" applyProtection="0"/>
    <xf numFmtId="0" fontId="89" fillId="60" borderId="137" applyNumberFormat="0" applyAlignment="0" applyProtection="0"/>
    <xf numFmtId="0" fontId="89" fillId="60" borderId="137" applyNumberFormat="0" applyAlignment="0" applyProtection="0"/>
    <xf numFmtId="0" fontId="89" fillId="60" borderId="137" applyNumberFormat="0" applyAlignment="0" applyProtection="0"/>
    <xf numFmtId="0" fontId="89" fillId="60" borderId="137" applyNumberFormat="0" applyAlignment="0" applyProtection="0"/>
    <xf numFmtId="0" fontId="89" fillId="60" borderId="137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47" fillId="24" borderId="138" applyNumberFormat="0" applyAlignment="0" applyProtection="0"/>
    <xf numFmtId="0" fontId="90" fillId="60" borderId="138" applyNumberFormat="0" applyAlignment="0" applyProtection="0"/>
    <xf numFmtId="0" fontId="90" fillId="60" borderId="138" applyNumberFormat="0" applyAlignment="0" applyProtection="0"/>
    <xf numFmtId="0" fontId="90" fillId="60" borderId="138" applyNumberFormat="0" applyAlignment="0" applyProtection="0"/>
    <xf numFmtId="0" fontId="90" fillId="60" borderId="138" applyNumberFormat="0" applyAlignment="0" applyProtection="0"/>
    <xf numFmtId="0" fontId="90" fillId="60" borderId="138" applyNumberFormat="0" applyAlignment="0" applyProtection="0"/>
    <xf numFmtId="169" fontId="44" fillId="0" borderId="148">
      <alignment horizontal="left"/>
    </xf>
    <xf numFmtId="168" fontId="44" fillId="0" borderId="148">
      <alignment horizontal="left"/>
    </xf>
    <xf numFmtId="0" fontId="46" fillId="24" borderId="149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78" fontId="156" fillId="64" borderId="145">
      <alignment horizontal="left" vertical="top" wrapText="1"/>
    </xf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89" fillId="60" borderId="149" applyNumberFormat="0" applyAlignment="0" applyProtection="0"/>
    <xf numFmtId="0" fontId="47" fillId="24" borderId="150" applyNumberForma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168" fontId="44" fillId="0" borderId="145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0" fontId="91" fillId="0" borderId="145"/>
    <xf numFmtId="168" fontId="44" fillId="0" borderId="148">
      <alignment horizontal="left"/>
    </xf>
    <xf numFmtId="0" fontId="46" fillId="24" borderId="149" applyNumberFormat="0" applyAlignment="0" applyProtection="0"/>
    <xf numFmtId="0" fontId="48" fillId="11" borderId="150" applyNumberFormat="0" applyAlignment="0" applyProtection="0"/>
    <xf numFmtId="0" fontId="33" fillId="26" borderId="154" applyNumberFormat="0" applyFont="0" applyAlignment="0" applyProtection="0"/>
    <xf numFmtId="169" fontId="44" fillId="0" borderId="148">
      <alignment horizontal="left"/>
    </xf>
    <xf numFmtId="0" fontId="32" fillId="26" borderId="154" applyNumberFormat="0" applyFont="0" applyAlignment="0" applyProtection="0"/>
    <xf numFmtId="0" fontId="24" fillId="0" borderId="147" applyAlignment="0">
      <alignment horizontal="left"/>
    </xf>
    <xf numFmtId="169" fontId="44" fillId="0" borderId="145">
      <alignment horizontal="left"/>
    </xf>
    <xf numFmtId="168" fontId="44" fillId="0" borderId="145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6" fillId="24" borderId="149" applyNumberFormat="0" applyAlignment="0" applyProtection="0"/>
    <xf numFmtId="0" fontId="46" fillId="24" borderId="149" applyNumberFormat="0" applyAlignment="0" applyProtection="0"/>
    <xf numFmtId="0" fontId="89" fillId="60" borderId="149" applyNumberForma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69" fontId="44" fillId="0" borderId="148">
      <alignment horizontal="left"/>
    </xf>
    <xf numFmtId="168" fontId="44" fillId="0" borderId="148">
      <alignment horizontal="left"/>
    </xf>
    <xf numFmtId="0" fontId="47" fillId="24" borderId="150" applyNumberFormat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178" fontId="25" fillId="5" borderId="145"/>
    <xf numFmtId="178" fontId="91" fillId="63" borderId="147">
      <alignment wrapText="1"/>
    </xf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89" fillId="60" borderId="149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115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48" fillId="11" borderId="138" applyNumberFormat="0" applyAlignment="0" applyProtection="0"/>
    <xf numFmtId="0" fontId="109" fillId="25" borderId="138" applyNumberFormat="0" applyAlignment="0" applyProtection="0"/>
    <xf numFmtId="0" fontId="109" fillId="25" borderId="138" applyNumberFormat="0" applyAlignment="0" applyProtection="0"/>
    <xf numFmtId="0" fontId="109" fillId="25" borderId="138" applyNumberFormat="0" applyAlignment="0" applyProtection="0"/>
    <xf numFmtId="0" fontId="109" fillId="25" borderId="138" applyNumberFormat="0" applyAlignment="0" applyProtection="0"/>
    <xf numFmtId="0" fontId="109" fillId="25" borderId="138" applyNumberFormat="0" applyAlignment="0" applyProtection="0"/>
    <xf numFmtId="0" fontId="109" fillId="25" borderId="138" applyNumberFormat="0" applyAlignment="0" applyProtection="0"/>
    <xf numFmtId="0" fontId="48" fillId="11" borderId="138" applyNumberFormat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86" fillId="0" borderId="141" applyNumberFormat="0" applyFill="0" applyAlignment="0" applyProtection="0"/>
    <xf numFmtId="0" fontId="86" fillId="0" borderId="141" applyNumberFormat="0" applyFill="0" applyAlignment="0" applyProtection="0"/>
    <xf numFmtId="0" fontId="86" fillId="0" borderId="141" applyNumberFormat="0" applyFill="0" applyAlignment="0" applyProtection="0"/>
    <xf numFmtId="0" fontId="86" fillId="0" borderId="141" applyNumberFormat="0" applyFill="0" applyAlignment="0" applyProtection="0"/>
    <xf numFmtId="0" fontId="86" fillId="0" borderId="141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0" fontId="49" fillId="0" borderId="139" applyNumberFormat="0" applyFill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0" fontId="47" fillId="24" borderId="150" applyNumberFormat="0" applyAlignment="0" applyProtection="0"/>
    <xf numFmtId="0" fontId="86" fillId="0" borderId="153" applyNumberFormat="0" applyFill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169" fontId="44" fillId="0" borderId="145">
      <alignment horizontal="left"/>
    </xf>
    <xf numFmtId="168" fontId="44" fillId="0" borderId="145">
      <alignment horizontal="left"/>
    </xf>
    <xf numFmtId="171" fontId="44" fillId="0" borderId="145">
      <alignment horizontal="left"/>
    </xf>
    <xf numFmtId="168" fontId="44" fillId="0" borderId="145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5" fillId="63" borderId="145">
      <alignment horizontal="centerContinuous" wrapText="1"/>
    </xf>
    <xf numFmtId="0" fontId="91" fillId="63" borderId="147">
      <alignment wrapText="1"/>
    </xf>
    <xf numFmtId="170" fontId="44" fillId="0" borderId="145">
      <alignment horizontal="left"/>
    </xf>
    <xf numFmtId="0" fontId="156" fillId="64" borderId="146">
      <alignment horizontal="left" vertical="top"/>
    </xf>
    <xf numFmtId="178" fontId="25" fillId="63" borderId="145">
      <alignment horizontal="centerContinuous" wrapText="1"/>
    </xf>
    <xf numFmtId="178" fontId="208" fillId="64" borderId="146">
      <alignment horizontal="left" vertical="top" wrapText="1"/>
    </xf>
    <xf numFmtId="178" fontId="91" fillId="63" borderId="147">
      <alignment wrapText="1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6" fillId="24" borderId="149" applyNumberFormat="0" applyAlignment="0" applyProtection="0"/>
    <xf numFmtId="0" fontId="47" fillId="24" borderId="150" applyNumberFormat="0" applyAlignment="0" applyProtection="0"/>
    <xf numFmtId="0" fontId="49" fillId="0" borderId="151" applyNumberFormat="0" applyFill="0" applyAlignment="0" applyProtection="0"/>
    <xf numFmtId="0" fontId="86" fillId="0" borderId="153" applyNumberFormat="0" applyFill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25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71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0" fontId="109" fillId="25" borderId="150" applyNumberFormat="0" applyAlignment="0" applyProtection="0"/>
    <xf numFmtId="0" fontId="32" fillId="26" borderId="154" applyNumberFormat="0" applyFont="0" applyAlignment="0" applyProtection="0"/>
    <xf numFmtId="0" fontId="86" fillId="0" borderId="152" applyNumberFormat="0" applyFill="0" applyAlignment="0" applyProtection="0"/>
    <xf numFmtId="0" fontId="32" fillId="26" borderId="154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6" fillId="24" borderId="149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7" fillId="24" borderId="150" applyNumberFormat="0" applyAlignment="0" applyProtection="0"/>
    <xf numFmtId="168" fontId="44" fillId="0" borderId="148">
      <alignment horizontal="left"/>
    </xf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91" fillId="63" borderId="147">
      <alignment wrapText="1"/>
    </xf>
    <xf numFmtId="0" fontId="24" fillId="0" borderId="147" applyAlignment="0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169" fontId="44" fillId="0" borderId="148">
      <alignment horizontal="left"/>
    </xf>
    <xf numFmtId="0" fontId="33" fillId="26" borderId="154" applyNumberFormat="0" applyFont="0" applyAlignment="0" applyProtection="0"/>
    <xf numFmtId="169" fontId="44" fillId="0" borderId="148">
      <alignment horizontal="left"/>
    </xf>
    <xf numFmtId="0" fontId="115" fillId="26" borderId="142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69" fontId="44" fillId="0" borderId="148">
      <alignment horizontal="left"/>
    </xf>
    <xf numFmtId="171" fontId="44" fillId="0" borderId="148">
      <alignment horizontal="left"/>
    </xf>
    <xf numFmtId="0" fontId="32" fillId="26" borderId="154" applyNumberFormat="0" applyFont="0" applyAlignment="0" applyProtection="0"/>
    <xf numFmtId="168" fontId="44" fillId="0" borderId="148">
      <alignment horizontal="left"/>
    </xf>
    <xf numFmtId="169" fontId="44" fillId="0" borderId="148">
      <alignment horizontal="left"/>
    </xf>
    <xf numFmtId="0" fontId="46" fillId="24" borderId="149" applyNumberFormat="0" applyAlignment="0" applyProtection="0"/>
    <xf numFmtId="0" fontId="47" fillId="24" borderId="150" applyNumberFormat="0" applyAlignment="0" applyProtection="0"/>
    <xf numFmtId="168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69" fontId="44" fillId="0" borderId="148">
      <alignment horizontal="left"/>
    </xf>
    <xf numFmtId="171" fontId="44" fillId="0" borderId="148">
      <alignment horizontal="left"/>
    </xf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89" fillId="60" borderId="137" applyNumberFormat="0" applyAlignment="0" applyProtection="0"/>
    <xf numFmtId="0" fontId="46" fillId="24" borderId="137" applyNumberFormat="0" applyAlignment="0" applyProtection="0"/>
    <xf numFmtId="0" fontId="90" fillId="60" borderId="138" applyNumberFormat="0" applyAlignment="0" applyProtection="0"/>
    <xf numFmtId="0" fontId="47" fillId="24" borderId="138" applyNumberFormat="0" applyAlignment="0" applyProtection="0"/>
    <xf numFmtId="0" fontId="33" fillId="26" borderId="154" applyNumberFormat="0" applyFon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86" fillId="0" borderId="140" applyNumberFormat="0" applyFill="0" applyAlignment="0" applyProtection="0"/>
    <xf numFmtId="0" fontId="86" fillId="0" borderId="140" applyNumberFormat="0" applyFill="0" applyAlignment="0" applyProtection="0"/>
    <xf numFmtId="0" fontId="49" fillId="0" borderId="139" applyNumberFormat="0" applyFill="0" applyAlignment="0" applyProtection="0"/>
    <xf numFmtId="0" fontId="25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171" fontId="44" fillId="0" borderId="148">
      <alignment horizontal="left"/>
    </xf>
    <xf numFmtId="168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0" fontId="109" fillId="25" borderId="150" applyNumberFormat="0" applyAlignment="0" applyProtection="0"/>
    <xf numFmtId="0" fontId="89" fillId="60" borderId="137" applyNumberFormat="0" applyAlignment="0" applyProtection="0"/>
    <xf numFmtId="0" fontId="90" fillId="60" borderId="138" applyNumberFormat="0" applyAlignment="0" applyProtection="0"/>
    <xf numFmtId="0" fontId="86" fillId="0" borderId="140" applyNumberFormat="0" applyFill="0" applyAlignment="0" applyProtection="0"/>
    <xf numFmtId="0" fontId="25" fillId="26" borderId="142" applyNumberFormat="0" applyFont="0" applyAlignment="0" applyProtection="0"/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0" fontId="48" fillId="11" borderId="150" applyNumberFormat="0" applyAlignment="0" applyProtection="0"/>
    <xf numFmtId="0" fontId="32" fillId="26" borderId="142" applyNumberFormat="0" applyFont="0" applyAlignment="0" applyProtection="0"/>
    <xf numFmtId="0" fontId="33" fillId="26" borderId="142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86" fillId="0" borderId="153" applyNumberFormat="0" applyFill="0" applyAlignment="0" applyProtection="0"/>
    <xf numFmtId="168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91" fillId="63" borderId="147">
      <alignment wrapText="1"/>
    </xf>
    <xf numFmtId="0" fontId="46" fillId="24" borderId="149" applyNumberFormat="0" applyAlignment="0" applyProtection="0"/>
    <xf numFmtId="168" fontId="44" fillId="0" borderId="148">
      <alignment horizontal="left"/>
    </xf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168" fontId="44" fillId="0" borderId="148">
      <alignment horizontal="left"/>
    </xf>
    <xf numFmtId="0" fontId="49" fillId="0" borderId="151" applyNumberFormat="0" applyFill="0" applyAlignment="0" applyProtection="0"/>
    <xf numFmtId="168" fontId="44" fillId="0" borderId="148">
      <alignment horizontal="left"/>
    </xf>
    <xf numFmtId="168" fontId="44" fillId="0" borderId="145">
      <alignment horizontal="left"/>
    </xf>
    <xf numFmtId="0" fontId="48" fillId="11" borderId="150" applyNumberFormat="0" applyAlignment="0" applyProtection="0"/>
    <xf numFmtId="168" fontId="44" fillId="0" borderId="148">
      <alignment horizontal="left"/>
    </xf>
    <xf numFmtId="0" fontId="33" fillId="26" borderId="154" applyNumberFormat="0" applyFont="0" applyAlignment="0" applyProtection="0"/>
    <xf numFmtId="49" fontId="224" fillId="70" borderId="143">
      <alignment horizontal="center" vertical="center" wrapText="1"/>
    </xf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32" fillId="26" borderId="142" applyNumberFormat="0" applyFont="0" applyAlignment="0" applyProtection="0"/>
    <xf numFmtId="0" fontId="115" fillId="26" borderId="142" applyNumberFormat="0" applyFont="0" applyAlignment="0" applyProtection="0"/>
    <xf numFmtId="169" fontId="44" fillId="0" borderId="148">
      <alignment horizontal="left"/>
    </xf>
    <xf numFmtId="171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0" fontId="115" fillId="26" borderId="142" applyNumberFormat="0" applyFont="0" applyAlignment="0" applyProtection="0"/>
    <xf numFmtId="169" fontId="44" fillId="0" borderId="148">
      <alignment horizontal="left"/>
    </xf>
    <xf numFmtId="0" fontId="91" fillId="63" borderId="145"/>
    <xf numFmtId="0" fontId="91" fillId="63" borderId="145"/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0" fontId="32" fillId="26" borderId="154" applyNumberFormat="0" applyFont="0" applyAlignment="0" applyProtection="0"/>
    <xf numFmtId="0" fontId="166" fillId="60" borderId="137" applyNumberFormat="0" applyAlignment="0" applyProtection="0"/>
    <xf numFmtId="0" fontId="89" fillId="60" borderId="137" applyNumberFormat="0" applyAlignment="0" applyProtection="0"/>
    <xf numFmtId="0" fontId="167" fillId="24" borderId="137" applyNumberFormat="0" applyAlignment="0" applyProtection="0"/>
    <xf numFmtId="0" fontId="171" fillId="60" borderId="138" applyNumberFormat="0" applyAlignment="0" applyProtection="0"/>
    <xf numFmtId="0" fontId="90" fillId="60" borderId="138" applyNumberFormat="0" applyAlignment="0" applyProtection="0"/>
    <xf numFmtId="0" fontId="47" fillId="24" borderId="150" applyNumberFormat="0" applyAlignment="0" applyProtection="0"/>
    <xf numFmtId="0" fontId="173" fillId="24" borderId="138" applyNumberFormat="0" applyAlignment="0" applyProtection="0"/>
    <xf numFmtId="0" fontId="24" fillId="0" borderId="147" applyAlignment="0">
      <alignment horizontal="left"/>
    </xf>
    <xf numFmtId="178" fontId="169" fillId="60" borderId="138" applyNumberFormat="0" applyAlignment="0" applyProtection="0"/>
    <xf numFmtId="0" fontId="24" fillId="0" borderId="147" applyAlignment="0">
      <alignment horizontal="left"/>
    </xf>
    <xf numFmtId="178" fontId="169" fillId="60" borderId="138" applyNumberFormat="0" applyAlignment="0" applyProtection="0"/>
    <xf numFmtId="169" fontId="44" fillId="0" borderId="148">
      <alignment horizontal="left"/>
    </xf>
    <xf numFmtId="168" fontId="44" fillId="0" borderId="148">
      <alignment horizontal="left"/>
    </xf>
    <xf numFmtId="169" fontId="44" fillId="0" borderId="148">
      <alignment horizontal="left"/>
    </xf>
    <xf numFmtId="0" fontId="46" fillId="24" borderId="149" applyNumberFormat="0" applyAlignment="0" applyProtection="0"/>
    <xf numFmtId="0" fontId="109" fillId="25" borderId="150" applyNumberFormat="0" applyAlignment="0" applyProtection="0"/>
    <xf numFmtId="0" fontId="109" fillId="25" borderId="150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87" fillId="63" borderId="145">
      <alignment horizontal="left"/>
    </xf>
    <xf numFmtId="0" fontId="91" fillId="63" borderId="147">
      <alignment wrapText="1"/>
    </xf>
    <xf numFmtId="0" fontId="91" fillId="63" borderId="147">
      <alignment wrapText="1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0" fontId="179" fillId="25" borderId="138" applyNumberFormat="0" applyAlignment="0" applyProtection="0"/>
    <xf numFmtId="0" fontId="109" fillId="25" borderId="138" applyNumberFormat="0" applyAlignment="0" applyProtection="0"/>
    <xf numFmtId="0" fontId="180" fillId="11" borderId="138" applyNumberFormat="0" applyAlignment="0" applyProtection="0"/>
    <xf numFmtId="0" fontId="86" fillId="0" borderId="140" applyNumberFormat="0" applyFill="0" applyAlignment="0" applyProtection="0"/>
    <xf numFmtId="0" fontId="37" fillId="0" borderId="140" applyNumberFormat="0" applyFill="0" applyAlignment="0" applyProtection="0"/>
    <xf numFmtId="0" fontId="181" fillId="0" borderId="140" applyNumberFormat="0" applyFill="0" applyAlignment="0" applyProtection="0"/>
    <xf numFmtId="0" fontId="182" fillId="0" borderId="140" applyNumberFormat="0" applyFill="0" applyAlignment="0" applyProtection="0"/>
    <xf numFmtId="0" fontId="31" fillId="0" borderId="140" applyNumberFormat="0" applyFill="0" applyAlignment="0" applyProtection="0"/>
    <xf numFmtId="0" fontId="31" fillId="0" borderId="140" applyNumberFormat="0" applyFill="0" applyAlignment="0" applyProtection="0"/>
    <xf numFmtId="0" fontId="41" fillId="0" borderId="139" applyNumberFormat="0" applyFill="0" applyAlignment="0" applyProtection="0"/>
    <xf numFmtId="0" fontId="25" fillId="25" borderId="142" applyNumberFormat="0" applyFont="0" applyAlignment="0" applyProtection="0"/>
    <xf numFmtId="178" fontId="197" fillId="25" borderId="138" applyNumberFormat="0" applyAlignment="0" applyProtection="0"/>
    <xf numFmtId="178" fontId="197" fillId="25" borderId="138" applyNumberFormat="0" applyAlignment="0" applyProtection="0"/>
    <xf numFmtId="178" fontId="206" fillId="26" borderId="142" applyNumberFormat="0" applyFont="0" applyAlignment="0" applyProtection="0"/>
    <xf numFmtId="178" fontId="206" fillId="26" borderId="142" applyNumberFormat="0" applyFont="0" applyAlignment="0" applyProtection="0"/>
    <xf numFmtId="0" fontId="39" fillId="26" borderId="142" applyNumberFormat="0" applyFont="0" applyAlignment="0" applyProtection="0"/>
    <xf numFmtId="0" fontId="39" fillId="26" borderId="142" applyNumberFormat="0" applyFont="0" applyAlignment="0" applyProtection="0"/>
    <xf numFmtId="0" fontId="33" fillId="26" borderId="142" applyNumberFormat="0" applyFont="0" applyAlignment="0" applyProtection="0"/>
    <xf numFmtId="0" fontId="39" fillId="26" borderId="142" applyNumberFormat="0" applyFont="0" applyAlignment="0" applyProtection="0"/>
    <xf numFmtId="0" fontId="39" fillId="26" borderId="142" applyNumberFormat="0" applyFont="0" applyAlignment="0" applyProtection="0"/>
    <xf numFmtId="0" fontId="25" fillId="26" borderId="142" applyNumberFormat="0" applyFont="0" applyAlignment="0" applyProtection="0"/>
    <xf numFmtId="178" fontId="207" fillId="60" borderId="137" applyNumberFormat="0" applyAlignment="0" applyProtection="0"/>
    <xf numFmtId="178" fontId="207" fillId="60" borderId="137" applyNumberForma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89" fillId="60" borderId="149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71" fontId="44" fillId="0" borderId="145">
      <alignment horizontal="left"/>
    </xf>
    <xf numFmtId="168" fontId="44" fillId="0" borderId="148">
      <alignment horizontal="left"/>
    </xf>
    <xf numFmtId="0" fontId="46" fillId="24" borderId="149" applyNumberFormat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169" fontId="44" fillId="0" borderId="148">
      <alignment horizontal="left"/>
    </xf>
    <xf numFmtId="0" fontId="33" fillId="26" borderId="154" applyNumberFormat="0" applyFont="0" applyAlignment="0" applyProtection="0"/>
    <xf numFmtId="169" fontId="44" fillId="0" borderId="148">
      <alignment horizontal="left"/>
    </xf>
    <xf numFmtId="0" fontId="32" fillId="26" borderId="154" applyNumberFormat="0" applyFon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8" fontId="36" fillId="0" borderId="141" applyNumberFormat="0" applyFill="0" applyAlignment="0" applyProtection="0"/>
    <xf numFmtId="178" fontId="31" fillId="0" borderId="140" applyNumberFormat="0" applyFill="0" applyAlignment="0" applyProtection="0"/>
    <xf numFmtId="178" fontId="36" fillId="0" borderId="141" applyNumberFormat="0" applyFill="0" applyAlignment="0" applyProtection="0"/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0" fontId="46" fillId="24" borderId="149" applyNumberFormat="0" applyAlignment="0" applyProtection="0"/>
    <xf numFmtId="0" fontId="48" fillId="11" borderId="150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25" fillId="26" borderId="154" applyNumberFormat="0" applyFont="0" applyAlignment="0" applyProtection="0"/>
    <xf numFmtId="0" fontId="32" fillId="26" borderId="154" applyNumberFormat="0" applyFont="0" applyAlignment="0" applyProtection="0"/>
    <xf numFmtId="0" fontId="49" fillId="0" borderId="151" applyNumberFormat="0" applyFill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70" fontId="44" fillId="0" borderId="145">
      <alignment horizontal="left"/>
    </xf>
    <xf numFmtId="168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0" fontId="33" fillId="26" borderId="154" applyNumberFormat="0" applyFont="0" applyAlignment="0" applyProtection="0"/>
    <xf numFmtId="169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0" fontId="48" fillId="11" borderId="150" applyNumberFormat="0" applyAlignment="0" applyProtection="0"/>
    <xf numFmtId="0" fontId="32" fillId="26" borderId="142" applyNumberFormat="0" applyFont="0" applyAlignment="0" applyProtection="0"/>
    <xf numFmtId="171" fontId="44" fillId="0" borderId="148">
      <alignment horizontal="left"/>
    </xf>
    <xf numFmtId="0" fontId="33" fillId="26" borderId="154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0" fontId="33" fillId="26" borderId="154" applyNumberFormat="0" applyFont="0" applyAlignment="0" applyProtection="0"/>
    <xf numFmtId="168" fontId="44" fillId="0" borderId="148">
      <alignment horizontal="left"/>
    </xf>
    <xf numFmtId="0" fontId="32" fillId="26" borderId="154" applyNumberFormat="0" applyFont="0" applyAlignment="0" applyProtection="0"/>
    <xf numFmtId="0" fontId="86" fillId="0" borderId="152" applyNumberFormat="0" applyFill="0" applyAlignment="0" applyProtection="0"/>
    <xf numFmtId="169" fontId="44" fillId="0" borderId="145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71" fontId="44" fillId="0" borderId="148">
      <alignment horizontal="left"/>
    </xf>
    <xf numFmtId="0" fontId="32" fillId="26" borderId="154" applyNumberFormat="0" applyFont="0" applyAlignment="0" applyProtection="0"/>
    <xf numFmtId="171" fontId="44" fillId="0" borderId="145">
      <alignment horizontal="left"/>
    </xf>
    <xf numFmtId="168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89" fillId="60" borderId="149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8" fillId="11" borderId="150" applyNumberFormat="0" applyAlignment="0" applyProtection="0"/>
    <xf numFmtId="0" fontId="47" fillId="24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109" fillId="25" borderId="150" applyNumberFormat="0" applyAlignment="0" applyProtection="0"/>
    <xf numFmtId="0" fontId="48" fillId="11" borderId="150" applyNumberForma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86" fillId="0" borderId="153" applyNumberFormat="0" applyFill="0" applyAlignment="0" applyProtection="0"/>
    <xf numFmtId="0" fontId="86" fillId="0" borderId="153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86" fillId="0" borderId="152" applyNumberFormat="0" applyFill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7" fillId="24" borderId="150" applyNumberForma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25" fillId="63" borderId="145">
      <alignment horizontal="centerContinuous" wrapText="1"/>
    </xf>
    <xf numFmtId="178" fontId="25" fillId="63" borderId="145">
      <alignment horizontal="centerContinuous" wrapText="1"/>
    </xf>
    <xf numFmtId="169" fontId="44" fillId="0" borderId="148">
      <alignment horizontal="left"/>
    </xf>
    <xf numFmtId="169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7" fillId="24" borderId="150" applyNumberFormat="0" applyAlignment="0" applyProtection="0"/>
    <xf numFmtId="0" fontId="47" fillId="24" borderId="150" applyNumberForma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9" fillId="0" borderId="151" applyNumberFormat="0" applyFill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90" fillId="60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6" fillId="24" borderId="149" applyNumberForma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8" fontId="44" fillId="0" borderId="145">
      <alignment horizontal="left"/>
    </xf>
    <xf numFmtId="171" fontId="44" fillId="0" borderId="145">
      <alignment horizontal="left"/>
    </xf>
    <xf numFmtId="169" fontId="44" fillId="0" borderId="145">
      <alignment horizontal="left"/>
    </xf>
    <xf numFmtId="0" fontId="89" fillId="24" borderId="137" applyNumberFormat="0" applyAlignment="0" applyProtection="0"/>
    <xf numFmtId="0" fontId="89" fillId="24" borderId="137" applyNumberFormat="0" applyAlignment="0" applyProtection="0"/>
    <xf numFmtId="0" fontId="253" fillId="24" borderId="138" applyNumberFormat="0" applyAlignment="0" applyProtection="0"/>
    <xf numFmtId="0" fontId="253" fillId="24" borderId="138" applyNumberFormat="0" applyAlignment="0" applyProtection="0"/>
    <xf numFmtId="0" fontId="253" fillId="24" borderId="138" applyNumberFormat="0" applyAlignment="0" applyProtection="0"/>
    <xf numFmtId="0" fontId="33" fillId="26" borderId="154" applyNumberFormat="0" applyFont="0" applyAlignment="0" applyProtection="0"/>
    <xf numFmtId="0" fontId="109" fillId="11" borderId="138" applyNumberFormat="0" applyAlignment="0" applyProtection="0"/>
    <xf numFmtId="0" fontId="109" fillId="11" borderId="138" applyNumberFormat="0" applyAlignment="0" applyProtection="0"/>
    <xf numFmtId="0" fontId="109" fillId="11" borderId="138" applyNumberFormat="0" applyAlignment="0" applyProtection="0"/>
    <xf numFmtId="0" fontId="86" fillId="0" borderId="139" applyNumberFormat="0" applyFill="0" applyAlignment="0" applyProtection="0"/>
    <xf numFmtId="0" fontId="86" fillId="0" borderId="139" applyNumberFormat="0" applyFill="0" applyAlignment="0" applyProtection="0"/>
    <xf numFmtId="0" fontId="31" fillId="0" borderId="140" applyNumberFormat="0" applyFill="0" applyAlignment="0" applyProtection="0"/>
    <xf numFmtId="0" fontId="25" fillId="26" borderId="142" applyNumberFormat="0" applyFont="0" applyAlignment="0" applyProtection="0"/>
    <xf numFmtId="0" fontId="25" fillId="26" borderId="142" applyNumberFormat="0" applyFont="0" applyAlignment="0" applyProtection="0"/>
    <xf numFmtId="170" fontId="44" fillId="0" borderId="145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89" fillId="24" borderId="137" applyNumberFormat="0" applyAlignment="0" applyProtection="0"/>
    <xf numFmtId="0" fontId="89" fillId="24" borderId="137" applyNumberFormat="0" applyAlignment="0" applyProtection="0"/>
    <xf numFmtId="0" fontId="253" fillId="24" borderId="138" applyNumberFormat="0" applyAlignment="0" applyProtection="0"/>
    <xf numFmtId="0" fontId="253" fillId="24" borderId="138" applyNumberFormat="0" applyAlignment="0" applyProtection="0"/>
    <xf numFmtId="0" fontId="90" fillId="60" borderId="150" applyNumberFormat="0" applyAlignment="0" applyProtection="0"/>
    <xf numFmtId="0" fontId="253" fillId="24" borderId="138" applyNumberFormat="0" applyAlignment="0" applyProtection="0"/>
    <xf numFmtId="169" fontId="44" fillId="0" borderId="148">
      <alignment horizontal="left"/>
    </xf>
    <xf numFmtId="0" fontId="109" fillId="11" borderId="138" applyNumberFormat="0" applyAlignment="0" applyProtection="0"/>
    <xf numFmtId="0" fontId="109" fillId="11" borderId="138" applyNumberFormat="0" applyAlignment="0" applyProtection="0"/>
    <xf numFmtId="0" fontId="109" fillId="11" borderId="138" applyNumberFormat="0" applyAlignment="0" applyProtection="0"/>
    <xf numFmtId="0" fontId="86" fillId="0" borderId="139" applyNumberFormat="0" applyFill="0" applyAlignment="0" applyProtection="0"/>
    <xf numFmtId="0" fontId="86" fillId="0" borderId="139" applyNumberFormat="0" applyFill="0" applyAlignment="0" applyProtection="0"/>
    <xf numFmtId="0" fontId="25" fillId="26" borderId="142" applyNumberFormat="0" applyFont="0" applyAlignment="0" applyProtection="0"/>
    <xf numFmtId="0" fontId="25" fillId="26" borderId="142" applyNumberFormat="0" applyFont="0" applyAlignment="0" applyProtection="0"/>
    <xf numFmtId="0" fontId="39" fillId="26" borderId="142" applyNumberFormat="0" applyFon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0" fontId="47" fillId="24" borderId="150" applyNumberFormat="0" applyAlignment="0" applyProtection="0"/>
    <xf numFmtId="0" fontId="32" fillId="26" borderId="154" applyNumberFormat="0" applyFont="0" applyAlignment="0" applyProtection="0"/>
    <xf numFmtId="168" fontId="44" fillId="0" borderId="148">
      <alignment horizontal="left"/>
    </xf>
    <xf numFmtId="0" fontId="46" fillId="24" borderId="149" applyNumberFormat="0" applyAlignment="0" applyProtection="0"/>
    <xf numFmtId="0" fontId="32" fillId="26" borderId="154" applyNumberFormat="0" applyFont="0" applyAlignment="0" applyProtection="0"/>
    <xf numFmtId="0" fontId="46" fillId="24" borderId="149" applyNumberFormat="0" applyAlignment="0" applyProtection="0"/>
    <xf numFmtId="0" fontId="33" fillId="26" borderId="154" applyNumberFormat="0" applyFont="0" applyAlignment="0" applyProtection="0"/>
    <xf numFmtId="0" fontId="49" fillId="0" borderId="151" applyNumberFormat="0" applyFill="0" applyAlignment="0" applyProtection="0"/>
    <xf numFmtId="171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0" fontId="109" fillId="25" borderId="150" applyNumberForma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0" fontId="32" fillId="26" borderId="154" applyNumberFormat="0" applyFon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0" fontId="46" fillId="24" borderId="137" applyNumberFormat="0" applyAlignment="0" applyProtection="0"/>
    <xf numFmtId="0" fontId="47" fillId="24" borderId="138" applyNumberFormat="0" applyAlignment="0" applyProtection="0"/>
    <xf numFmtId="0" fontId="49" fillId="0" borderId="139" applyNumberFormat="0" applyFill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0" fontId="33" fillId="26" borderId="142" applyNumberFormat="0" applyFont="0" applyAlignment="0" applyProtection="0"/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0" fontId="33" fillId="26" borderId="154" applyNumberFormat="0" applyFont="0" applyAlignment="0" applyProtection="0"/>
    <xf numFmtId="171" fontId="44" fillId="0" borderId="148">
      <alignment horizontal="left"/>
    </xf>
    <xf numFmtId="168" fontId="44" fillId="0" borderId="148">
      <alignment horizontal="left"/>
    </xf>
    <xf numFmtId="0" fontId="25" fillId="26" borderId="142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0" fontId="156" fillId="64" borderId="144">
      <alignment horizontal="left" vertical="top" wrapText="1"/>
    </xf>
    <xf numFmtId="0" fontId="120" fillId="26" borderId="142" applyNumberFormat="0" applyFont="0" applyAlignment="0" applyProtection="0"/>
    <xf numFmtId="0" fontId="25" fillId="26" borderId="142" applyNumberFormat="0" applyFont="0" applyAlignment="0" applyProtection="0"/>
    <xf numFmtId="171" fontId="44" fillId="0" borderId="148">
      <alignment horizontal="left"/>
    </xf>
    <xf numFmtId="171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0" fontId="44" fillId="0" borderId="145">
      <alignment horizontal="left"/>
    </xf>
    <xf numFmtId="170" fontId="44" fillId="0" borderId="145">
      <alignment horizontal="left"/>
    </xf>
    <xf numFmtId="171" fontId="44" fillId="0" borderId="145">
      <alignment horizontal="left"/>
    </xf>
    <xf numFmtId="168" fontId="44" fillId="0" borderId="145">
      <alignment horizontal="left"/>
    </xf>
    <xf numFmtId="169" fontId="44" fillId="0" borderId="145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89" fillId="60" borderId="149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9" fillId="0" borderId="151" applyNumberFormat="0" applyFill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90" fillId="60" borderId="150" applyNumberFormat="0" applyAlignment="0" applyProtection="0"/>
    <xf numFmtId="0" fontId="47" fillId="24" borderId="150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71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8" fontId="198" fillId="63" borderId="147">
      <alignment wrapText="1"/>
    </xf>
    <xf numFmtId="171" fontId="44" fillId="0" borderId="145">
      <alignment horizontal="left"/>
    </xf>
    <xf numFmtId="170" fontId="44" fillId="0" borderId="145">
      <alignment horizontal="left"/>
    </xf>
    <xf numFmtId="169" fontId="44" fillId="0" borderId="145">
      <alignment horizontal="left"/>
    </xf>
    <xf numFmtId="169" fontId="44" fillId="0" borderId="145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7" fillId="24" borderId="150" applyNumberFormat="0" applyAlignment="0" applyProtection="0"/>
    <xf numFmtId="0" fontId="46" fillId="24" borderId="149" applyNumberForma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1" fontId="44" fillId="0" borderId="145">
      <alignment horizontal="left"/>
    </xf>
    <xf numFmtId="170" fontId="44" fillId="0" borderId="145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46" fillId="24" borderId="149" applyNumberForma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8" fillId="11" borderId="150" applyNumberFormat="0" applyAlignment="0" applyProtection="0"/>
    <xf numFmtId="0" fontId="90" fillId="60" borderId="150" applyNumberForma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89" fillId="60" borderId="149" applyNumberFormat="0" applyAlignment="0" applyProtection="0"/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8" fontId="198" fillId="63" borderId="147">
      <alignment wrapText="1"/>
    </xf>
    <xf numFmtId="0" fontId="91" fillId="0" borderId="145"/>
    <xf numFmtId="0" fontId="32" fillId="26" borderId="154" applyNumberFormat="0" applyFont="0" applyAlignment="0" applyProtection="0"/>
    <xf numFmtId="0" fontId="90" fillId="60" borderId="150" applyNumberFormat="0" applyAlignment="0" applyProtection="0"/>
    <xf numFmtId="0" fontId="32" fillId="26" borderId="154" applyNumberFormat="0" applyFont="0" applyAlignment="0" applyProtection="0"/>
    <xf numFmtId="0" fontId="90" fillId="60" borderId="150" applyNumberFormat="0" applyAlignment="0" applyProtection="0"/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0" fontId="32" fillId="26" borderId="154" applyNumberFormat="0" applyFont="0" applyAlignment="0" applyProtection="0"/>
    <xf numFmtId="0" fontId="90" fillId="60" borderId="150" applyNumberFormat="0" applyAlignment="0" applyProtection="0"/>
    <xf numFmtId="169" fontId="44" fillId="0" borderId="133">
      <alignment horizontal="left"/>
    </xf>
    <xf numFmtId="169" fontId="44" fillId="0" borderId="133">
      <alignment horizontal="left"/>
    </xf>
    <xf numFmtId="169" fontId="44" fillId="0" borderId="133">
      <alignment horizontal="left"/>
    </xf>
    <xf numFmtId="170" fontId="44" fillId="0" borderId="133">
      <alignment horizontal="left"/>
    </xf>
    <xf numFmtId="170" fontId="44" fillId="0" borderId="133">
      <alignment horizontal="left"/>
    </xf>
    <xf numFmtId="170" fontId="44" fillId="0" borderId="133">
      <alignment horizontal="left"/>
    </xf>
    <xf numFmtId="171" fontId="44" fillId="0" borderId="133">
      <alignment horizontal="left"/>
    </xf>
    <xf numFmtId="171" fontId="44" fillId="0" borderId="133">
      <alignment horizontal="left"/>
    </xf>
    <xf numFmtId="171" fontId="44" fillId="0" borderId="133">
      <alignment horizontal="left"/>
    </xf>
    <xf numFmtId="168" fontId="44" fillId="0" borderId="133">
      <alignment horizontal="left"/>
    </xf>
    <xf numFmtId="168" fontId="44" fillId="0" borderId="133">
      <alignment horizontal="left"/>
    </xf>
    <xf numFmtId="168" fontId="44" fillId="0" borderId="133">
      <alignment horizontal="left"/>
    </xf>
    <xf numFmtId="169" fontId="44" fillId="0" borderId="133">
      <alignment horizontal="left"/>
    </xf>
    <xf numFmtId="169" fontId="44" fillId="0" borderId="133">
      <alignment horizontal="left"/>
    </xf>
    <xf numFmtId="169" fontId="44" fillId="0" borderId="133">
      <alignment horizontal="left"/>
    </xf>
    <xf numFmtId="170" fontId="44" fillId="0" borderId="133">
      <alignment horizontal="left"/>
    </xf>
    <xf numFmtId="170" fontId="44" fillId="0" borderId="133">
      <alignment horizontal="left"/>
    </xf>
    <xf numFmtId="170" fontId="44" fillId="0" borderId="133">
      <alignment horizontal="left"/>
    </xf>
    <xf numFmtId="171" fontId="44" fillId="0" borderId="133">
      <alignment horizontal="left"/>
    </xf>
    <xf numFmtId="171" fontId="44" fillId="0" borderId="133">
      <alignment horizontal="left"/>
    </xf>
    <xf numFmtId="171" fontId="44" fillId="0" borderId="133">
      <alignment horizontal="left"/>
    </xf>
    <xf numFmtId="168" fontId="44" fillId="0" borderId="133">
      <alignment horizontal="left"/>
    </xf>
    <xf numFmtId="168" fontId="44" fillId="0" borderId="133">
      <alignment horizontal="left"/>
    </xf>
    <xf numFmtId="168" fontId="44" fillId="0" borderId="133">
      <alignment horizontal="left"/>
    </xf>
    <xf numFmtId="0" fontId="91" fillId="0" borderId="133"/>
    <xf numFmtId="0" fontId="87" fillId="63" borderId="133">
      <alignment horizontal="left"/>
    </xf>
    <xf numFmtId="0" fontId="25" fillId="63" borderId="133">
      <alignment horizontal="centerContinuous" wrapText="1"/>
    </xf>
    <xf numFmtId="0" fontId="91" fillId="63" borderId="133"/>
    <xf numFmtId="169" fontId="44" fillId="0" borderId="133">
      <alignment horizontal="left"/>
    </xf>
    <xf numFmtId="170" fontId="44" fillId="0" borderId="133">
      <alignment horizontal="left"/>
    </xf>
    <xf numFmtId="171" fontId="44" fillId="0" borderId="133">
      <alignment horizontal="left"/>
    </xf>
    <xf numFmtId="168" fontId="44" fillId="0" borderId="133">
      <alignment horizontal="left"/>
    </xf>
    <xf numFmtId="0" fontId="91" fillId="0" borderId="133"/>
    <xf numFmtId="178" fontId="25" fillId="5" borderId="133"/>
    <xf numFmtId="178" fontId="25" fillId="63" borderId="133">
      <alignment horizontal="centerContinuous" wrapText="1"/>
    </xf>
    <xf numFmtId="0" fontId="25" fillId="63" borderId="133">
      <alignment horizontal="centerContinuous" wrapText="1"/>
    </xf>
    <xf numFmtId="0" fontId="91" fillId="63" borderId="133"/>
    <xf numFmtId="178" fontId="156" fillId="64" borderId="133">
      <alignment horizontal="left" vertical="top" wrapText="1"/>
    </xf>
    <xf numFmtId="178" fontId="25" fillId="63" borderId="133">
      <alignment horizontal="centerContinuous" wrapText="1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0" fontId="115" fillId="26" borderId="154" applyNumberFormat="0" applyFont="0" applyAlignment="0" applyProtection="0"/>
    <xf numFmtId="0" fontId="166" fillId="60" borderId="149" applyNumberFormat="0" applyAlignment="0" applyProtection="0"/>
    <xf numFmtId="0" fontId="89" fillId="60" borderId="149" applyNumberFormat="0" applyAlignment="0" applyProtection="0"/>
    <xf numFmtId="0" fontId="167" fillId="24" borderId="149" applyNumberFormat="0" applyAlignment="0" applyProtection="0"/>
    <xf numFmtId="0" fontId="171" fillId="60" borderId="150" applyNumberFormat="0" applyAlignment="0" applyProtection="0"/>
    <xf numFmtId="0" fontId="90" fillId="60" borderId="150" applyNumberFormat="0" applyAlignment="0" applyProtection="0"/>
    <xf numFmtId="0" fontId="173" fillId="24" borderId="150" applyNumberFormat="0" applyAlignment="0" applyProtection="0"/>
    <xf numFmtId="178" fontId="169" fillId="60" borderId="150" applyNumberFormat="0" applyAlignment="0" applyProtection="0"/>
    <xf numFmtId="178" fontId="169" fillId="60" borderId="150" applyNumberFormat="0" applyAlignment="0" applyProtection="0"/>
    <xf numFmtId="0" fontId="179" fillId="25" borderId="150" applyNumberFormat="0" applyAlignment="0" applyProtection="0"/>
    <xf numFmtId="0" fontId="109" fillId="25" borderId="150" applyNumberFormat="0" applyAlignment="0" applyProtection="0"/>
    <xf numFmtId="0" fontId="180" fillId="11" borderId="150" applyNumberFormat="0" applyAlignment="0" applyProtection="0"/>
    <xf numFmtId="0" fontId="86" fillId="0" borderId="152" applyNumberFormat="0" applyFill="0" applyAlignment="0" applyProtection="0"/>
    <xf numFmtId="0" fontId="37" fillId="0" borderId="152" applyNumberFormat="0" applyFill="0" applyAlignment="0" applyProtection="0"/>
    <xf numFmtId="0" fontId="181" fillId="0" borderId="152" applyNumberFormat="0" applyFill="0" applyAlignment="0" applyProtection="0"/>
    <xf numFmtId="0" fontId="182" fillId="0" borderId="152" applyNumberFormat="0" applyFill="0" applyAlignment="0" applyProtection="0"/>
    <xf numFmtId="0" fontId="31" fillId="0" borderId="152" applyNumberFormat="0" applyFill="0" applyAlignment="0" applyProtection="0"/>
    <xf numFmtId="0" fontId="31" fillId="0" borderId="152" applyNumberFormat="0" applyFill="0" applyAlignment="0" applyProtection="0"/>
    <xf numFmtId="0" fontId="41" fillId="0" borderId="151" applyNumberFormat="0" applyFill="0" applyAlignment="0" applyProtection="0"/>
    <xf numFmtId="0" fontId="25" fillId="25" borderId="154" applyNumberFormat="0" applyFont="0" applyAlignment="0" applyProtection="0"/>
    <xf numFmtId="178" fontId="197" fillId="25" borderId="150" applyNumberFormat="0" applyAlignment="0" applyProtection="0"/>
    <xf numFmtId="178" fontId="197" fillId="25" borderId="150" applyNumberFormat="0" applyAlignment="0" applyProtection="0"/>
    <xf numFmtId="178" fontId="206" fillId="26" borderId="154" applyNumberFormat="0" applyFont="0" applyAlignment="0" applyProtection="0"/>
    <xf numFmtId="178" fontId="206" fillId="26" borderId="154" applyNumberFormat="0" applyFont="0" applyAlignment="0" applyProtection="0"/>
    <xf numFmtId="0" fontId="39" fillId="26" borderId="154" applyNumberFormat="0" applyFont="0" applyAlignment="0" applyProtection="0"/>
    <xf numFmtId="0" fontId="39" fillId="26" borderId="154" applyNumberFormat="0" applyFont="0" applyAlignment="0" applyProtection="0"/>
    <xf numFmtId="0" fontId="33" fillId="26" borderId="154" applyNumberFormat="0" applyFont="0" applyAlignment="0" applyProtection="0"/>
    <xf numFmtId="0" fontId="39" fillId="26" borderId="154" applyNumberFormat="0" applyFont="0" applyAlignment="0" applyProtection="0"/>
    <xf numFmtId="0" fontId="39" fillId="26" borderId="154" applyNumberFormat="0" applyFont="0" applyAlignment="0" applyProtection="0"/>
    <xf numFmtId="0" fontId="25" fillId="26" borderId="154" applyNumberFormat="0" applyFont="0" applyAlignment="0" applyProtection="0"/>
    <xf numFmtId="178" fontId="207" fillId="60" borderId="149" applyNumberFormat="0" applyAlignment="0" applyProtection="0"/>
    <xf numFmtId="178" fontId="207" fillId="60" borderId="149" applyNumberFormat="0" applyAlignment="0" applyProtection="0"/>
    <xf numFmtId="178" fontId="36" fillId="0" borderId="153" applyNumberFormat="0" applyFill="0" applyAlignment="0" applyProtection="0"/>
    <xf numFmtId="178" fontId="31" fillId="0" borderId="152" applyNumberFormat="0" applyFill="0" applyAlignment="0" applyProtection="0"/>
    <xf numFmtId="178" fontId="36" fillId="0" borderId="153" applyNumberFormat="0" applyFill="0" applyAlignment="0" applyProtection="0"/>
    <xf numFmtId="0" fontId="32" fillId="26" borderId="154" applyNumberFormat="0" applyFont="0" applyAlignment="0" applyProtection="0"/>
    <xf numFmtId="0" fontId="89" fillId="24" borderId="149" applyNumberFormat="0" applyAlignment="0" applyProtection="0"/>
    <xf numFmtId="0" fontId="89" fillId="24" borderId="149" applyNumberFormat="0" applyAlignment="0" applyProtection="0"/>
    <xf numFmtId="0" fontId="253" fillId="24" borderId="150" applyNumberFormat="0" applyAlignment="0" applyProtection="0"/>
    <xf numFmtId="0" fontId="253" fillId="24" borderId="150" applyNumberFormat="0" applyAlignment="0" applyProtection="0"/>
    <xf numFmtId="0" fontId="253" fillId="24" borderId="150" applyNumberFormat="0" applyAlignment="0" applyProtection="0"/>
    <xf numFmtId="0" fontId="109" fillId="11" borderId="150" applyNumberFormat="0" applyAlignment="0" applyProtection="0"/>
    <xf numFmtId="0" fontId="109" fillId="11" borderId="150" applyNumberFormat="0" applyAlignment="0" applyProtection="0"/>
    <xf numFmtId="0" fontId="109" fillId="11" borderId="150" applyNumberFormat="0" applyAlignment="0" applyProtection="0"/>
    <xf numFmtId="0" fontId="86" fillId="0" borderId="151" applyNumberFormat="0" applyFill="0" applyAlignment="0" applyProtection="0"/>
    <xf numFmtId="0" fontId="86" fillId="0" borderId="151" applyNumberFormat="0" applyFill="0" applyAlignment="0" applyProtection="0"/>
    <xf numFmtId="0" fontId="31" fillId="0" borderId="152" applyNumberFormat="0" applyFill="0" applyAlignment="0" applyProtection="0"/>
    <xf numFmtId="0" fontId="25" fillId="26" borderId="154" applyNumberFormat="0" applyFont="0" applyAlignment="0" applyProtection="0"/>
    <xf numFmtId="0" fontId="25" fillId="26" borderId="154" applyNumberFormat="0" applyFont="0" applyAlignment="0" applyProtection="0"/>
    <xf numFmtId="0" fontId="89" fillId="24" borderId="149" applyNumberFormat="0" applyAlignment="0" applyProtection="0"/>
    <xf numFmtId="0" fontId="89" fillId="24" borderId="149" applyNumberFormat="0" applyAlignment="0" applyProtection="0"/>
    <xf numFmtId="0" fontId="253" fillId="24" borderId="150" applyNumberFormat="0" applyAlignment="0" applyProtection="0"/>
    <xf numFmtId="0" fontId="253" fillId="24" borderId="150" applyNumberFormat="0" applyAlignment="0" applyProtection="0"/>
    <xf numFmtId="0" fontId="253" fillId="24" borderId="150" applyNumberFormat="0" applyAlignment="0" applyProtection="0"/>
    <xf numFmtId="0" fontId="109" fillId="11" borderId="150" applyNumberFormat="0" applyAlignment="0" applyProtection="0"/>
    <xf numFmtId="0" fontId="109" fillId="11" borderId="150" applyNumberFormat="0" applyAlignment="0" applyProtection="0"/>
    <xf numFmtId="0" fontId="109" fillId="11" borderId="150" applyNumberFormat="0" applyAlignment="0" applyProtection="0"/>
    <xf numFmtId="0" fontId="86" fillId="0" borderId="151" applyNumberFormat="0" applyFill="0" applyAlignment="0" applyProtection="0"/>
    <xf numFmtId="0" fontId="86" fillId="0" borderId="151" applyNumberFormat="0" applyFill="0" applyAlignment="0" applyProtection="0"/>
    <xf numFmtId="0" fontId="25" fillId="26" borderId="154" applyNumberFormat="0" applyFont="0" applyAlignment="0" applyProtection="0"/>
    <xf numFmtId="0" fontId="25" fillId="26" borderId="154" applyNumberFormat="0" applyFont="0" applyAlignment="0" applyProtection="0"/>
    <xf numFmtId="0" fontId="39" fillId="26" borderId="154" applyNumberFormat="0" applyFont="0" applyAlignment="0" applyProtection="0"/>
    <xf numFmtId="0" fontId="46" fillId="24" borderId="149" applyNumberFormat="0" applyAlignment="0" applyProtection="0"/>
    <xf numFmtId="0" fontId="47" fillId="24" borderId="150" applyNumberFormat="0" applyAlignment="0" applyProtection="0"/>
    <xf numFmtId="0" fontId="49" fillId="0" borderId="151" applyNumberFormat="0" applyFill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25" fillId="26" borderId="154" applyNumberFormat="0" applyFont="0" applyAlignment="0" applyProtection="0"/>
    <xf numFmtId="0" fontId="120" fillId="26" borderId="154" applyNumberFormat="0" applyFont="0" applyAlignment="0" applyProtection="0"/>
    <xf numFmtId="0" fontId="25" fillId="26" borderId="154" applyNumberFormat="0" applyFont="0" applyAlignment="0" applyProtection="0"/>
    <xf numFmtId="49" fontId="224" fillId="70" borderId="167">
      <alignment horizontal="center" vertical="center" wrapText="1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69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0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71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168" fontId="44" fillId="0" borderId="148">
      <alignment horizontal="left"/>
    </xf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46" fillId="24" borderId="149" applyNumberFormat="0" applyAlignment="0" applyProtection="0"/>
    <xf numFmtId="0" fontId="89" fillId="60" borderId="149" applyNumberFormat="0" applyAlignment="0" applyProtection="0"/>
    <xf numFmtId="0" fontId="89" fillId="60" borderId="149" applyNumberFormat="0" applyAlignment="0" applyProtection="0"/>
    <xf numFmtId="0" fontId="89" fillId="60" borderId="149" applyNumberFormat="0" applyAlignment="0" applyProtection="0"/>
    <xf numFmtId="0" fontId="89" fillId="60" borderId="149" applyNumberFormat="0" applyAlignment="0" applyProtection="0"/>
    <xf numFmtId="0" fontId="89" fillId="60" borderId="149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47" fillId="24" borderId="150" applyNumberFormat="0" applyAlignment="0" applyProtection="0"/>
    <xf numFmtId="0" fontId="90" fillId="60" borderId="150" applyNumberFormat="0" applyAlignment="0" applyProtection="0"/>
    <xf numFmtId="0" fontId="90" fillId="60" borderId="150" applyNumberFormat="0" applyAlignment="0" applyProtection="0"/>
    <xf numFmtId="0" fontId="90" fillId="60" borderId="150" applyNumberFormat="0" applyAlignment="0" applyProtection="0"/>
    <xf numFmtId="0" fontId="90" fillId="60" borderId="150" applyNumberFormat="0" applyAlignment="0" applyProtection="0"/>
    <xf numFmtId="0" fontId="90" fillId="60" borderId="150" applyNumberFormat="0" applyAlignment="0" applyProtection="0"/>
    <xf numFmtId="169" fontId="44" fillId="0" borderId="160">
      <alignment horizontal="left"/>
    </xf>
    <xf numFmtId="168" fontId="44" fillId="0" borderId="160">
      <alignment horizontal="left"/>
    </xf>
    <xf numFmtId="0" fontId="46" fillId="24" borderId="161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78" fontId="156" fillId="64" borderId="157">
      <alignment horizontal="left" vertical="top" wrapText="1"/>
    </xf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89" fillId="60" borderId="161" applyNumberFormat="0" applyAlignment="0" applyProtection="0"/>
    <xf numFmtId="0" fontId="47" fillId="24" borderId="162" applyNumberFormat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115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168" fontId="44" fillId="0" borderId="157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0" fontId="91" fillId="0" borderId="157"/>
    <xf numFmtId="168" fontId="44" fillId="0" borderId="160">
      <alignment horizontal="left"/>
    </xf>
    <xf numFmtId="0" fontId="46" fillId="24" borderId="161" applyNumberFormat="0" applyAlignment="0" applyProtection="0"/>
    <xf numFmtId="0" fontId="48" fillId="11" borderId="162" applyNumberFormat="0" applyAlignment="0" applyProtection="0"/>
    <xf numFmtId="0" fontId="33" fillId="26" borderId="166" applyNumberFormat="0" applyFont="0" applyAlignment="0" applyProtection="0"/>
    <xf numFmtId="169" fontId="44" fillId="0" borderId="160">
      <alignment horizontal="left"/>
    </xf>
    <xf numFmtId="0" fontId="32" fillId="26" borderId="166" applyNumberFormat="0" applyFont="0" applyAlignment="0" applyProtection="0"/>
    <xf numFmtId="0" fontId="24" fillId="0" borderId="159" applyAlignment="0">
      <alignment horizontal="left"/>
    </xf>
    <xf numFmtId="169" fontId="44" fillId="0" borderId="157">
      <alignment horizontal="left"/>
    </xf>
    <xf numFmtId="168" fontId="44" fillId="0" borderId="157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6" fillId="24" borderId="161" applyNumberFormat="0" applyAlignment="0" applyProtection="0"/>
    <xf numFmtId="0" fontId="46" fillId="24" borderId="161" applyNumberFormat="0" applyAlignment="0" applyProtection="0"/>
    <xf numFmtId="0" fontId="89" fillId="60" borderId="161" applyNumberFormat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0" fontId="115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69" fontId="44" fillId="0" borderId="160">
      <alignment horizontal="left"/>
    </xf>
    <xf numFmtId="168" fontId="44" fillId="0" borderId="160">
      <alignment horizontal="left"/>
    </xf>
    <xf numFmtId="0" fontId="47" fillId="24" borderId="162" applyNumberFormat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178" fontId="25" fillId="5" borderId="157"/>
    <xf numFmtId="178" fontId="91" fillId="63" borderId="159">
      <alignment wrapText="1"/>
    </xf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89" fillId="60" borderId="161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115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48" fillId="11" borderId="150" applyNumberFormat="0" applyAlignment="0" applyProtection="0"/>
    <xf numFmtId="0" fontId="109" fillId="25" borderId="150" applyNumberFormat="0" applyAlignment="0" applyProtection="0"/>
    <xf numFmtId="0" fontId="109" fillId="25" borderId="150" applyNumberFormat="0" applyAlignment="0" applyProtection="0"/>
    <xf numFmtId="0" fontId="109" fillId="25" borderId="150" applyNumberFormat="0" applyAlignment="0" applyProtection="0"/>
    <xf numFmtId="0" fontId="109" fillId="25" borderId="150" applyNumberFormat="0" applyAlignment="0" applyProtection="0"/>
    <xf numFmtId="0" fontId="109" fillId="25" borderId="150" applyNumberFormat="0" applyAlignment="0" applyProtection="0"/>
    <xf numFmtId="0" fontId="109" fillId="25" borderId="150" applyNumberFormat="0" applyAlignment="0" applyProtection="0"/>
    <xf numFmtId="0" fontId="48" fillId="11" borderId="150" applyNumberFormat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86" fillId="0" borderId="153" applyNumberFormat="0" applyFill="0" applyAlignment="0" applyProtection="0"/>
    <xf numFmtId="0" fontId="86" fillId="0" borderId="153" applyNumberFormat="0" applyFill="0" applyAlignment="0" applyProtection="0"/>
    <xf numFmtId="0" fontId="86" fillId="0" borderId="153" applyNumberFormat="0" applyFill="0" applyAlignment="0" applyProtection="0"/>
    <xf numFmtId="0" fontId="86" fillId="0" borderId="153" applyNumberFormat="0" applyFill="0" applyAlignment="0" applyProtection="0"/>
    <xf numFmtId="0" fontId="86" fillId="0" borderId="153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0" fontId="49" fillId="0" borderId="151" applyNumberFormat="0" applyFill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0" fontId="47" fillId="24" borderId="162" applyNumberFormat="0" applyAlignment="0" applyProtection="0"/>
    <xf numFmtId="0" fontId="86" fillId="0" borderId="165" applyNumberFormat="0" applyFill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169" fontId="44" fillId="0" borderId="157">
      <alignment horizontal="left"/>
    </xf>
    <xf numFmtId="168" fontId="44" fillId="0" borderId="157">
      <alignment horizontal="left"/>
    </xf>
    <xf numFmtId="171" fontId="44" fillId="0" borderId="157">
      <alignment horizontal="left"/>
    </xf>
    <xf numFmtId="168" fontId="44" fillId="0" borderId="157">
      <alignment horizontal="left"/>
    </xf>
    <xf numFmtId="0" fontId="24" fillId="0" borderId="159" applyAlignment="0">
      <alignment horizontal="left"/>
    </xf>
    <xf numFmtId="0" fontId="24" fillId="0" borderId="159" applyAlignment="0">
      <alignment horizontal="left"/>
    </xf>
    <xf numFmtId="0" fontId="24" fillId="0" borderId="159" applyAlignment="0">
      <alignment horizontal="left"/>
    </xf>
    <xf numFmtId="0" fontId="24" fillId="0" borderId="159" applyAlignment="0">
      <alignment horizontal="left"/>
    </xf>
    <xf numFmtId="0" fontId="25" fillId="63" borderId="157">
      <alignment horizontal="centerContinuous" wrapText="1"/>
    </xf>
    <xf numFmtId="0" fontId="91" fillId="63" borderId="159">
      <alignment wrapText="1"/>
    </xf>
    <xf numFmtId="170" fontId="44" fillId="0" borderId="157">
      <alignment horizontal="left"/>
    </xf>
    <xf numFmtId="0" fontId="156" fillId="64" borderId="158">
      <alignment horizontal="left" vertical="top"/>
    </xf>
    <xf numFmtId="178" fontId="25" fillId="63" borderId="157">
      <alignment horizontal="centerContinuous" wrapText="1"/>
    </xf>
    <xf numFmtId="178" fontId="208" fillId="64" borderId="158">
      <alignment horizontal="left" vertical="top" wrapText="1"/>
    </xf>
    <xf numFmtId="178" fontId="91" fillId="63" borderId="159">
      <alignment wrapText="1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6" fillId="24" borderId="161" applyNumberFormat="0" applyAlignment="0" applyProtection="0"/>
    <xf numFmtId="0" fontId="47" fillId="24" borderId="162" applyNumberFormat="0" applyAlignment="0" applyProtection="0"/>
    <xf numFmtId="0" fontId="49" fillId="0" borderId="163" applyNumberFormat="0" applyFill="0" applyAlignment="0" applyProtection="0"/>
    <xf numFmtId="0" fontId="86" fillId="0" borderId="165" applyNumberFormat="0" applyFill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25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71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0" fontId="109" fillId="25" borderId="162" applyNumberFormat="0" applyAlignment="0" applyProtection="0"/>
    <xf numFmtId="0" fontId="32" fillId="26" borderId="166" applyNumberFormat="0" applyFont="0" applyAlignment="0" applyProtection="0"/>
    <xf numFmtId="0" fontId="86" fillId="0" borderId="164" applyNumberFormat="0" applyFill="0" applyAlignment="0" applyProtection="0"/>
    <xf numFmtId="0" fontId="32" fillId="26" borderId="166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6" fillId="24" borderId="161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7" fillId="24" borderId="162" applyNumberFormat="0" applyAlignment="0" applyProtection="0"/>
    <xf numFmtId="168" fontId="44" fillId="0" borderId="160">
      <alignment horizontal="left"/>
    </xf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0" fontId="91" fillId="63" borderId="159">
      <alignment wrapText="1"/>
    </xf>
    <xf numFmtId="0" fontId="24" fillId="0" borderId="159" applyAlignment="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169" fontId="44" fillId="0" borderId="160">
      <alignment horizontal="left"/>
    </xf>
    <xf numFmtId="0" fontId="33" fillId="26" borderId="166" applyNumberFormat="0" applyFont="0" applyAlignment="0" applyProtection="0"/>
    <xf numFmtId="169" fontId="44" fillId="0" borderId="160">
      <alignment horizontal="left"/>
    </xf>
    <xf numFmtId="0" fontId="115" fillId="26" borderId="154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69" fontId="44" fillId="0" borderId="160">
      <alignment horizontal="left"/>
    </xf>
    <xf numFmtId="171" fontId="44" fillId="0" borderId="160">
      <alignment horizontal="left"/>
    </xf>
    <xf numFmtId="0" fontId="32" fillId="26" borderId="166" applyNumberFormat="0" applyFont="0" applyAlignment="0" applyProtection="0"/>
    <xf numFmtId="168" fontId="44" fillId="0" borderId="160">
      <alignment horizontal="left"/>
    </xf>
    <xf numFmtId="169" fontId="44" fillId="0" borderId="160">
      <alignment horizontal="left"/>
    </xf>
    <xf numFmtId="0" fontId="46" fillId="24" borderId="161" applyNumberFormat="0" applyAlignment="0" applyProtection="0"/>
    <xf numFmtId="0" fontId="47" fillId="24" borderId="162" applyNumberFormat="0" applyAlignment="0" applyProtection="0"/>
    <xf numFmtId="168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69" fontId="44" fillId="0" borderId="160">
      <alignment horizontal="left"/>
    </xf>
    <xf numFmtId="171" fontId="44" fillId="0" borderId="160">
      <alignment horizontal="left"/>
    </xf>
    <xf numFmtId="169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89" fillId="60" borderId="149" applyNumberFormat="0" applyAlignment="0" applyProtection="0"/>
    <xf numFmtId="0" fontId="46" fillId="24" borderId="149" applyNumberFormat="0" applyAlignment="0" applyProtection="0"/>
    <xf numFmtId="0" fontId="90" fillId="60" borderId="150" applyNumberFormat="0" applyAlignment="0" applyProtection="0"/>
    <xf numFmtId="0" fontId="47" fillId="24" borderId="150" applyNumberFormat="0" applyAlignment="0" applyProtection="0"/>
    <xf numFmtId="0" fontId="33" fillId="26" borderId="166" applyNumberFormat="0" applyFon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86" fillId="0" borderId="152" applyNumberFormat="0" applyFill="0" applyAlignment="0" applyProtection="0"/>
    <xf numFmtId="0" fontId="86" fillId="0" borderId="152" applyNumberFormat="0" applyFill="0" applyAlignment="0" applyProtection="0"/>
    <xf numFmtId="0" fontId="49" fillId="0" borderId="151" applyNumberFormat="0" applyFill="0" applyAlignment="0" applyProtection="0"/>
    <xf numFmtId="0" fontId="25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171" fontId="44" fillId="0" borderId="160">
      <alignment horizontal="left"/>
    </xf>
    <xf numFmtId="168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0" fontId="109" fillId="25" borderId="162" applyNumberFormat="0" applyAlignment="0" applyProtection="0"/>
    <xf numFmtId="0" fontId="89" fillId="60" borderId="149" applyNumberFormat="0" applyAlignment="0" applyProtection="0"/>
    <xf numFmtId="0" fontId="90" fillId="60" borderId="150" applyNumberFormat="0" applyAlignment="0" applyProtection="0"/>
    <xf numFmtId="0" fontId="86" fillId="0" borderId="152" applyNumberFormat="0" applyFill="0" applyAlignment="0" applyProtection="0"/>
    <xf numFmtId="0" fontId="25" fillId="26" borderId="154" applyNumberFormat="0" applyFont="0" applyAlignment="0" applyProtection="0"/>
    <xf numFmtId="169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0" fontId="48" fillId="11" borderId="162" applyNumberFormat="0" applyAlignment="0" applyProtection="0"/>
    <xf numFmtId="0" fontId="32" fillId="26" borderId="154" applyNumberFormat="0" applyFont="0" applyAlignment="0" applyProtection="0"/>
    <xf numFmtId="0" fontId="33" fillId="26" borderId="154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86" fillId="0" borderId="165" applyNumberFormat="0" applyFill="0" applyAlignment="0" applyProtection="0"/>
    <xf numFmtId="168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91" fillId="63" borderId="159">
      <alignment wrapText="1"/>
    </xf>
    <xf numFmtId="0" fontId="46" fillId="24" borderId="161" applyNumberFormat="0" applyAlignment="0" applyProtection="0"/>
    <xf numFmtId="168" fontId="44" fillId="0" borderId="160">
      <alignment horizontal="left"/>
    </xf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168" fontId="44" fillId="0" borderId="160">
      <alignment horizontal="left"/>
    </xf>
    <xf numFmtId="0" fontId="49" fillId="0" borderId="163" applyNumberFormat="0" applyFill="0" applyAlignment="0" applyProtection="0"/>
    <xf numFmtId="168" fontId="44" fillId="0" borderId="160">
      <alignment horizontal="left"/>
    </xf>
    <xf numFmtId="168" fontId="44" fillId="0" borderId="157">
      <alignment horizontal="left"/>
    </xf>
    <xf numFmtId="0" fontId="48" fillId="11" borderId="162" applyNumberFormat="0" applyAlignment="0" applyProtection="0"/>
    <xf numFmtId="168" fontId="44" fillId="0" borderId="160">
      <alignment horizontal="left"/>
    </xf>
    <xf numFmtId="0" fontId="33" fillId="26" borderId="166" applyNumberFormat="0" applyFont="0" applyAlignment="0" applyProtection="0"/>
    <xf numFmtId="49" fontId="224" fillId="70" borderId="155">
      <alignment horizontal="center" vertical="center" wrapText="1"/>
    </xf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32" fillId="26" borderId="154" applyNumberFormat="0" applyFont="0" applyAlignment="0" applyProtection="0"/>
    <xf numFmtId="0" fontId="115" fillId="26" borderId="154" applyNumberFormat="0" applyFont="0" applyAlignment="0" applyProtection="0"/>
    <xf numFmtId="169" fontId="44" fillId="0" borderId="160">
      <alignment horizontal="left"/>
    </xf>
    <xf numFmtId="171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115" fillId="26" borderId="154" applyNumberFormat="0" applyFont="0" applyAlignment="0" applyProtection="0"/>
    <xf numFmtId="169" fontId="44" fillId="0" borderId="160">
      <alignment horizontal="left"/>
    </xf>
    <xf numFmtId="0" fontId="91" fillId="63" borderId="157"/>
    <xf numFmtId="0" fontId="91" fillId="63" borderId="157"/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0" fontId="32" fillId="26" borderId="166" applyNumberFormat="0" applyFont="0" applyAlignment="0" applyProtection="0"/>
    <xf numFmtId="0" fontId="166" fillId="60" borderId="149" applyNumberFormat="0" applyAlignment="0" applyProtection="0"/>
    <xf numFmtId="0" fontId="89" fillId="60" borderId="149" applyNumberFormat="0" applyAlignment="0" applyProtection="0"/>
    <xf numFmtId="0" fontId="167" fillId="24" borderId="149" applyNumberFormat="0" applyAlignment="0" applyProtection="0"/>
    <xf numFmtId="0" fontId="171" fillId="60" borderId="150" applyNumberFormat="0" applyAlignment="0" applyProtection="0"/>
    <xf numFmtId="0" fontId="90" fillId="60" borderId="150" applyNumberFormat="0" applyAlignment="0" applyProtection="0"/>
    <xf numFmtId="0" fontId="47" fillId="24" borderId="162" applyNumberFormat="0" applyAlignment="0" applyProtection="0"/>
    <xf numFmtId="0" fontId="173" fillId="24" borderId="150" applyNumberFormat="0" applyAlignment="0" applyProtection="0"/>
    <xf numFmtId="0" fontId="24" fillId="0" borderId="159" applyAlignment="0">
      <alignment horizontal="left"/>
    </xf>
    <xf numFmtId="178" fontId="169" fillId="60" borderId="150" applyNumberFormat="0" applyAlignment="0" applyProtection="0"/>
    <xf numFmtId="0" fontId="24" fillId="0" borderId="159" applyAlignment="0">
      <alignment horizontal="left"/>
    </xf>
    <xf numFmtId="178" fontId="169" fillId="60" borderId="150" applyNumberFormat="0" applyAlignment="0" applyProtection="0"/>
    <xf numFmtId="169" fontId="44" fillId="0" borderId="160">
      <alignment horizontal="left"/>
    </xf>
    <xf numFmtId="168" fontId="44" fillId="0" borderId="160">
      <alignment horizontal="left"/>
    </xf>
    <xf numFmtId="169" fontId="44" fillId="0" borderId="160">
      <alignment horizontal="left"/>
    </xf>
    <xf numFmtId="0" fontId="46" fillId="24" borderId="161" applyNumberFormat="0" applyAlignment="0" applyProtection="0"/>
    <xf numFmtId="0" fontId="109" fillId="25" borderId="162" applyNumberFormat="0" applyAlignment="0" applyProtection="0"/>
    <xf numFmtId="0" fontId="109" fillId="25" borderId="162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87" fillId="63" borderId="157">
      <alignment horizontal="left"/>
    </xf>
    <xf numFmtId="0" fontId="91" fillId="63" borderId="159">
      <alignment wrapText="1"/>
    </xf>
    <xf numFmtId="0" fontId="91" fillId="63" borderId="159">
      <alignment wrapText="1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0" fontId="179" fillId="25" borderId="150" applyNumberFormat="0" applyAlignment="0" applyProtection="0"/>
    <xf numFmtId="0" fontId="109" fillId="25" borderId="150" applyNumberFormat="0" applyAlignment="0" applyProtection="0"/>
    <xf numFmtId="0" fontId="180" fillId="11" borderId="150" applyNumberFormat="0" applyAlignment="0" applyProtection="0"/>
    <xf numFmtId="0" fontId="86" fillId="0" borderId="152" applyNumberFormat="0" applyFill="0" applyAlignment="0" applyProtection="0"/>
    <xf numFmtId="0" fontId="37" fillId="0" borderId="152" applyNumberFormat="0" applyFill="0" applyAlignment="0" applyProtection="0"/>
    <xf numFmtId="0" fontId="181" fillId="0" borderId="152" applyNumberFormat="0" applyFill="0" applyAlignment="0" applyProtection="0"/>
    <xf numFmtId="0" fontId="182" fillId="0" borderId="152" applyNumberFormat="0" applyFill="0" applyAlignment="0" applyProtection="0"/>
    <xf numFmtId="0" fontId="31" fillId="0" borderId="152" applyNumberFormat="0" applyFill="0" applyAlignment="0" applyProtection="0"/>
    <xf numFmtId="0" fontId="31" fillId="0" borderId="152" applyNumberFormat="0" applyFill="0" applyAlignment="0" applyProtection="0"/>
    <xf numFmtId="0" fontId="41" fillId="0" borderId="151" applyNumberFormat="0" applyFill="0" applyAlignment="0" applyProtection="0"/>
    <xf numFmtId="0" fontId="25" fillId="25" borderId="154" applyNumberFormat="0" applyFont="0" applyAlignment="0" applyProtection="0"/>
    <xf numFmtId="178" fontId="197" fillId="25" borderId="150" applyNumberFormat="0" applyAlignment="0" applyProtection="0"/>
    <xf numFmtId="178" fontId="197" fillId="25" borderId="150" applyNumberFormat="0" applyAlignment="0" applyProtection="0"/>
    <xf numFmtId="178" fontId="206" fillId="26" borderId="154" applyNumberFormat="0" applyFont="0" applyAlignment="0" applyProtection="0"/>
    <xf numFmtId="178" fontId="206" fillId="26" borderId="154" applyNumberFormat="0" applyFont="0" applyAlignment="0" applyProtection="0"/>
    <xf numFmtId="0" fontId="39" fillId="26" borderId="154" applyNumberFormat="0" applyFont="0" applyAlignment="0" applyProtection="0"/>
    <xf numFmtId="0" fontId="39" fillId="26" borderId="154" applyNumberFormat="0" applyFont="0" applyAlignment="0" applyProtection="0"/>
    <xf numFmtId="0" fontId="33" fillId="26" borderId="154" applyNumberFormat="0" applyFont="0" applyAlignment="0" applyProtection="0"/>
    <xf numFmtId="0" fontId="39" fillId="26" borderId="154" applyNumberFormat="0" applyFont="0" applyAlignment="0" applyProtection="0"/>
    <xf numFmtId="0" fontId="39" fillId="26" borderId="154" applyNumberFormat="0" applyFont="0" applyAlignment="0" applyProtection="0"/>
    <xf numFmtId="0" fontId="25" fillId="26" borderId="154" applyNumberFormat="0" applyFont="0" applyAlignment="0" applyProtection="0"/>
    <xf numFmtId="178" fontId="207" fillId="60" borderId="149" applyNumberFormat="0" applyAlignment="0" applyProtection="0"/>
    <xf numFmtId="178" fontId="207" fillId="60" borderId="149" applyNumberFormat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89" fillId="60" borderId="161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71" fontId="44" fillId="0" borderId="157">
      <alignment horizontal="left"/>
    </xf>
    <xf numFmtId="168" fontId="44" fillId="0" borderId="160">
      <alignment horizontal="left"/>
    </xf>
    <xf numFmtId="0" fontId="46" fillId="24" borderId="161" applyNumberFormat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169" fontId="44" fillId="0" borderId="160">
      <alignment horizontal="left"/>
    </xf>
    <xf numFmtId="0" fontId="33" fillId="26" borderId="166" applyNumberFormat="0" applyFont="0" applyAlignment="0" applyProtection="0"/>
    <xf numFmtId="169" fontId="44" fillId="0" borderId="160">
      <alignment horizontal="left"/>
    </xf>
    <xf numFmtId="0" fontId="32" fillId="26" borderId="166" applyNumberFormat="0" applyFont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8" fontId="36" fillId="0" borderId="153" applyNumberFormat="0" applyFill="0" applyAlignment="0" applyProtection="0"/>
    <xf numFmtId="178" fontId="31" fillId="0" borderId="152" applyNumberFormat="0" applyFill="0" applyAlignment="0" applyProtection="0"/>
    <xf numFmtId="178" fontId="36" fillId="0" borderId="153" applyNumberFormat="0" applyFill="0" applyAlignment="0" applyProtection="0"/>
    <xf numFmtId="169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0" fontId="46" fillId="24" borderId="161" applyNumberFormat="0" applyAlignment="0" applyProtection="0"/>
    <xf numFmtId="0" fontId="48" fillId="11" borderId="162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25" fillId="26" borderId="166" applyNumberFormat="0" applyFont="0" applyAlignment="0" applyProtection="0"/>
    <xf numFmtId="0" fontId="32" fillId="26" borderId="166" applyNumberFormat="0" applyFont="0" applyAlignment="0" applyProtection="0"/>
    <xf numFmtId="0" fontId="49" fillId="0" borderId="163" applyNumberFormat="0" applyFill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170" fontId="44" fillId="0" borderId="157">
      <alignment horizontal="left"/>
    </xf>
    <xf numFmtId="168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0" fontId="33" fillId="26" borderId="166" applyNumberFormat="0" applyFont="0" applyAlignment="0" applyProtection="0"/>
    <xf numFmtId="169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0" fontId="48" fillId="11" borderId="162" applyNumberFormat="0" applyAlignment="0" applyProtection="0"/>
    <xf numFmtId="0" fontId="32" fillId="26" borderId="154" applyNumberFormat="0" applyFont="0" applyAlignment="0" applyProtection="0"/>
    <xf numFmtId="171" fontId="44" fillId="0" borderId="160">
      <alignment horizontal="left"/>
    </xf>
    <xf numFmtId="0" fontId="33" fillId="26" borderId="166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0" fontId="33" fillId="26" borderId="166" applyNumberFormat="0" applyFont="0" applyAlignment="0" applyProtection="0"/>
    <xf numFmtId="168" fontId="44" fillId="0" borderId="160">
      <alignment horizontal="left"/>
    </xf>
    <xf numFmtId="0" fontId="32" fillId="26" borderId="166" applyNumberFormat="0" applyFont="0" applyAlignment="0" applyProtection="0"/>
    <xf numFmtId="0" fontId="86" fillId="0" borderId="164" applyNumberFormat="0" applyFill="0" applyAlignment="0" applyProtection="0"/>
    <xf numFmtId="169" fontId="44" fillId="0" borderId="157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171" fontId="44" fillId="0" borderId="160">
      <alignment horizontal="left"/>
    </xf>
    <xf numFmtId="0" fontId="32" fillId="26" borderId="166" applyNumberFormat="0" applyFont="0" applyAlignment="0" applyProtection="0"/>
    <xf numFmtId="171" fontId="44" fillId="0" borderId="157">
      <alignment horizontal="left"/>
    </xf>
    <xf numFmtId="168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0" fontId="89" fillId="60" borderId="161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8" fillId="11" borderId="162" applyNumberFormat="0" applyAlignment="0" applyProtection="0"/>
    <xf numFmtId="0" fontId="47" fillId="24" borderId="162" applyNumberForma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109" fillId="25" borderId="162" applyNumberFormat="0" applyAlignment="0" applyProtection="0"/>
    <xf numFmtId="0" fontId="48" fillId="11" borderId="162" applyNumberFormat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86" fillId="0" borderId="165" applyNumberFormat="0" applyFill="0" applyAlignment="0" applyProtection="0"/>
    <xf numFmtId="0" fontId="86" fillId="0" borderId="165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86" fillId="0" borderId="164" applyNumberFormat="0" applyFill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0" fontId="48" fillId="11" borderId="162" applyNumberForma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7" fillId="24" borderId="162" applyNumberForma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0" fontId="25" fillId="63" borderId="157">
      <alignment horizontal="centerContinuous" wrapText="1"/>
    </xf>
    <xf numFmtId="178" fontId="25" fillId="63" borderId="157">
      <alignment horizontal="centerContinuous" wrapText="1"/>
    </xf>
    <xf numFmtId="169" fontId="44" fillId="0" borderId="160">
      <alignment horizontal="left"/>
    </xf>
    <xf numFmtId="169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0" fontId="47" fillId="24" borderId="162" applyNumberFormat="0" applyAlignment="0" applyProtection="0"/>
    <xf numFmtId="0" fontId="47" fillId="24" borderId="162" applyNumberFormat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9" fillId="0" borderId="163" applyNumberFormat="0" applyFill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90" fillId="60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6" fillId="24" borderId="161" applyNumberForma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8" fontId="44" fillId="0" borderId="157">
      <alignment horizontal="left"/>
    </xf>
    <xf numFmtId="171" fontId="44" fillId="0" borderId="157">
      <alignment horizontal="left"/>
    </xf>
    <xf numFmtId="169" fontId="44" fillId="0" borderId="157">
      <alignment horizontal="left"/>
    </xf>
    <xf numFmtId="0" fontId="89" fillId="24" borderId="149" applyNumberFormat="0" applyAlignment="0" applyProtection="0"/>
    <xf numFmtId="0" fontId="89" fillId="24" borderId="149" applyNumberFormat="0" applyAlignment="0" applyProtection="0"/>
    <xf numFmtId="0" fontId="253" fillId="24" borderId="150" applyNumberFormat="0" applyAlignment="0" applyProtection="0"/>
    <xf numFmtId="0" fontId="253" fillId="24" borderId="150" applyNumberFormat="0" applyAlignment="0" applyProtection="0"/>
    <xf numFmtId="0" fontId="253" fillId="24" borderId="150" applyNumberFormat="0" applyAlignment="0" applyProtection="0"/>
    <xf numFmtId="0" fontId="33" fillId="26" borderId="166" applyNumberFormat="0" applyFont="0" applyAlignment="0" applyProtection="0"/>
    <xf numFmtId="0" fontId="109" fillId="11" borderId="150" applyNumberFormat="0" applyAlignment="0" applyProtection="0"/>
    <xf numFmtId="0" fontId="109" fillId="11" borderId="150" applyNumberFormat="0" applyAlignment="0" applyProtection="0"/>
    <xf numFmtId="0" fontId="109" fillId="11" borderId="150" applyNumberFormat="0" applyAlignment="0" applyProtection="0"/>
    <xf numFmtId="0" fontId="86" fillId="0" borderId="151" applyNumberFormat="0" applyFill="0" applyAlignment="0" applyProtection="0"/>
    <xf numFmtId="0" fontId="86" fillId="0" borderId="151" applyNumberFormat="0" applyFill="0" applyAlignment="0" applyProtection="0"/>
    <xf numFmtId="0" fontId="31" fillId="0" borderId="152" applyNumberFormat="0" applyFill="0" applyAlignment="0" applyProtection="0"/>
    <xf numFmtId="0" fontId="25" fillId="26" borderId="154" applyNumberFormat="0" applyFont="0" applyAlignment="0" applyProtection="0"/>
    <xf numFmtId="0" fontId="25" fillId="26" borderId="154" applyNumberFormat="0" applyFont="0" applyAlignment="0" applyProtection="0"/>
    <xf numFmtId="170" fontId="44" fillId="0" borderId="157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89" fillId="24" borderId="149" applyNumberFormat="0" applyAlignment="0" applyProtection="0"/>
    <xf numFmtId="0" fontId="89" fillId="24" borderId="149" applyNumberFormat="0" applyAlignment="0" applyProtection="0"/>
    <xf numFmtId="0" fontId="253" fillId="24" borderId="150" applyNumberFormat="0" applyAlignment="0" applyProtection="0"/>
    <xf numFmtId="0" fontId="253" fillId="24" borderId="150" applyNumberFormat="0" applyAlignment="0" applyProtection="0"/>
    <xf numFmtId="0" fontId="90" fillId="60" borderId="162" applyNumberFormat="0" applyAlignment="0" applyProtection="0"/>
    <xf numFmtId="0" fontId="253" fillId="24" borderId="150" applyNumberFormat="0" applyAlignment="0" applyProtection="0"/>
    <xf numFmtId="169" fontId="44" fillId="0" borderId="160">
      <alignment horizontal="left"/>
    </xf>
    <xf numFmtId="0" fontId="109" fillId="11" borderId="150" applyNumberFormat="0" applyAlignment="0" applyProtection="0"/>
    <xf numFmtId="0" fontId="109" fillId="11" borderId="150" applyNumberFormat="0" applyAlignment="0" applyProtection="0"/>
    <xf numFmtId="0" fontId="109" fillId="11" borderId="150" applyNumberFormat="0" applyAlignment="0" applyProtection="0"/>
    <xf numFmtId="0" fontId="86" fillId="0" borderId="151" applyNumberFormat="0" applyFill="0" applyAlignment="0" applyProtection="0"/>
    <xf numFmtId="0" fontId="86" fillId="0" borderId="151" applyNumberFormat="0" applyFill="0" applyAlignment="0" applyProtection="0"/>
    <xf numFmtId="0" fontId="25" fillId="26" borderId="154" applyNumberFormat="0" applyFont="0" applyAlignment="0" applyProtection="0"/>
    <xf numFmtId="0" fontId="25" fillId="26" borderId="154" applyNumberFormat="0" applyFont="0" applyAlignment="0" applyProtection="0"/>
    <xf numFmtId="0" fontId="39" fillId="26" borderId="154" applyNumberFormat="0" applyFont="0" applyAlignment="0" applyProtection="0"/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0" fontId="47" fillId="24" borderId="162" applyNumberFormat="0" applyAlignment="0" applyProtection="0"/>
    <xf numFmtId="0" fontId="32" fillId="26" borderId="166" applyNumberFormat="0" applyFont="0" applyAlignment="0" applyProtection="0"/>
    <xf numFmtId="168" fontId="44" fillId="0" borderId="160">
      <alignment horizontal="left"/>
    </xf>
    <xf numFmtId="0" fontId="46" fillId="24" borderId="161" applyNumberFormat="0" applyAlignment="0" applyProtection="0"/>
    <xf numFmtId="0" fontId="32" fillId="26" borderId="166" applyNumberFormat="0" applyFont="0" applyAlignment="0" applyProtection="0"/>
    <xf numFmtId="0" fontId="46" fillId="24" borderId="161" applyNumberFormat="0" applyAlignment="0" applyProtection="0"/>
    <xf numFmtId="0" fontId="33" fillId="26" borderId="166" applyNumberFormat="0" applyFont="0" applyAlignment="0" applyProtection="0"/>
    <xf numFmtId="0" fontId="49" fillId="0" borderId="163" applyNumberFormat="0" applyFill="0" applyAlignment="0" applyProtection="0"/>
    <xf numFmtId="171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0" fontId="109" fillId="25" borderId="162" applyNumberForma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0" fontId="32" fillId="26" borderId="166" applyNumberFormat="0" applyFon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0" fontId="46" fillId="24" borderId="149" applyNumberFormat="0" applyAlignment="0" applyProtection="0"/>
    <xf numFmtId="0" fontId="47" fillId="24" borderId="150" applyNumberFormat="0" applyAlignment="0" applyProtection="0"/>
    <xf numFmtId="0" fontId="49" fillId="0" borderId="151" applyNumberFormat="0" applyFill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0" fontId="33" fillId="26" borderId="154" applyNumberFormat="0" applyFont="0" applyAlignment="0" applyProtection="0"/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68" fontId="44" fillId="0" borderId="160">
      <alignment horizontal="left"/>
    </xf>
    <xf numFmtId="0" fontId="33" fillId="26" borderId="166" applyNumberFormat="0" applyFont="0" applyAlignment="0" applyProtection="0"/>
    <xf numFmtId="171" fontId="44" fillId="0" borderId="160">
      <alignment horizontal="left"/>
    </xf>
    <xf numFmtId="168" fontId="44" fillId="0" borderId="160">
      <alignment horizontal="left"/>
    </xf>
    <xf numFmtId="0" fontId="25" fillId="26" borderId="154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0" fontId="156" fillId="64" borderId="156">
      <alignment horizontal="left" vertical="top" wrapText="1"/>
    </xf>
    <xf numFmtId="0" fontId="120" fillId="26" borderId="154" applyNumberFormat="0" applyFont="0" applyAlignment="0" applyProtection="0"/>
    <xf numFmtId="0" fontId="25" fillId="26" borderId="154" applyNumberFormat="0" applyFont="0" applyAlignment="0" applyProtection="0"/>
    <xf numFmtId="171" fontId="44" fillId="0" borderId="160">
      <alignment horizontal="left"/>
    </xf>
    <xf numFmtId="171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0" fontId="44" fillId="0" borderId="157">
      <alignment horizontal="left"/>
    </xf>
    <xf numFmtId="170" fontId="44" fillId="0" borderId="157">
      <alignment horizontal="left"/>
    </xf>
    <xf numFmtId="171" fontId="44" fillId="0" borderId="157">
      <alignment horizontal="left"/>
    </xf>
    <xf numFmtId="168" fontId="44" fillId="0" borderId="157">
      <alignment horizontal="left"/>
    </xf>
    <xf numFmtId="169" fontId="44" fillId="0" borderId="157">
      <alignment horizontal="left"/>
    </xf>
    <xf numFmtId="0" fontId="24" fillId="0" borderId="159" applyAlignment="0">
      <alignment horizontal="left"/>
    </xf>
    <xf numFmtId="0" fontId="24" fillId="0" borderId="159" applyAlignment="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89" fillId="60" borderId="161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9" fillId="0" borderId="163" applyNumberFormat="0" applyFill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90" fillId="60" borderId="162" applyNumberFormat="0" applyAlignment="0" applyProtection="0"/>
    <xf numFmtId="0" fontId="47" fillId="24" borderId="162" applyNumberFormat="0" applyAlignment="0" applyProtection="0"/>
    <xf numFmtId="0" fontId="46" fillId="24" borderId="161" applyNumberFormat="0" applyAlignment="0" applyProtection="0"/>
    <xf numFmtId="0" fontId="46" fillId="24" borderId="161" applyNumberForma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71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8" fontId="198" fillId="63" borderId="159">
      <alignment wrapText="1"/>
    </xf>
    <xf numFmtId="171" fontId="44" fillId="0" borderId="157">
      <alignment horizontal="left"/>
    </xf>
    <xf numFmtId="170" fontId="44" fillId="0" borderId="157">
      <alignment horizontal="left"/>
    </xf>
    <xf numFmtId="169" fontId="44" fillId="0" borderId="157">
      <alignment horizontal="left"/>
    </xf>
    <xf numFmtId="169" fontId="44" fillId="0" borderId="157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8" fillId="11" borderId="162" applyNumberFormat="0" applyAlignment="0" applyProtection="0"/>
    <xf numFmtId="0" fontId="48" fillId="11" borderId="162" applyNumberFormat="0" applyAlignment="0" applyProtection="0"/>
    <xf numFmtId="0" fontId="47" fillId="24" borderId="162" applyNumberFormat="0" applyAlignment="0" applyProtection="0"/>
    <xf numFmtId="0" fontId="46" fillId="24" borderId="161" applyNumberForma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1" fontId="44" fillId="0" borderId="157">
      <alignment horizontal="left"/>
    </xf>
    <xf numFmtId="170" fontId="44" fillId="0" borderId="157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46" fillId="24" borderId="161" applyNumberForma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8" fillId="11" borderId="162" applyNumberFormat="0" applyAlignment="0" applyProtection="0"/>
    <xf numFmtId="0" fontId="90" fillId="60" borderId="162" applyNumberFormat="0" applyAlignment="0" applyProtection="0"/>
    <xf numFmtId="0" fontId="32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9" fillId="0" borderId="163" applyNumberFormat="0" applyFill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47" fillId="24" borderId="162" applyNumberFormat="0" applyAlignment="0" applyProtection="0"/>
    <xf numFmtId="0" fontId="89" fillId="60" borderId="161" applyNumberFormat="0" applyAlignment="0" applyProtection="0"/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8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78" fontId="198" fillId="63" borderId="159">
      <alignment wrapText="1"/>
    </xf>
    <xf numFmtId="0" fontId="91" fillId="0" borderId="157"/>
    <xf numFmtId="0" fontId="32" fillId="26" borderId="166" applyNumberFormat="0" applyFont="0" applyAlignment="0" applyProtection="0"/>
    <xf numFmtId="0" fontId="90" fillId="60" borderId="162" applyNumberFormat="0" applyAlignment="0" applyProtection="0"/>
    <xf numFmtId="0" fontId="32" fillId="26" borderId="166" applyNumberFormat="0" applyFont="0" applyAlignment="0" applyProtection="0"/>
    <xf numFmtId="0" fontId="90" fillId="60" borderId="162" applyNumberFormat="0" applyAlignment="0" applyProtection="0"/>
    <xf numFmtId="0" fontId="32" fillId="26" borderId="166" applyNumberFormat="0" applyFont="0" applyAlignment="0" applyProtection="0"/>
    <xf numFmtId="0" fontId="115" fillId="26" borderId="166" applyNumberFormat="0" applyFont="0" applyAlignment="0" applyProtection="0"/>
    <xf numFmtId="0" fontId="32" fillId="26" borderId="166" applyNumberFormat="0" applyFont="0" applyAlignment="0" applyProtection="0"/>
    <xf numFmtId="0" fontId="90" fillId="60" borderId="162" applyNumberFormat="0" applyAlignment="0" applyProtection="0"/>
    <xf numFmtId="169" fontId="44" fillId="0" borderId="145">
      <alignment horizontal="left"/>
    </xf>
    <xf numFmtId="169" fontId="44" fillId="0" borderId="145">
      <alignment horizontal="left"/>
    </xf>
    <xf numFmtId="169" fontId="44" fillId="0" borderId="145">
      <alignment horizontal="left"/>
    </xf>
    <xf numFmtId="170" fontId="44" fillId="0" borderId="145">
      <alignment horizontal="left"/>
    </xf>
    <xf numFmtId="170" fontId="44" fillId="0" borderId="145">
      <alignment horizontal="left"/>
    </xf>
    <xf numFmtId="170" fontId="44" fillId="0" borderId="145">
      <alignment horizontal="left"/>
    </xf>
    <xf numFmtId="171" fontId="44" fillId="0" borderId="145">
      <alignment horizontal="left"/>
    </xf>
    <xf numFmtId="171" fontId="44" fillId="0" borderId="145">
      <alignment horizontal="left"/>
    </xf>
    <xf numFmtId="171" fontId="44" fillId="0" borderId="145">
      <alignment horizontal="left"/>
    </xf>
    <xf numFmtId="168" fontId="44" fillId="0" borderId="145">
      <alignment horizontal="left"/>
    </xf>
    <xf numFmtId="168" fontId="44" fillId="0" borderId="145">
      <alignment horizontal="left"/>
    </xf>
    <xf numFmtId="168" fontId="44" fillId="0" borderId="145">
      <alignment horizontal="left"/>
    </xf>
    <xf numFmtId="169" fontId="44" fillId="0" borderId="145">
      <alignment horizontal="left"/>
    </xf>
    <xf numFmtId="169" fontId="44" fillId="0" borderId="145">
      <alignment horizontal="left"/>
    </xf>
    <xf numFmtId="169" fontId="44" fillId="0" borderId="145">
      <alignment horizontal="left"/>
    </xf>
    <xf numFmtId="170" fontId="44" fillId="0" borderId="145">
      <alignment horizontal="left"/>
    </xf>
    <xf numFmtId="170" fontId="44" fillId="0" borderId="145">
      <alignment horizontal="left"/>
    </xf>
    <xf numFmtId="170" fontId="44" fillId="0" borderId="145">
      <alignment horizontal="left"/>
    </xf>
    <xf numFmtId="171" fontId="44" fillId="0" borderId="145">
      <alignment horizontal="left"/>
    </xf>
    <xf numFmtId="171" fontId="44" fillId="0" borderId="145">
      <alignment horizontal="left"/>
    </xf>
    <xf numFmtId="171" fontId="44" fillId="0" borderId="145">
      <alignment horizontal="left"/>
    </xf>
    <xf numFmtId="168" fontId="44" fillId="0" borderId="145">
      <alignment horizontal="left"/>
    </xf>
    <xf numFmtId="168" fontId="44" fillId="0" borderId="145">
      <alignment horizontal="left"/>
    </xf>
    <xf numFmtId="168" fontId="44" fillId="0" borderId="145">
      <alignment horizontal="left"/>
    </xf>
    <xf numFmtId="0" fontId="91" fillId="0" borderId="145"/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24" fillId="0" borderId="147" applyAlignment="0">
      <alignment horizontal="left"/>
    </xf>
    <xf numFmtId="0" fontId="87" fillId="63" borderId="145">
      <alignment horizontal="left"/>
    </xf>
    <xf numFmtId="0" fontId="25" fillId="63" borderId="145">
      <alignment horizontal="centerContinuous" wrapText="1"/>
    </xf>
    <xf numFmtId="0" fontId="91" fillId="63" borderId="147">
      <alignment wrapText="1"/>
    </xf>
    <xf numFmtId="0" fontId="91" fillId="63" borderId="147">
      <alignment wrapText="1"/>
    </xf>
    <xf numFmtId="0" fontId="91" fillId="63" borderId="147">
      <alignment wrapText="1"/>
    </xf>
    <xf numFmtId="0" fontId="91" fillId="63" borderId="147">
      <alignment wrapText="1"/>
    </xf>
    <xf numFmtId="0" fontId="91" fillId="63" borderId="147">
      <alignment wrapText="1"/>
    </xf>
    <xf numFmtId="0" fontId="91" fillId="63" borderId="145"/>
    <xf numFmtId="169" fontId="44" fillId="0" borderId="145">
      <alignment horizontal="left"/>
    </xf>
    <xf numFmtId="170" fontId="44" fillId="0" borderId="145">
      <alignment horizontal="left"/>
    </xf>
    <xf numFmtId="171" fontId="44" fillId="0" borderId="145">
      <alignment horizontal="left"/>
    </xf>
    <xf numFmtId="168" fontId="44" fillId="0" borderId="145">
      <alignment horizontal="left"/>
    </xf>
    <xf numFmtId="0" fontId="156" fillId="64" borderId="144">
      <alignment horizontal="left" vertical="top" wrapText="1"/>
    </xf>
    <xf numFmtId="0" fontId="156" fillId="64" borderId="146">
      <alignment horizontal="left" vertical="top"/>
    </xf>
    <xf numFmtId="0" fontId="91" fillId="0" borderId="145"/>
    <xf numFmtId="178" fontId="25" fillId="5" borderId="145"/>
    <xf numFmtId="178" fontId="25" fillId="63" borderId="145">
      <alignment horizontal="centerContinuous" wrapText="1"/>
    </xf>
    <xf numFmtId="0" fontId="25" fillId="63" borderId="145">
      <alignment horizontal="centerContinuous" wrapText="1"/>
    </xf>
    <xf numFmtId="178" fontId="198" fillId="63" borderId="147">
      <alignment wrapText="1"/>
    </xf>
    <xf numFmtId="178" fontId="91" fillId="63" borderId="147">
      <alignment wrapText="1"/>
    </xf>
    <xf numFmtId="178" fontId="91" fillId="63" borderId="147">
      <alignment wrapText="1"/>
    </xf>
    <xf numFmtId="178" fontId="198" fillId="63" borderId="147">
      <alignment wrapText="1"/>
    </xf>
    <xf numFmtId="0" fontId="91" fillId="63" borderId="145"/>
    <xf numFmtId="178" fontId="156" fillId="64" borderId="145">
      <alignment horizontal="left" vertical="top" wrapText="1"/>
    </xf>
    <xf numFmtId="178" fontId="208" fillId="64" borderId="146">
      <alignment horizontal="left" vertical="top" wrapText="1"/>
    </xf>
    <xf numFmtId="178" fontId="25" fillId="63" borderId="145">
      <alignment horizontal="centerContinuous" wrapText="1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1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69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70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169" fontId="44" fillId="0" borderId="160">
      <alignment horizontal="left"/>
    </xf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32" fillId="26" borderId="166" applyNumberFormat="0" applyFont="0" applyAlignment="0" applyProtection="0"/>
    <xf numFmtId="0" fontId="115" fillId="26" borderId="166" applyNumberFormat="0" applyFont="0" applyAlignment="0" applyProtection="0"/>
    <xf numFmtId="0" fontId="115" fillId="26" borderId="166" applyNumberFormat="0" applyFont="0" applyAlignment="0" applyProtection="0"/>
    <xf numFmtId="0" fontId="166" fillId="60" borderId="161" applyNumberFormat="0" applyAlignment="0" applyProtection="0"/>
    <xf numFmtId="0" fontId="89" fillId="60" borderId="161" applyNumberFormat="0" applyAlignment="0" applyProtection="0"/>
    <xf numFmtId="0" fontId="167" fillId="24" borderId="161" applyNumberFormat="0" applyAlignment="0" applyProtection="0"/>
    <xf numFmtId="0" fontId="171" fillId="60" borderId="162" applyNumberFormat="0" applyAlignment="0" applyProtection="0"/>
    <xf numFmtId="0" fontId="90" fillId="60" borderId="162" applyNumberFormat="0" applyAlignment="0" applyProtection="0"/>
    <xf numFmtId="0" fontId="173" fillId="24" borderId="162" applyNumberFormat="0" applyAlignment="0" applyProtection="0"/>
    <xf numFmtId="178" fontId="169" fillId="60" borderId="162" applyNumberFormat="0" applyAlignment="0" applyProtection="0"/>
    <xf numFmtId="178" fontId="169" fillId="60" borderId="162" applyNumberFormat="0" applyAlignment="0" applyProtection="0"/>
    <xf numFmtId="0" fontId="179" fillId="25" borderId="162" applyNumberFormat="0" applyAlignment="0" applyProtection="0"/>
    <xf numFmtId="0" fontId="109" fillId="25" borderId="162" applyNumberFormat="0" applyAlignment="0" applyProtection="0"/>
    <xf numFmtId="0" fontId="180" fillId="11" borderId="162" applyNumberFormat="0" applyAlignment="0" applyProtection="0"/>
    <xf numFmtId="0" fontId="86" fillId="0" borderId="164" applyNumberFormat="0" applyFill="0" applyAlignment="0" applyProtection="0"/>
    <xf numFmtId="0" fontId="37" fillId="0" borderId="164" applyNumberFormat="0" applyFill="0" applyAlignment="0" applyProtection="0"/>
    <xf numFmtId="0" fontId="181" fillId="0" borderId="164" applyNumberFormat="0" applyFill="0" applyAlignment="0" applyProtection="0"/>
    <xf numFmtId="0" fontId="182" fillId="0" borderId="164" applyNumberFormat="0" applyFill="0" applyAlignment="0" applyProtection="0"/>
    <xf numFmtId="0" fontId="31" fillId="0" borderId="164" applyNumberFormat="0" applyFill="0" applyAlignment="0" applyProtection="0"/>
    <xf numFmtId="0" fontId="31" fillId="0" borderId="164" applyNumberFormat="0" applyFill="0" applyAlignment="0" applyProtection="0"/>
    <xf numFmtId="0" fontId="41" fillId="0" borderId="163" applyNumberFormat="0" applyFill="0" applyAlignment="0" applyProtection="0"/>
    <xf numFmtId="0" fontId="25" fillId="25" borderId="166" applyNumberFormat="0" applyFont="0" applyAlignment="0" applyProtection="0"/>
    <xf numFmtId="178" fontId="197" fillId="25" borderId="162" applyNumberFormat="0" applyAlignment="0" applyProtection="0"/>
    <xf numFmtId="178" fontId="197" fillId="25" borderId="162" applyNumberFormat="0" applyAlignment="0" applyProtection="0"/>
    <xf numFmtId="178" fontId="206" fillId="26" borderId="166" applyNumberFormat="0" applyFont="0" applyAlignment="0" applyProtection="0"/>
    <xf numFmtId="178" fontId="206" fillId="26" borderId="166" applyNumberFormat="0" applyFont="0" applyAlignment="0" applyProtection="0"/>
    <xf numFmtId="0" fontId="39" fillId="26" borderId="166" applyNumberFormat="0" applyFont="0" applyAlignment="0" applyProtection="0"/>
    <xf numFmtId="0" fontId="39" fillId="26" borderId="166" applyNumberFormat="0" applyFont="0" applyAlignment="0" applyProtection="0"/>
    <xf numFmtId="0" fontId="33" fillId="26" borderId="166" applyNumberFormat="0" applyFont="0" applyAlignment="0" applyProtection="0"/>
    <xf numFmtId="0" fontId="39" fillId="26" borderId="166" applyNumberFormat="0" applyFont="0" applyAlignment="0" applyProtection="0"/>
    <xf numFmtId="0" fontId="39" fillId="26" borderId="166" applyNumberFormat="0" applyFont="0" applyAlignment="0" applyProtection="0"/>
    <xf numFmtId="0" fontId="25" fillId="26" borderId="166" applyNumberFormat="0" applyFont="0" applyAlignment="0" applyProtection="0"/>
    <xf numFmtId="178" fontId="207" fillId="60" borderId="161" applyNumberFormat="0" applyAlignment="0" applyProtection="0"/>
    <xf numFmtId="178" fontId="207" fillId="60" borderId="161" applyNumberFormat="0" applyAlignment="0" applyProtection="0"/>
    <xf numFmtId="178" fontId="36" fillId="0" borderId="165" applyNumberFormat="0" applyFill="0" applyAlignment="0" applyProtection="0"/>
    <xf numFmtId="178" fontId="31" fillId="0" borderId="164" applyNumberFormat="0" applyFill="0" applyAlignment="0" applyProtection="0"/>
    <xf numFmtId="178" fontId="36" fillId="0" borderId="165" applyNumberFormat="0" applyFill="0" applyAlignment="0" applyProtection="0"/>
    <xf numFmtId="0" fontId="32" fillId="26" borderId="166" applyNumberFormat="0" applyFont="0" applyAlignment="0" applyProtection="0"/>
    <xf numFmtId="0" fontId="89" fillId="24" borderId="161" applyNumberFormat="0" applyAlignment="0" applyProtection="0"/>
    <xf numFmtId="0" fontId="89" fillId="24" borderId="161" applyNumberFormat="0" applyAlignment="0" applyProtection="0"/>
    <xf numFmtId="0" fontId="253" fillId="24" borderId="162" applyNumberFormat="0" applyAlignment="0" applyProtection="0"/>
    <xf numFmtId="0" fontId="253" fillId="24" borderId="162" applyNumberFormat="0" applyAlignment="0" applyProtection="0"/>
    <xf numFmtId="0" fontId="253" fillId="24" borderId="162" applyNumberFormat="0" applyAlignment="0" applyProtection="0"/>
    <xf numFmtId="0" fontId="109" fillId="11" borderId="162" applyNumberFormat="0" applyAlignment="0" applyProtection="0"/>
    <xf numFmtId="0" fontId="109" fillId="11" borderId="162" applyNumberFormat="0" applyAlignment="0" applyProtection="0"/>
    <xf numFmtId="0" fontId="109" fillId="11" borderId="162" applyNumberFormat="0" applyAlignment="0" applyProtection="0"/>
    <xf numFmtId="0" fontId="86" fillId="0" borderId="163" applyNumberFormat="0" applyFill="0" applyAlignment="0" applyProtection="0"/>
    <xf numFmtId="0" fontId="86" fillId="0" borderId="163" applyNumberFormat="0" applyFill="0" applyAlignment="0" applyProtection="0"/>
    <xf numFmtId="0" fontId="31" fillId="0" borderId="164" applyNumberFormat="0" applyFill="0" applyAlignment="0" applyProtection="0"/>
    <xf numFmtId="0" fontId="25" fillId="26" borderId="166" applyNumberFormat="0" applyFont="0" applyAlignment="0" applyProtection="0"/>
    <xf numFmtId="0" fontId="25" fillId="26" borderId="166" applyNumberFormat="0" applyFont="0" applyAlignment="0" applyProtection="0"/>
    <xf numFmtId="0" fontId="89" fillId="24" borderId="161" applyNumberFormat="0" applyAlignment="0" applyProtection="0"/>
    <xf numFmtId="0" fontId="89" fillId="24" borderId="161" applyNumberFormat="0" applyAlignment="0" applyProtection="0"/>
    <xf numFmtId="0" fontId="253" fillId="24" borderId="162" applyNumberFormat="0" applyAlignment="0" applyProtection="0"/>
    <xf numFmtId="0" fontId="253" fillId="24" borderId="162" applyNumberFormat="0" applyAlignment="0" applyProtection="0"/>
    <xf numFmtId="0" fontId="253" fillId="24" borderId="162" applyNumberFormat="0" applyAlignment="0" applyProtection="0"/>
    <xf numFmtId="0" fontId="109" fillId="11" borderId="162" applyNumberFormat="0" applyAlignment="0" applyProtection="0"/>
    <xf numFmtId="0" fontId="109" fillId="11" borderId="162" applyNumberFormat="0" applyAlignment="0" applyProtection="0"/>
    <xf numFmtId="0" fontId="109" fillId="11" borderId="162" applyNumberFormat="0" applyAlignment="0" applyProtection="0"/>
    <xf numFmtId="0" fontId="86" fillId="0" borderId="163" applyNumberFormat="0" applyFill="0" applyAlignment="0" applyProtection="0"/>
    <xf numFmtId="0" fontId="86" fillId="0" borderId="163" applyNumberFormat="0" applyFill="0" applyAlignment="0" applyProtection="0"/>
    <xf numFmtId="0" fontId="25" fillId="26" borderId="166" applyNumberFormat="0" applyFont="0" applyAlignment="0" applyProtection="0"/>
    <xf numFmtId="0" fontId="25" fillId="26" borderId="166" applyNumberFormat="0" applyFont="0" applyAlignment="0" applyProtection="0"/>
    <xf numFmtId="0" fontId="39" fillId="26" borderId="166" applyNumberFormat="0" applyFont="0" applyAlignment="0" applyProtection="0"/>
    <xf numFmtId="0" fontId="46" fillId="24" borderId="161" applyNumberFormat="0" applyAlignment="0" applyProtection="0"/>
    <xf numFmtId="0" fontId="47" fillId="24" borderId="162" applyNumberFormat="0" applyAlignment="0" applyProtection="0"/>
    <xf numFmtId="0" fontId="49" fillId="0" borderId="163" applyNumberFormat="0" applyFill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33" fillId="26" borderId="166" applyNumberFormat="0" applyFont="0" applyAlignment="0" applyProtection="0"/>
    <xf numFmtId="0" fontId="25" fillId="26" borderId="166" applyNumberFormat="0" applyFont="0" applyAlignment="0" applyProtection="0"/>
    <xf numFmtId="0" fontId="120" fillId="26" borderId="166" applyNumberFormat="0" applyFont="0" applyAlignment="0" applyProtection="0"/>
    <xf numFmtId="0" fontId="25" fillId="26" borderId="166" applyNumberFormat="0" applyFont="0" applyAlignment="0" applyProtection="0"/>
    <xf numFmtId="169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0" fontId="91" fillId="0" borderId="169"/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87" fillId="63" borderId="169">
      <alignment horizontal="left"/>
    </xf>
    <xf numFmtId="0" fontId="25" fillId="63" borderId="169">
      <alignment horizontal="centerContinuous" wrapText="1"/>
    </xf>
    <xf numFmtId="0" fontId="91" fillId="63" borderId="171">
      <alignment wrapText="1"/>
    </xf>
    <xf numFmtId="0" fontId="91" fillId="63" borderId="171">
      <alignment wrapText="1"/>
    </xf>
    <xf numFmtId="0" fontId="91" fillId="63" borderId="171">
      <alignment wrapText="1"/>
    </xf>
    <xf numFmtId="0" fontId="91" fillId="63" borderId="171">
      <alignment wrapText="1"/>
    </xf>
    <xf numFmtId="0" fontId="91" fillId="63" borderId="171">
      <alignment wrapText="1"/>
    </xf>
    <xf numFmtId="0" fontId="91" fillId="63" borderId="169"/>
    <xf numFmtId="169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0" fontId="156" fillId="64" borderId="168">
      <alignment horizontal="left" vertical="top" wrapText="1"/>
    </xf>
    <xf numFmtId="0" fontId="156" fillId="64" borderId="170">
      <alignment horizontal="left" vertical="top"/>
    </xf>
    <xf numFmtId="0" fontId="91" fillId="0" borderId="169"/>
    <xf numFmtId="178" fontId="25" fillId="5" borderId="169"/>
    <xf numFmtId="178" fontId="25" fillId="63" borderId="169">
      <alignment horizontal="centerContinuous" wrapText="1"/>
    </xf>
    <xf numFmtId="0" fontId="25" fillId="63" borderId="169">
      <alignment horizontal="centerContinuous" wrapText="1"/>
    </xf>
    <xf numFmtId="178" fontId="198" fillId="63" borderId="171">
      <alignment wrapText="1"/>
    </xf>
    <xf numFmtId="178" fontId="91" fillId="63" borderId="171">
      <alignment wrapText="1"/>
    </xf>
    <xf numFmtId="178" fontId="91" fillId="63" borderId="171">
      <alignment wrapText="1"/>
    </xf>
    <xf numFmtId="178" fontId="198" fillId="63" borderId="171">
      <alignment wrapText="1"/>
    </xf>
    <xf numFmtId="0" fontId="91" fillId="63" borderId="169"/>
    <xf numFmtId="178" fontId="156" fillId="64" borderId="169">
      <alignment horizontal="left" vertical="top" wrapText="1"/>
    </xf>
    <xf numFmtId="178" fontId="208" fillId="64" borderId="170">
      <alignment horizontal="left" vertical="top" wrapText="1"/>
    </xf>
    <xf numFmtId="178" fontId="25" fillId="63" borderId="169">
      <alignment horizontal="centerContinuous" wrapText="1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8" fontId="156" fillId="64" borderId="169">
      <alignment horizontal="left" vertical="top" wrapText="1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89" fillId="60" borderId="173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8" fontId="44" fillId="0" borderId="169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91" fillId="0" borderId="169"/>
    <xf numFmtId="168" fontId="44" fillId="0" borderId="172">
      <alignment horizontal="left"/>
    </xf>
    <xf numFmtId="0" fontId="46" fillId="24" borderId="173" applyNumberFormat="0" applyAlignment="0" applyProtection="0"/>
    <xf numFmtId="0" fontId="48" fillId="11" borderId="174" applyNumberForma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0" fontId="32" fillId="26" borderId="178" applyNumberFormat="0" applyFont="0" applyAlignment="0" applyProtection="0"/>
    <xf numFmtId="0" fontId="24" fillId="0" borderId="171" applyAlignment="0">
      <alignment horizontal="left"/>
    </xf>
    <xf numFmtId="169" fontId="44" fillId="0" borderId="169">
      <alignment horizontal="left"/>
    </xf>
    <xf numFmtId="168" fontId="44" fillId="0" borderId="169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6" fillId="24" borderId="173" applyNumberFormat="0" applyAlignment="0" applyProtection="0"/>
    <xf numFmtId="0" fontId="89" fillId="60" borderId="173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8" fontId="44" fillId="0" borderId="172">
      <alignment horizontal="left"/>
    </xf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178" fontId="25" fillId="5" borderId="169"/>
    <xf numFmtId="178" fontId="91" fillId="63" borderId="171">
      <alignment wrapText="1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89" fillId="60" borderId="173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47" fillId="24" borderId="174" applyNumberFormat="0" applyAlignment="0" applyProtection="0"/>
    <xf numFmtId="0" fontId="86" fillId="0" borderId="177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69">
      <alignment horizontal="left"/>
    </xf>
    <xf numFmtId="168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5" fillId="63" borderId="169">
      <alignment horizontal="centerContinuous" wrapText="1"/>
    </xf>
    <xf numFmtId="0" fontId="91" fillId="63" borderId="171">
      <alignment wrapText="1"/>
    </xf>
    <xf numFmtId="170" fontId="44" fillId="0" borderId="169">
      <alignment horizontal="left"/>
    </xf>
    <xf numFmtId="0" fontId="156" fillId="64" borderId="170">
      <alignment horizontal="left" vertical="top"/>
    </xf>
    <xf numFmtId="178" fontId="25" fillId="63" borderId="169">
      <alignment horizontal="centerContinuous" wrapText="1"/>
    </xf>
    <xf numFmtId="178" fontId="208" fillId="64" borderId="170">
      <alignment horizontal="left" vertical="top" wrapText="1"/>
    </xf>
    <xf numFmtId="178" fontId="91" fillId="63" borderId="171">
      <alignment wrapText="1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86" fillId="0" borderId="177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25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109" fillId="25" borderId="174" applyNumberFormat="0" applyAlignment="0" applyProtection="0"/>
    <xf numFmtId="0" fontId="32" fillId="26" borderId="178" applyNumberFormat="0" applyFont="0" applyAlignment="0" applyProtection="0"/>
    <xf numFmtId="0" fontId="86" fillId="0" borderId="176" applyNumberFormat="0" applyFill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7" fillId="24" borderId="174" applyNumberFormat="0" applyAlignment="0" applyProtection="0"/>
    <xf numFmtId="168" fontId="44" fillId="0" borderId="172">
      <alignment horizontal="left"/>
    </xf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91" fillId="63" borderId="171">
      <alignment wrapText="1"/>
    </xf>
    <xf numFmtId="0" fontId="24" fillId="0" borderId="171" applyAlignment="0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69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168" fontId="44" fillId="0" borderId="172">
      <alignment horizontal="left"/>
    </xf>
    <xf numFmtId="169" fontId="44" fillId="0" borderId="172">
      <alignment horizontal="left"/>
    </xf>
    <xf numFmtId="0" fontId="46" fillId="24" borderId="173" applyNumberFormat="0" applyAlignment="0" applyProtection="0"/>
    <xf numFmtId="0" fontId="47" fillId="24" borderId="174" applyNumberFormat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109" fillId="25" borderId="174" applyNumberFormat="0" applyAlignment="0" applyProtection="0"/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48" fillId="11" borderId="174" applyNumberForma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86" fillId="0" borderId="177" applyNumberFormat="0" applyFill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91" fillId="63" borderId="171">
      <alignment wrapText="1"/>
    </xf>
    <xf numFmtId="0" fontId="46" fillId="24" borderId="173" applyNumberFormat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8" fontId="44" fillId="0" borderId="172">
      <alignment horizontal="left"/>
    </xf>
    <xf numFmtId="0" fontId="49" fillId="0" borderId="175" applyNumberFormat="0" applyFill="0" applyAlignment="0" applyProtection="0"/>
    <xf numFmtId="168" fontId="44" fillId="0" borderId="172">
      <alignment horizontal="left"/>
    </xf>
    <xf numFmtId="168" fontId="44" fillId="0" borderId="169">
      <alignment horizontal="left"/>
    </xf>
    <xf numFmtId="0" fontId="48" fillId="11" borderId="174" applyNumberFormat="0" applyAlignment="0" applyProtection="0"/>
    <xf numFmtId="168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69" fontId="44" fillId="0" borderId="172">
      <alignment horizontal="left"/>
    </xf>
    <xf numFmtId="0" fontId="91" fillId="63" borderId="169"/>
    <xf numFmtId="0" fontId="91" fillId="63" borderId="169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47" fillId="24" borderId="174" applyNumberFormat="0" applyAlignment="0" applyProtection="0"/>
    <xf numFmtId="0" fontId="24" fillId="0" borderId="171" applyAlignment="0">
      <alignment horizontal="left"/>
    </xf>
    <xf numFmtId="0" fontId="24" fillId="0" borderId="171" applyAlignment="0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0" fontId="46" fillId="24" borderId="173" applyNumberFormat="0" applyAlignment="0" applyProtection="0"/>
    <xf numFmtId="0" fontId="109" fillId="25" borderId="174" applyNumberFormat="0" applyAlignment="0" applyProtection="0"/>
    <xf numFmtId="0" fontId="109" fillId="25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87" fillId="63" borderId="169">
      <alignment horizontal="left"/>
    </xf>
    <xf numFmtId="0" fontId="91" fillId="63" borderId="171">
      <alignment wrapText="1"/>
    </xf>
    <xf numFmtId="0" fontId="91" fillId="63" borderId="171">
      <alignment wrapText="1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89" fillId="60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69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0" fontId="32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46" fillId="24" borderId="173" applyNumberFormat="0" applyAlignment="0" applyProtection="0"/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25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0" fontId="44" fillId="0" borderId="169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48" fillId="11" borderId="174" applyNumberFormat="0" applyAlignment="0" applyProtection="0"/>
    <xf numFmtId="171" fontId="44" fillId="0" borderId="172">
      <alignment horizontal="left"/>
    </xf>
    <xf numFmtId="0" fontId="33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86" fillId="0" borderId="176" applyNumberFormat="0" applyFill="0" applyAlignment="0" applyProtection="0"/>
    <xf numFmtId="169" fontId="44" fillId="0" borderId="169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171" fontId="44" fillId="0" borderId="169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89" fillId="60" borderId="173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8" fillId="11" borderId="174" applyNumberFormat="0" applyAlignment="0" applyProtection="0"/>
    <xf numFmtId="0" fontId="47" fillId="24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109" fillId="25" borderId="174" applyNumberFormat="0" applyAlignment="0" applyProtection="0"/>
    <xf numFmtId="0" fontId="48" fillId="11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86" fillId="0" borderId="177" applyNumberFormat="0" applyFill="0" applyAlignment="0" applyProtection="0"/>
    <xf numFmtId="0" fontId="86" fillId="0" borderId="177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86" fillId="0" borderId="176" applyNumberFormat="0" applyFill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7" fillId="24" borderId="174" applyNumberForma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25" fillId="63" borderId="169">
      <alignment horizontal="centerContinuous" wrapText="1"/>
    </xf>
    <xf numFmtId="178" fontId="25" fillId="63" borderId="169">
      <alignment horizontal="centerContinuous" wrapText="1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7" fillId="24" borderId="174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90" fillId="60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6" fillId="24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69">
      <alignment horizontal="left"/>
    </xf>
    <xf numFmtId="171" fontId="44" fillId="0" borderId="169">
      <alignment horizontal="left"/>
    </xf>
    <xf numFmtId="169" fontId="44" fillId="0" borderId="169">
      <alignment horizontal="left"/>
    </xf>
    <xf numFmtId="0" fontId="33" fillId="26" borderId="178" applyNumberFormat="0" applyFont="0" applyAlignment="0" applyProtection="0"/>
    <xf numFmtId="170" fontId="44" fillId="0" borderId="169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47" fillId="24" borderId="174" applyNumberFormat="0" applyAlignment="0" applyProtection="0"/>
    <xf numFmtId="0" fontId="32" fillId="26" borderId="178" applyNumberFormat="0" applyFont="0" applyAlignment="0" applyProtection="0"/>
    <xf numFmtId="168" fontId="44" fillId="0" borderId="172">
      <alignment horizontal="left"/>
    </xf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46" fillId="24" borderId="173" applyNumberFormat="0" applyAlignment="0" applyProtection="0"/>
    <xf numFmtId="0" fontId="33" fillId="26" borderId="178" applyNumberFormat="0" applyFont="0" applyAlignment="0" applyProtection="0"/>
    <xf numFmtId="0" fontId="49" fillId="0" borderId="175" applyNumberFormat="0" applyFill="0" applyAlignment="0" applyProtection="0"/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109" fillId="25" borderId="174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171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156" fillId="64" borderId="168">
      <alignment horizontal="left" vertical="top" wrapText="1"/>
    </xf>
    <xf numFmtId="171" fontId="44" fillId="0" borderId="172">
      <alignment horizontal="left"/>
    </xf>
    <xf numFmtId="171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169" fontId="44" fillId="0" borderId="169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89" fillId="60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90" fillId="60" borderId="174" applyNumberFormat="0" applyAlignment="0" applyProtection="0"/>
    <xf numFmtId="0" fontId="47" fillId="24" borderId="174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8" fontId="198" fillId="63" borderId="171">
      <alignment wrapText="1"/>
    </xf>
    <xf numFmtId="171" fontId="44" fillId="0" borderId="169">
      <alignment horizontal="left"/>
    </xf>
    <xf numFmtId="170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7" fillId="24" borderId="174" applyNumberFormat="0" applyAlignment="0" applyProtection="0"/>
    <xf numFmtId="0" fontId="46" fillId="24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1" fontId="44" fillId="0" borderId="169">
      <alignment horizontal="left"/>
    </xf>
    <xf numFmtId="170" fontId="44" fillId="0" borderId="169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8" fillId="11" borderId="174" applyNumberFormat="0" applyAlignment="0" applyProtection="0"/>
    <xf numFmtId="0" fontId="90" fillId="60" borderId="174" applyNumberForma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89" fillId="60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8" fontId="198" fillId="63" borderId="171">
      <alignment wrapText="1"/>
    </xf>
    <xf numFmtId="0" fontId="91" fillId="0" borderId="169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169" fontId="44" fillId="0" borderId="157">
      <alignment horizontal="left"/>
    </xf>
    <xf numFmtId="169" fontId="44" fillId="0" borderId="157">
      <alignment horizontal="left"/>
    </xf>
    <xf numFmtId="169" fontId="44" fillId="0" borderId="157">
      <alignment horizontal="left"/>
    </xf>
    <xf numFmtId="170" fontId="44" fillId="0" borderId="157">
      <alignment horizontal="left"/>
    </xf>
    <xf numFmtId="170" fontId="44" fillId="0" borderId="157">
      <alignment horizontal="left"/>
    </xf>
    <xf numFmtId="170" fontId="44" fillId="0" borderId="157">
      <alignment horizontal="left"/>
    </xf>
    <xf numFmtId="171" fontId="44" fillId="0" borderId="157">
      <alignment horizontal="left"/>
    </xf>
    <xf numFmtId="171" fontId="44" fillId="0" borderId="157">
      <alignment horizontal="left"/>
    </xf>
    <xf numFmtId="171" fontId="44" fillId="0" borderId="157">
      <alignment horizontal="left"/>
    </xf>
    <xf numFmtId="168" fontId="44" fillId="0" borderId="157">
      <alignment horizontal="left"/>
    </xf>
    <xf numFmtId="168" fontId="44" fillId="0" borderId="157">
      <alignment horizontal="left"/>
    </xf>
    <xf numFmtId="168" fontId="44" fillId="0" borderId="157">
      <alignment horizontal="left"/>
    </xf>
    <xf numFmtId="169" fontId="44" fillId="0" borderId="157">
      <alignment horizontal="left"/>
    </xf>
    <xf numFmtId="169" fontId="44" fillId="0" borderId="157">
      <alignment horizontal="left"/>
    </xf>
    <xf numFmtId="169" fontId="44" fillId="0" borderId="157">
      <alignment horizontal="left"/>
    </xf>
    <xf numFmtId="170" fontId="44" fillId="0" borderId="157">
      <alignment horizontal="left"/>
    </xf>
    <xf numFmtId="170" fontId="44" fillId="0" borderId="157">
      <alignment horizontal="left"/>
    </xf>
    <xf numFmtId="170" fontId="44" fillId="0" borderId="157">
      <alignment horizontal="left"/>
    </xf>
    <xf numFmtId="171" fontId="44" fillId="0" borderId="157">
      <alignment horizontal="left"/>
    </xf>
    <xf numFmtId="171" fontId="44" fillId="0" borderId="157">
      <alignment horizontal="left"/>
    </xf>
    <xf numFmtId="171" fontId="44" fillId="0" borderId="157">
      <alignment horizontal="left"/>
    </xf>
    <xf numFmtId="168" fontId="44" fillId="0" borderId="157">
      <alignment horizontal="left"/>
    </xf>
    <xf numFmtId="168" fontId="44" fillId="0" borderId="157">
      <alignment horizontal="left"/>
    </xf>
    <xf numFmtId="168" fontId="44" fillId="0" borderId="157">
      <alignment horizontal="left"/>
    </xf>
    <xf numFmtId="0" fontId="91" fillId="0" borderId="157"/>
    <xf numFmtId="0" fontId="87" fillId="63" borderId="157">
      <alignment horizontal="left"/>
    </xf>
    <xf numFmtId="0" fontId="25" fillId="63" borderId="157">
      <alignment horizontal="centerContinuous" wrapText="1"/>
    </xf>
    <xf numFmtId="0" fontId="91" fillId="63" borderId="157"/>
    <xf numFmtId="169" fontId="44" fillId="0" borderId="157">
      <alignment horizontal="left"/>
    </xf>
    <xf numFmtId="170" fontId="44" fillId="0" borderId="157">
      <alignment horizontal="left"/>
    </xf>
    <xf numFmtId="171" fontId="44" fillId="0" borderId="157">
      <alignment horizontal="left"/>
    </xf>
    <xf numFmtId="168" fontId="44" fillId="0" borderId="157">
      <alignment horizontal="left"/>
    </xf>
    <xf numFmtId="0" fontId="91" fillId="0" borderId="157"/>
    <xf numFmtId="178" fontId="25" fillId="5" borderId="157"/>
    <xf numFmtId="178" fontId="25" fillId="63" borderId="157">
      <alignment horizontal="centerContinuous" wrapText="1"/>
    </xf>
    <xf numFmtId="0" fontId="25" fillId="63" borderId="157">
      <alignment horizontal="centerContinuous" wrapText="1"/>
    </xf>
    <xf numFmtId="0" fontId="91" fillId="63" borderId="157"/>
    <xf numFmtId="178" fontId="156" fillId="64" borderId="157">
      <alignment horizontal="left" vertical="top" wrapText="1"/>
    </xf>
    <xf numFmtId="178" fontId="25" fillId="63" borderId="157">
      <alignment horizontal="centerContinuous" wrapText="1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115" fillId="26" borderId="178" applyNumberFormat="0" applyFont="0" applyAlignment="0" applyProtection="0"/>
    <xf numFmtId="0" fontId="166" fillId="60" borderId="173" applyNumberFormat="0" applyAlignment="0" applyProtection="0"/>
    <xf numFmtId="0" fontId="89" fillId="60" borderId="173" applyNumberFormat="0" applyAlignment="0" applyProtection="0"/>
    <xf numFmtId="0" fontId="167" fillId="24" borderId="173" applyNumberFormat="0" applyAlignment="0" applyProtection="0"/>
    <xf numFmtId="0" fontId="171" fillId="60" borderId="174" applyNumberFormat="0" applyAlignment="0" applyProtection="0"/>
    <xf numFmtId="0" fontId="90" fillId="60" borderId="174" applyNumberFormat="0" applyAlignment="0" applyProtection="0"/>
    <xf numFmtId="0" fontId="173" fillId="24" borderId="174" applyNumberFormat="0" applyAlignment="0" applyProtection="0"/>
    <xf numFmtId="178" fontId="169" fillId="60" borderId="174" applyNumberFormat="0" applyAlignment="0" applyProtection="0"/>
    <xf numFmtId="178" fontId="169" fillId="60" borderId="174" applyNumberFormat="0" applyAlignment="0" applyProtection="0"/>
    <xf numFmtId="0" fontId="179" fillId="25" borderId="174" applyNumberFormat="0" applyAlignment="0" applyProtection="0"/>
    <xf numFmtId="0" fontId="109" fillId="25" borderId="174" applyNumberFormat="0" applyAlignment="0" applyProtection="0"/>
    <xf numFmtId="0" fontId="180" fillId="11" borderId="174" applyNumberFormat="0" applyAlignment="0" applyProtection="0"/>
    <xf numFmtId="0" fontId="86" fillId="0" borderId="176" applyNumberFormat="0" applyFill="0" applyAlignment="0" applyProtection="0"/>
    <xf numFmtId="0" fontId="37" fillId="0" borderId="176" applyNumberFormat="0" applyFill="0" applyAlignment="0" applyProtection="0"/>
    <xf numFmtId="0" fontId="181" fillId="0" borderId="176" applyNumberFormat="0" applyFill="0" applyAlignment="0" applyProtection="0"/>
    <xf numFmtId="0" fontId="182" fillId="0" borderId="176" applyNumberFormat="0" applyFill="0" applyAlignment="0" applyProtection="0"/>
    <xf numFmtId="0" fontId="31" fillId="0" borderId="176" applyNumberFormat="0" applyFill="0" applyAlignment="0" applyProtection="0"/>
    <xf numFmtId="0" fontId="31" fillId="0" borderId="176" applyNumberFormat="0" applyFill="0" applyAlignment="0" applyProtection="0"/>
    <xf numFmtId="0" fontId="41" fillId="0" borderId="175" applyNumberFormat="0" applyFill="0" applyAlignment="0" applyProtection="0"/>
    <xf numFmtId="0" fontId="25" fillId="25" borderId="178" applyNumberFormat="0" applyFont="0" applyAlignment="0" applyProtection="0"/>
    <xf numFmtId="178" fontId="197" fillId="25" borderId="174" applyNumberFormat="0" applyAlignment="0" applyProtection="0"/>
    <xf numFmtId="178" fontId="197" fillId="25" borderId="174" applyNumberFormat="0" applyAlignment="0" applyProtection="0"/>
    <xf numFmtId="178" fontId="206" fillId="26" borderId="178" applyNumberFormat="0" applyFont="0" applyAlignment="0" applyProtection="0"/>
    <xf numFmtId="178" fontId="206" fillId="26" borderId="178" applyNumberFormat="0" applyFont="0" applyAlignment="0" applyProtection="0"/>
    <xf numFmtId="0" fontId="39" fillId="26" borderId="178" applyNumberFormat="0" applyFont="0" applyAlignment="0" applyProtection="0"/>
    <xf numFmtId="0" fontId="39" fillId="26" borderId="178" applyNumberFormat="0" applyFont="0" applyAlignment="0" applyProtection="0"/>
    <xf numFmtId="0" fontId="33" fillId="26" borderId="178" applyNumberFormat="0" applyFont="0" applyAlignment="0" applyProtection="0"/>
    <xf numFmtId="0" fontId="39" fillId="26" borderId="178" applyNumberFormat="0" applyFont="0" applyAlignment="0" applyProtection="0"/>
    <xf numFmtId="0" fontId="39" fillId="26" borderId="178" applyNumberFormat="0" applyFont="0" applyAlignment="0" applyProtection="0"/>
    <xf numFmtId="0" fontId="25" fillId="26" borderId="178" applyNumberFormat="0" applyFont="0" applyAlignment="0" applyProtection="0"/>
    <xf numFmtId="178" fontId="207" fillId="60" borderId="173" applyNumberFormat="0" applyAlignment="0" applyProtection="0"/>
    <xf numFmtId="178" fontId="207" fillId="60" borderId="173" applyNumberFormat="0" applyAlignment="0" applyProtection="0"/>
    <xf numFmtId="178" fontId="36" fillId="0" borderId="177" applyNumberFormat="0" applyFill="0" applyAlignment="0" applyProtection="0"/>
    <xf numFmtId="178" fontId="31" fillId="0" borderId="176" applyNumberFormat="0" applyFill="0" applyAlignment="0" applyProtection="0"/>
    <xf numFmtId="178" fontId="36" fillId="0" borderId="177" applyNumberFormat="0" applyFill="0" applyAlignment="0" applyProtection="0"/>
    <xf numFmtId="0" fontId="32" fillId="26" borderId="178" applyNumberFormat="0" applyFont="0" applyAlignment="0" applyProtection="0"/>
    <xf numFmtId="0" fontId="89" fillId="24" borderId="173" applyNumberFormat="0" applyAlignment="0" applyProtection="0"/>
    <xf numFmtId="0" fontId="89" fillId="24" borderId="173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86" fillId="0" borderId="175" applyNumberFormat="0" applyFill="0" applyAlignment="0" applyProtection="0"/>
    <xf numFmtId="0" fontId="86" fillId="0" borderId="175" applyNumberFormat="0" applyFill="0" applyAlignment="0" applyProtection="0"/>
    <xf numFmtId="0" fontId="31" fillId="0" borderId="176" applyNumberFormat="0" applyFill="0" applyAlignment="0" applyProtection="0"/>
    <xf numFmtId="0" fontId="25" fillId="26" borderId="178" applyNumberFormat="0" applyFont="0" applyAlignment="0" applyProtection="0"/>
    <xf numFmtId="0" fontId="25" fillId="26" borderId="178" applyNumberFormat="0" applyFont="0" applyAlignment="0" applyProtection="0"/>
    <xf numFmtId="0" fontId="89" fillId="24" borderId="173" applyNumberFormat="0" applyAlignment="0" applyProtection="0"/>
    <xf numFmtId="0" fontId="89" fillId="24" borderId="173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86" fillId="0" borderId="175" applyNumberFormat="0" applyFill="0" applyAlignment="0" applyProtection="0"/>
    <xf numFmtId="0" fontId="86" fillId="0" borderId="175" applyNumberFormat="0" applyFill="0" applyAlignment="0" applyProtection="0"/>
    <xf numFmtId="0" fontId="25" fillId="26" borderId="178" applyNumberFormat="0" applyFont="0" applyAlignment="0" applyProtection="0"/>
    <xf numFmtId="0" fontId="25" fillId="26" borderId="178" applyNumberFormat="0" applyFont="0" applyAlignment="0" applyProtection="0"/>
    <xf numFmtId="0" fontId="39" fillId="26" borderId="178" applyNumberFormat="0" applyFont="0" applyAlignment="0" applyProtection="0"/>
    <xf numFmtId="0" fontId="46" fillId="24" borderId="173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25" fillId="26" borderId="178" applyNumberFormat="0" applyFont="0" applyAlignment="0" applyProtection="0"/>
    <xf numFmtId="0" fontId="120" fillId="26" borderId="178" applyNumberFormat="0" applyFont="0" applyAlignment="0" applyProtection="0"/>
    <xf numFmtId="0" fontId="25" fillId="26" borderId="178" applyNumberFormat="0" applyFont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8" fontId="156" fillId="64" borderId="169">
      <alignment horizontal="left" vertical="top" wrapText="1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89" fillId="60" borderId="173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8" fontId="44" fillId="0" borderId="169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91" fillId="0" borderId="169"/>
    <xf numFmtId="168" fontId="44" fillId="0" borderId="172">
      <alignment horizontal="left"/>
    </xf>
    <xf numFmtId="0" fontId="46" fillId="24" borderId="173" applyNumberFormat="0" applyAlignment="0" applyProtection="0"/>
    <xf numFmtId="0" fontId="48" fillId="11" borderId="174" applyNumberForma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0" fontId="32" fillId="26" borderId="178" applyNumberFormat="0" applyFont="0" applyAlignment="0" applyProtection="0"/>
    <xf numFmtId="0" fontId="24" fillId="0" borderId="171" applyAlignment="0">
      <alignment horizontal="left"/>
    </xf>
    <xf numFmtId="169" fontId="44" fillId="0" borderId="169">
      <alignment horizontal="left"/>
    </xf>
    <xf numFmtId="168" fontId="44" fillId="0" borderId="169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6" fillId="24" borderId="173" applyNumberFormat="0" applyAlignment="0" applyProtection="0"/>
    <xf numFmtId="0" fontId="89" fillId="60" borderId="173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8" fontId="44" fillId="0" borderId="172">
      <alignment horizontal="left"/>
    </xf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178" fontId="25" fillId="5" borderId="169"/>
    <xf numFmtId="178" fontId="91" fillId="63" borderId="171">
      <alignment wrapText="1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89" fillId="60" borderId="173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47" fillId="24" borderId="174" applyNumberFormat="0" applyAlignment="0" applyProtection="0"/>
    <xf numFmtId="0" fontId="86" fillId="0" borderId="177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69">
      <alignment horizontal="left"/>
    </xf>
    <xf numFmtId="168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0" fontId="25" fillId="63" borderId="169">
      <alignment horizontal="centerContinuous" wrapText="1"/>
    </xf>
    <xf numFmtId="0" fontId="91" fillId="63" borderId="171">
      <alignment wrapText="1"/>
    </xf>
    <xf numFmtId="170" fontId="44" fillId="0" borderId="169">
      <alignment horizontal="left"/>
    </xf>
    <xf numFmtId="0" fontId="156" fillId="64" borderId="170">
      <alignment horizontal="left" vertical="top"/>
    </xf>
    <xf numFmtId="178" fontId="25" fillId="63" borderId="169">
      <alignment horizontal="centerContinuous" wrapText="1"/>
    </xf>
    <xf numFmtId="178" fontId="208" fillId="64" borderId="170">
      <alignment horizontal="left" vertical="top" wrapText="1"/>
    </xf>
    <xf numFmtId="178" fontId="91" fillId="63" borderId="171">
      <alignment wrapText="1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86" fillId="0" borderId="177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25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109" fillId="25" borderId="174" applyNumberFormat="0" applyAlignment="0" applyProtection="0"/>
    <xf numFmtId="0" fontId="32" fillId="26" borderId="178" applyNumberFormat="0" applyFont="0" applyAlignment="0" applyProtection="0"/>
    <xf numFmtId="0" fontId="86" fillId="0" borderId="176" applyNumberFormat="0" applyFill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7" fillId="24" borderId="174" applyNumberFormat="0" applyAlignment="0" applyProtection="0"/>
    <xf numFmtId="168" fontId="44" fillId="0" borderId="172">
      <alignment horizontal="left"/>
    </xf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91" fillId="63" borderId="171">
      <alignment wrapText="1"/>
    </xf>
    <xf numFmtId="0" fontId="24" fillId="0" borderId="171" applyAlignment="0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69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168" fontId="44" fillId="0" borderId="172">
      <alignment horizontal="left"/>
    </xf>
    <xf numFmtId="169" fontId="44" fillId="0" borderId="172">
      <alignment horizontal="left"/>
    </xf>
    <xf numFmtId="0" fontId="46" fillId="24" borderId="173" applyNumberFormat="0" applyAlignment="0" applyProtection="0"/>
    <xf numFmtId="0" fontId="47" fillId="24" borderId="174" applyNumberFormat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109" fillId="25" borderId="174" applyNumberFormat="0" applyAlignment="0" applyProtection="0"/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48" fillId="11" borderId="174" applyNumberForma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86" fillId="0" borderId="177" applyNumberFormat="0" applyFill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91" fillId="63" borderId="171">
      <alignment wrapText="1"/>
    </xf>
    <xf numFmtId="0" fontId="46" fillId="24" borderId="173" applyNumberFormat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68" fontId="44" fillId="0" borderId="172">
      <alignment horizontal="left"/>
    </xf>
    <xf numFmtId="0" fontId="49" fillId="0" borderId="175" applyNumberFormat="0" applyFill="0" applyAlignment="0" applyProtection="0"/>
    <xf numFmtId="168" fontId="44" fillId="0" borderId="172">
      <alignment horizontal="left"/>
    </xf>
    <xf numFmtId="168" fontId="44" fillId="0" borderId="169">
      <alignment horizontal="left"/>
    </xf>
    <xf numFmtId="0" fontId="48" fillId="11" borderId="174" applyNumberFormat="0" applyAlignment="0" applyProtection="0"/>
    <xf numFmtId="168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69" fontId="44" fillId="0" borderId="172">
      <alignment horizontal="left"/>
    </xf>
    <xf numFmtId="0" fontId="91" fillId="63" borderId="169"/>
    <xf numFmtId="0" fontId="91" fillId="63" borderId="169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47" fillId="24" borderId="174" applyNumberFormat="0" applyAlignment="0" applyProtection="0"/>
    <xf numFmtId="0" fontId="24" fillId="0" borderId="171" applyAlignment="0">
      <alignment horizontal="left"/>
    </xf>
    <xf numFmtId="0" fontId="24" fillId="0" borderId="171" applyAlignment="0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0" fontId="46" fillId="24" borderId="173" applyNumberFormat="0" applyAlignment="0" applyProtection="0"/>
    <xf numFmtId="0" fontId="109" fillId="25" borderId="174" applyNumberFormat="0" applyAlignment="0" applyProtection="0"/>
    <xf numFmtId="0" fontId="109" fillId="25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87" fillId="63" borderId="169">
      <alignment horizontal="left"/>
    </xf>
    <xf numFmtId="0" fontId="91" fillId="63" borderId="171">
      <alignment wrapText="1"/>
    </xf>
    <xf numFmtId="0" fontId="91" fillId="63" borderId="171">
      <alignment wrapText="1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89" fillId="60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69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169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0" fontId="32" fillId="26" borderId="178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46" fillId="24" borderId="173" applyNumberFormat="0" applyAlignment="0" applyProtection="0"/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25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70" fontId="44" fillId="0" borderId="169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33" fillId="26" borderId="178" applyNumberFormat="0" applyFont="0" applyAlignment="0" applyProtection="0"/>
    <xf numFmtId="169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48" fillId="11" borderId="174" applyNumberFormat="0" applyAlignment="0" applyProtection="0"/>
    <xf numFmtId="171" fontId="44" fillId="0" borderId="172">
      <alignment horizontal="left"/>
    </xf>
    <xf numFmtId="0" fontId="33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168" fontId="44" fillId="0" borderId="172">
      <alignment horizontal="left"/>
    </xf>
    <xf numFmtId="0" fontId="32" fillId="26" borderId="178" applyNumberFormat="0" applyFont="0" applyAlignment="0" applyProtection="0"/>
    <xf numFmtId="0" fontId="86" fillId="0" borderId="176" applyNumberFormat="0" applyFill="0" applyAlignment="0" applyProtection="0"/>
    <xf numFmtId="169" fontId="44" fillId="0" borderId="169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0" fontId="32" fillId="26" borderId="178" applyNumberFormat="0" applyFont="0" applyAlignment="0" applyProtection="0"/>
    <xf numFmtId="171" fontId="44" fillId="0" borderId="169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89" fillId="60" borderId="173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8" fillId="11" borderId="174" applyNumberFormat="0" applyAlignment="0" applyProtection="0"/>
    <xf numFmtId="0" fontId="47" fillId="24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109" fillId="25" borderId="174" applyNumberFormat="0" applyAlignment="0" applyProtection="0"/>
    <xf numFmtId="0" fontId="48" fillId="11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86" fillId="0" borderId="177" applyNumberFormat="0" applyFill="0" applyAlignment="0" applyProtection="0"/>
    <xf numFmtId="0" fontId="86" fillId="0" borderId="177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86" fillId="0" borderId="176" applyNumberFormat="0" applyFill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7" fillId="24" borderId="174" applyNumberForma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25" fillId="63" borderId="169">
      <alignment horizontal="centerContinuous" wrapText="1"/>
    </xf>
    <xf numFmtId="178" fontId="25" fillId="63" borderId="169">
      <alignment horizontal="centerContinuous" wrapText="1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7" fillId="24" borderId="174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90" fillId="60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6" fillId="24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8" fontId="44" fillId="0" borderId="169">
      <alignment horizontal="left"/>
    </xf>
    <xf numFmtId="171" fontId="44" fillId="0" borderId="169">
      <alignment horizontal="left"/>
    </xf>
    <xf numFmtId="169" fontId="44" fillId="0" borderId="169">
      <alignment horizontal="left"/>
    </xf>
    <xf numFmtId="0" fontId="33" fillId="26" borderId="178" applyNumberFormat="0" applyFont="0" applyAlignment="0" applyProtection="0"/>
    <xf numFmtId="170" fontId="44" fillId="0" borderId="169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47" fillId="24" borderId="174" applyNumberFormat="0" applyAlignment="0" applyProtection="0"/>
    <xf numFmtId="0" fontId="32" fillId="26" borderId="178" applyNumberFormat="0" applyFont="0" applyAlignment="0" applyProtection="0"/>
    <xf numFmtId="168" fontId="44" fillId="0" borderId="172">
      <alignment horizontal="left"/>
    </xf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46" fillId="24" borderId="173" applyNumberFormat="0" applyAlignment="0" applyProtection="0"/>
    <xf numFmtId="0" fontId="33" fillId="26" borderId="178" applyNumberFormat="0" applyFont="0" applyAlignment="0" applyProtection="0"/>
    <xf numFmtId="0" fontId="49" fillId="0" borderId="175" applyNumberFormat="0" applyFill="0" applyAlignment="0" applyProtection="0"/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109" fillId="25" borderId="174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0" fontId="32" fillId="26" borderId="178" applyNumberFormat="0" applyFon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0" fontId="33" fillId="26" borderId="178" applyNumberFormat="0" applyFont="0" applyAlignment="0" applyProtection="0"/>
    <xf numFmtId="171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0" fontId="156" fillId="64" borderId="168">
      <alignment horizontal="left" vertical="top" wrapText="1"/>
    </xf>
    <xf numFmtId="171" fontId="44" fillId="0" borderId="172">
      <alignment horizontal="left"/>
    </xf>
    <xf numFmtId="171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169" fontId="44" fillId="0" borderId="169">
      <alignment horizontal="left"/>
    </xf>
    <xf numFmtId="0" fontId="24" fillId="0" borderId="171" applyAlignment="0">
      <alignment horizontal="left"/>
    </xf>
    <xf numFmtId="0" fontId="24" fillId="0" borderId="171" applyAlignment="0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89" fillId="60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90" fillId="60" borderId="174" applyNumberFormat="0" applyAlignment="0" applyProtection="0"/>
    <xf numFmtId="0" fontId="47" fillId="24" borderId="174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71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8" fontId="198" fillId="63" borderId="171">
      <alignment wrapText="1"/>
    </xf>
    <xf numFmtId="171" fontId="44" fillId="0" borderId="169">
      <alignment horizontal="left"/>
    </xf>
    <xf numFmtId="170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7" fillId="24" borderId="174" applyNumberFormat="0" applyAlignment="0" applyProtection="0"/>
    <xf numFmtId="0" fontId="46" fillId="24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1" fontId="44" fillId="0" borderId="169">
      <alignment horizontal="left"/>
    </xf>
    <xf numFmtId="170" fontId="44" fillId="0" borderId="169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46" fillId="24" borderId="173" applyNumberForma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8" fillId="11" borderId="174" applyNumberFormat="0" applyAlignment="0" applyProtection="0"/>
    <xf numFmtId="0" fontId="90" fillId="60" borderId="174" applyNumberForma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89" fillId="60" borderId="173" applyNumberFormat="0" applyAlignment="0" applyProtection="0"/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8" fontId="198" fillId="63" borderId="171">
      <alignment wrapText="1"/>
    </xf>
    <xf numFmtId="0" fontId="91" fillId="0" borderId="169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90" fillId="60" borderId="174" applyNumberFormat="0" applyAlignment="0" applyProtection="0"/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91" fillId="63" borderId="88">
      <alignment wrapText="1"/>
    </xf>
    <xf numFmtId="0" fontId="91" fillId="63" borderId="88">
      <alignment wrapText="1"/>
    </xf>
    <xf numFmtId="0" fontId="91" fillId="63" borderId="88">
      <alignment wrapText="1"/>
    </xf>
    <xf numFmtId="0" fontId="91" fillId="63" borderId="88">
      <alignment wrapText="1"/>
    </xf>
    <xf numFmtId="0" fontId="91" fillId="63" borderId="88">
      <alignment wrapText="1"/>
    </xf>
    <xf numFmtId="178" fontId="198" fillId="63" borderId="88">
      <alignment wrapText="1"/>
    </xf>
    <xf numFmtId="178" fontId="91" fillId="63" borderId="88">
      <alignment wrapText="1"/>
    </xf>
    <xf numFmtId="178" fontId="91" fillId="63" borderId="88">
      <alignment wrapText="1"/>
    </xf>
    <xf numFmtId="178" fontId="198" fillId="63" borderId="88">
      <alignment wrapText="1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115" fillId="26" borderId="178" applyNumberFormat="0" applyFont="0" applyAlignment="0" applyProtection="0"/>
    <xf numFmtId="0" fontId="166" fillId="60" borderId="173" applyNumberFormat="0" applyAlignment="0" applyProtection="0"/>
    <xf numFmtId="0" fontId="89" fillId="60" borderId="173" applyNumberFormat="0" applyAlignment="0" applyProtection="0"/>
    <xf numFmtId="0" fontId="167" fillId="24" borderId="173" applyNumberFormat="0" applyAlignment="0" applyProtection="0"/>
    <xf numFmtId="0" fontId="171" fillId="60" borderId="174" applyNumberFormat="0" applyAlignment="0" applyProtection="0"/>
    <xf numFmtId="0" fontId="90" fillId="60" borderId="174" applyNumberFormat="0" applyAlignment="0" applyProtection="0"/>
    <xf numFmtId="0" fontId="173" fillId="24" borderId="174" applyNumberFormat="0" applyAlignment="0" applyProtection="0"/>
    <xf numFmtId="178" fontId="169" fillId="60" borderId="174" applyNumberFormat="0" applyAlignment="0" applyProtection="0"/>
    <xf numFmtId="178" fontId="169" fillId="60" borderId="174" applyNumberFormat="0" applyAlignment="0" applyProtection="0"/>
    <xf numFmtId="0" fontId="179" fillId="25" borderId="174" applyNumberFormat="0" applyAlignment="0" applyProtection="0"/>
    <xf numFmtId="0" fontId="109" fillId="25" borderId="174" applyNumberFormat="0" applyAlignment="0" applyProtection="0"/>
    <xf numFmtId="0" fontId="180" fillId="11" borderId="174" applyNumberFormat="0" applyAlignment="0" applyProtection="0"/>
    <xf numFmtId="0" fontId="86" fillId="0" borderId="176" applyNumberFormat="0" applyFill="0" applyAlignment="0" applyProtection="0"/>
    <xf numFmtId="0" fontId="37" fillId="0" borderId="176" applyNumberFormat="0" applyFill="0" applyAlignment="0" applyProtection="0"/>
    <xf numFmtId="0" fontId="181" fillId="0" borderId="176" applyNumberFormat="0" applyFill="0" applyAlignment="0" applyProtection="0"/>
    <xf numFmtId="0" fontId="182" fillId="0" borderId="176" applyNumberFormat="0" applyFill="0" applyAlignment="0" applyProtection="0"/>
    <xf numFmtId="0" fontId="31" fillId="0" borderId="176" applyNumberFormat="0" applyFill="0" applyAlignment="0" applyProtection="0"/>
    <xf numFmtId="0" fontId="31" fillId="0" borderId="176" applyNumberFormat="0" applyFill="0" applyAlignment="0" applyProtection="0"/>
    <xf numFmtId="0" fontId="41" fillId="0" borderId="175" applyNumberFormat="0" applyFill="0" applyAlignment="0" applyProtection="0"/>
    <xf numFmtId="0" fontId="25" fillId="25" borderId="178" applyNumberFormat="0" applyFont="0" applyAlignment="0" applyProtection="0"/>
    <xf numFmtId="178" fontId="197" fillId="25" borderId="174" applyNumberFormat="0" applyAlignment="0" applyProtection="0"/>
    <xf numFmtId="178" fontId="197" fillId="25" borderId="174" applyNumberFormat="0" applyAlignment="0" applyProtection="0"/>
    <xf numFmtId="178" fontId="206" fillId="26" borderId="178" applyNumberFormat="0" applyFont="0" applyAlignment="0" applyProtection="0"/>
    <xf numFmtId="178" fontId="206" fillId="26" borderId="178" applyNumberFormat="0" applyFont="0" applyAlignment="0" applyProtection="0"/>
    <xf numFmtId="0" fontId="39" fillId="26" borderId="178" applyNumberFormat="0" applyFont="0" applyAlignment="0" applyProtection="0"/>
    <xf numFmtId="0" fontId="39" fillId="26" borderId="178" applyNumberFormat="0" applyFont="0" applyAlignment="0" applyProtection="0"/>
    <xf numFmtId="0" fontId="33" fillId="26" borderId="178" applyNumberFormat="0" applyFont="0" applyAlignment="0" applyProtection="0"/>
    <xf numFmtId="0" fontId="39" fillId="26" borderId="178" applyNumberFormat="0" applyFont="0" applyAlignment="0" applyProtection="0"/>
    <xf numFmtId="0" fontId="39" fillId="26" borderId="178" applyNumberFormat="0" applyFont="0" applyAlignment="0" applyProtection="0"/>
    <xf numFmtId="0" fontId="25" fillId="26" borderId="178" applyNumberFormat="0" applyFont="0" applyAlignment="0" applyProtection="0"/>
    <xf numFmtId="178" fontId="207" fillId="60" borderId="173" applyNumberFormat="0" applyAlignment="0" applyProtection="0"/>
    <xf numFmtId="178" fontId="207" fillId="60" borderId="173" applyNumberFormat="0" applyAlignment="0" applyProtection="0"/>
    <xf numFmtId="178" fontId="36" fillId="0" borderId="177" applyNumberFormat="0" applyFill="0" applyAlignment="0" applyProtection="0"/>
    <xf numFmtId="178" fontId="31" fillId="0" borderId="176" applyNumberFormat="0" applyFill="0" applyAlignment="0" applyProtection="0"/>
    <xf numFmtId="178" fontId="36" fillId="0" borderId="177" applyNumberFormat="0" applyFill="0" applyAlignment="0" applyProtection="0"/>
    <xf numFmtId="0" fontId="32" fillId="26" borderId="178" applyNumberFormat="0" applyFont="0" applyAlignment="0" applyProtection="0"/>
    <xf numFmtId="0" fontId="89" fillId="24" borderId="173" applyNumberFormat="0" applyAlignment="0" applyProtection="0"/>
    <xf numFmtId="0" fontId="89" fillId="24" borderId="173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86" fillId="0" borderId="175" applyNumberFormat="0" applyFill="0" applyAlignment="0" applyProtection="0"/>
    <xf numFmtId="0" fontId="86" fillId="0" borderId="175" applyNumberFormat="0" applyFill="0" applyAlignment="0" applyProtection="0"/>
    <xf numFmtId="0" fontId="31" fillId="0" borderId="176" applyNumberFormat="0" applyFill="0" applyAlignment="0" applyProtection="0"/>
    <xf numFmtId="0" fontId="25" fillId="26" borderId="178" applyNumberFormat="0" applyFont="0" applyAlignment="0" applyProtection="0"/>
    <xf numFmtId="0" fontId="25" fillId="26" borderId="178" applyNumberFormat="0" applyFont="0" applyAlignment="0" applyProtection="0"/>
    <xf numFmtId="0" fontId="89" fillId="24" borderId="173" applyNumberFormat="0" applyAlignment="0" applyProtection="0"/>
    <xf numFmtId="0" fontId="89" fillId="24" borderId="173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86" fillId="0" borderId="175" applyNumberFormat="0" applyFill="0" applyAlignment="0" applyProtection="0"/>
    <xf numFmtId="0" fontId="86" fillId="0" borderId="175" applyNumberFormat="0" applyFill="0" applyAlignment="0" applyProtection="0"/>
    <xf numFmtId="0" fontId="25" fillId="26" borderId="178" applyNumberFormat="0" applyFont="0" applyAlignment="0" applyProtection="0"/>
    <xf numFmtId="0" fontId="25" fillId="26" borderId="178" applyNumberFormat="0" applyFont="0" applyAlignment="0" applyProtection="0"/>
    <xf numFmtId="0" fontId="39" fillId="26" borderId="178" applyNumberFormat="0" applyFont="0" applyAlignment="0" applyProtection="0"/>
    <xf numFmtId="0" fontId="46" fillId="24" borderId="173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25" fillId="26" borderId="178" applyNumberFormat="0" applyFont="0" applyAlignment="0" applyProtection="0"/>
    <xf numFmtId="0" fontId="120" fillId="26" borderId="178" applyNumberFormat="0" applyFont="0" applyAlignment="0" applyProtection="0"/>
    <xf numFmtId="0" fontId="25" fillId="26" borderId="178" applyNumberFormat="0" applyFont="0" applyAlignment="0" applyProtection="0"/>
    <xf numFmtId="168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69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0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71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168" fontId="44" fillId="0" borderId="172">
      <alignment horizontal="left"/>
    </xf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46" fillId="24" borderId="173" applyNumberFormat="0" applyAlignment="0" applyProtection="0"/>
    <xf numFmtId="0" fontId="89" fillId="60" borderId="173" applyNumberFormat="0" applyAlignment="0" applyProtection="0"/>
    <xf numFmtId="0" fontId="89" fillId="60" borderId="173" applyNumberFormat="0" applyAlignment="0" applyProtection="0"/>
    <xf numFmtId="0" fontId="89" fillId="60" borderId="173" applyNumberFormat="0" applyAlignment="0" applyProtection="0"/>
    <xf numFmtId="0" fontId="89" fillId="60" borderId="173" applyNumberFormat="0" applyAlignment="0" applyProtection="0"/>
    <xf numFmtId="0" fontId="89" fillId="60" borderId="173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47" fillId="24" borderId="174" applyNumberFormat="0" applyAlignment="0" applyProtection="0"/>
    <xf numFmtId="0" fontId="90" fillId="60" borderId="174" applyNumberFormat="0" applyAlignment="0" applyProtection="0"/>
    <xf numFmtId="0" fontId="90" fillId="60" borderId="174" applyNumberFormat="0" applyAlignment="0" applyProtection="0"/>
    <xf numFmtId="0" fontId="90" fillId="60" borderId="174" applyNumberFormat="0" applyAlignment="0" applyProtection="0"/>
    <xf numFmtId="0" fontId="90" fillId="60" borderId="174" applyNumberFormat="0" applyAlignment="0" applyProtection="0"/>
    <xf numFmtId="0" fontId="90" fillId="60" borderId="174" applyNumberFormat="0" applyAlignment="0" applyProtection="0"/>
    <xf numFmtId="169" fontId="44" fillId="0" borderId="184">
      <alignment horizontal="left"/>
    </xf>
    <xf numFmtId="168" fontId="44" fillId="0" borderId="184">
      <alignment horizontal="left"/>
    </xf>
    <xf numFmtId="0" fontId="46" fillId="24" borderId="185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78" fontId="156" fillId="64" borderId="181">
      <alignment horizontal="left" vertical="top" wrapText="1"/>
    </xf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89" fillId="60" borderId="185" applyNumberFormat="0" applyAlignment="0" applyProtection="0"/>
    <xf numFmtId="0" fontId="47" fillId="24" borderId="186" applyNumberForma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168" fontId="44" fillId="0" borderId="181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0" fontId="91" fillId="0" borderId="181"/>
    <xf numFmtId="168" fontId="44" fillId="0" borderId="184">
      <alignment horizontal="left"/>
    </xf>
    <xf numFmtId="0" fontId="46" fillId="24" borderId="185" applyNumberFormat="0" applyAlignment="0" applyProtection="0"/>
    <xf numFmtId="0" fontId="48" fillId="11" borderId="186" applyNumberFormat="0" applyAlignment="0" applyProtection="0"/>
    <xf numFmtId="0" fontId="33" fillId="26" borderId="190" applyNumberFormat="0" applyFont="0" applyAlignment="0" applyProtection="0"/>
    <xf numFmtId="169" fontId="44" fillId="0" borderId="184">
      <alignment horizontal="left"/>
    </xf>
    <xf numFmtId="0" fontId="32" fillId="26" borderId="190" applyNumberFormat="0" applyFont="0" applyAlignment="0" applyProtection="0"/>
    <xf numFmtId="0" fontId="24" fillId="0" borderId="183" applyAlignment="0">
      <alignment horizontal="left"/>
    </xf>
    <xf numFmtId="169" fontId="44" fillId="0" borderId="181">
      <alignment horizontal="left"/>
    </xf>
    <xf numFmtId="168" fontId="44" fillId="0" borderId="181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6" fillId="24" borderId="185" applyNumberFormat="0" applyAlignment="0" applyProtection="0"/>
    <xf numFmtId="0" fontId="46" fillId="24" borderId="185" applyNumberFormat="0" applyAlignment="0" applyProtection="0"/>
    <xf numFmtId="0" fontId="89" fillId="60" borderId="185" applyNumberForma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69" fontId="44" fillId="0" borderId="184">
      <alignment horizontal="left"/>
    </xf>
    <xf numFmtId="168" fontId="44" fillId="0" borderId="184">
      <alignment horizontal="left"/>
    </xf>
    <xf numFmtId="0" fontId="47" fillId="24" borderId="186" applyNumberFormat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178" fontId="25" fillId="5" borderId="181"/>
    <xf numFmtId="178" fontId="91" fillId="63" borderId="183">
      <alignment wrapText="1"/>
    </xf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89" fillId="60" borderId="185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115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48" fillId="11" borderId="174" applyNumberFormat="0" applyAlignment="0" applyProtection="0"/>
    <xf numFmtId="0" fontId="109" fillId="25" borderId="174" applyNumberFormat="0" applyAlignment="0" applyProtection="0"/>
    <xf numFmtId="0" fontId="109" fillId="25" borderId="174" applyNumberFormat="0" applyAlignment="0" applyProtection="0"/>
    <xf numFmtId="0" fontId="109" fillId="25" borderId="174" applyNumberFormat="0" applyAlignment="0" applyProtection="0"/>
    <xf numFmtId="0" fontId="109" fillId="25" borderId="174" applyNumberFormat="0" applyAlignment="0" applyProtection="0"/>
    <xf numFmtId="0" fontId="109" fillId="25" borderId="174" applyNumberFormat="0" applyAlignment="0" applyProtection="0"/>
    <xf numFmtId="0" fontId="109" fillId="25" borderId="174" applyNumberFormat="0" applyAlignment="0" applyProtection="0"/>
    <xf numFmtId="0" fontId="48" fillId="11" borderId="174" applyNumberFormat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86" fillId="0" borderId="177" applyNumberFormat="0" applyFill="0" applyAlignment="0" applyProtection="0"/>
    <xf numFmtId="0" fontId="86" fillId="0" borderId="177" applyNumberFormat="0" applyFill="0" applyAlignment="0" applyProtection="0"/>
    <xf numFmtId="0" fontId="86" fillId="0" borderId="177" applyNumberFormat="0" applyFill="0" applyAlignment="0" applyProtection="0"/>
    <xf numFmtId="0" fontId="86" fillId="0" borderId="177" applyNumberFormat="0" applyFill="0" applyAlignment="0" applyProtection="0"/>
    <xf numFmtId="0" fontId="86" fillId="0" borderId="177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0" fontId="49" fillId="0" borderId="175" applyNumberFormat="0" applyFill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0" fontId="47" fillId="24" borderId="186" applyNumberFormat="0" applyAlignment="0" applyProtection="0"/>
    <xf numFmtId="0" fontId="86" fillId="0" borderId="189" applyNumberFormat="0" applyFill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169" fontId="44" fillId="0" borderId="181">
      <alignment horizontal="left"/>
    </xf>
    <xf numFmtId="168" fontId="44" fillId="0" borderId="181">
      <alignment horizontal="left"/>
    </xf>
    <xf numFmtId="171" fontId="44" fillId="0" borderId="181">
      <alignment horizontal="left"/>
    </xf>
    <xf numFmtId="168" fontId="44" fillId="0" borderId="181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5" fillId="63" borderId="181">
      <alignment horizontal="centerContinuous" wrapText="1"/>
    </xf>
    <xf numFmtId="0" fontId="91" fillId="63" borderId="183">
      <alignment wrapText="1"/>
    </xf>
    <xf numFmtId="170" fontId="44" fillId="0" borderId="181">
      <alignment horizontal="left"/>
    </xf>
    <xf numFmtId="0" fontId="156" fillId="64" borderId="182">
      <alignment horizontal="left" vertical="top"/>
    </xf>
    <xf numFmtId="178" fontId="25" fillId="63" borderId="181">
      <alignment horizontal="centerContinuous" wrapText="1"/>
    </xf>
    <xf numFmtId="178" fontId="208" fillId="64" borderId="182">
      <alignment horizontal="left" vertical="top" wrapText="1"/>
    </xf>
    <xf numFmtId="178" fontId="91" fillId="63" borderId="183">
      <alignment wrapText="1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6" fillId="24" borderId="185" applyNumberFormat="0" applyAlignment="0" applyProtection="0"/>
    <xf numFmtId="0" fontId="47" fillId="24" borderId="186" applyNumberFormat="0" applyAlignment="0" applyProtection="0"/>
    <xf numFmtId="0" fontId="49" fillId="0" borderId="187" applyNumberFormat="0" applyFill="0" applyAlignment="0" applyProtection="0"/>
    <xf numFmtId="0" fontId="86" fillId="0" borderId="189" applyNumberFormat="0" applyFill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25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71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0" fontId="109" fillId="25" borderId="186" applyNumberFormat="0" applyAlignment="0" applyProtection="0"/>
    <xf numFmtId="0" fontId="32" fillId="26" borderId="190" applyNumberFormat="0" applyFont="0" applyAlignment="0" applyProtection="0"/>
    <xf numFmtId="0" fontId="86" fillId="0" borderId="188" applyNumberFormat="0" applyFill="0" applyAlignment="0" applyProtection="0"/>
    <xf numFmtId="0" fontId="32" fillId="26" borderId="190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6" fillId="24" borderId="185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7" fillId="24" borderId="186" applyNumberFormat="0" applyAlignment="0" applyProtection="0"/>
    <xf numFmtId="168" fontId="44" fillId="0" borderId="184">
      <alignment horizontal="left"/>
    </xf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91" fillId="63" borderId="183">
      <alignment wrapText="1"/>
    </xf>
    <xf numFmtId="0" fontId="24" fillId="0" borderId="183" applyAlignment="0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169" fontId="44" fillId="0" borderId="184">
      <alignment horizontal="left"/>
    </xf>
    <xf numFmtId="0" fontId="33" fillId="26" borderId="190" applyNumberFormat="0" applyFont="0" applyAlignment="0" applyProtection="0"/>
    <xf numFmtId="169" fontId="44" fillId="0" borderId="184">
      <alignment horizontal="left"/>
    </xf>
    <xf numFmtId="0" fontId="115" fillId="26" borderId="178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69" fontId="44" fillId="0" borderId="184">
      <alignment horizontal="left"/>
    </xf>
    <xf numFmtId="171" fontId="44" fillId="0" borderId="184">
      <alignment horizontal="left"/>
    </xf>
    <xf numFmtId="0" fontId="32" fillId="26" borderId="190" applyNumberFormat="0" applyFont="0" applyAlignment="0" applyProtection="0"/>
    <xf numFmtId="168" fontId="44" fillId="0" borderId="184">
      <alignment horizontal="left"/>
    </xf>
    <xf numFmtId="169" fontId="44" fillId="0" borderId="184">
      <alignment horizontal="left"/>
    </xf>
    <xf numFmtId="0" fontId="46" fillId="24" borderId="185" applyNumberFormat="0" applyAlignment="0" applyProtection="0"/>
    <xf numFmtId="0" fontId="47" fillId="24" borderId="186" applyNumberFormat="0" applyAlignment="0" applyProtection="0"/>
    <xf numFmtId="168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69" fontId="44" fillId="0" borderId="184">
      <alignment horizontal="left"/>
    </xf>
    <xf numFmtId="171" fontId="44" fillId="0" borderId="184">
      <alignment horizontal="left"/>
    </xf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89" fillId="60" borderId="173" applyNumberFormat="0" applyAlignment="0" applyProtection="0"/>
    <xf numFmtId="0" fontId="46" fillId="24" borderId="173" applyNumberFormat="0" applyAlignment="0" applyProtection="0"/>
    <xf numFmtId="0" fontId="90" fillId="60" borderId="174" applyNumberFormat="0" applyAlignment="0" applyProtection="0"/>
    <xf numFmtId="0" fontId="47" fillId="24" borderId="174" applyNumberFormat="0" applyAlignment="0" applyProtection="0"/>
    <xf numFmtId="0" fontId="33" fillId="26" borderId="190" applyNumberFormat="0" applyFon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86" fillId="0" borderId="176" applyNumberFormat="0" applyFill="0" applyAlignment="0" applyProtection="0"/>
    <xf numFmtId="0" fontId="86" fillId="0" borderId="176" applyNumberFormat="0" applyFill="0" applyAlignment="0" applyProtection="0"/>
    <xf numFmtId="0" fontId="49" fillId="0" borderId="175" applyNumberFormat="0" applyFill="0" applyAlignment="0" applyProtection="0"/>
    <xf numFmtId="0" fontId="25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71" fontId="44" fillId="0" borderId="184">
      <alignment horizontal="left"/>
    </xf>
    <xf numFmtId="168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0" fontId="109" fillId="25" borderId="186" applyNumberFormat="0" applyAlignment="0" applyProtection="0"/>
    <xf numFmtId="0" fontId="89" fillId="60" borderId="173" applyNumberFormat="0" applyAlignment="0" applyProtection="0"/>
    <xf numFmtId="0" fontId="90" fillId="60" borderId="174" applyNumberFormat="0" applyAlignment="0" applyProtection="0"/>
    <xf numFmtId="0" fontId="86" fillId="0" borderId="176" applyNumberFormat="0" applyFill="0" applyAlignment="0" applyProtection="0"/>
    <xf numFmtId="0" fontId="25" fillId="26" borderId="178" applyNumberFormat="0" applyFont="0" applyAlignment="0" applyProtection="0"/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0" fontId="48" fillId="11" borderId="186" applyNumberFormat="0" applyAlignment="0" applyProtection="0"/>
    <xf numFmtId="0" fontId="32" fillId="26" borderId="178" applyNumberFormat="0" applyFont="0" applyAlignment="0" applyProtection="0"/>
    <xf numFmtId="0" fontId="33" fillId="26" borderId="178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86" fillId="0" borderId="189" applyNumberFormat="0" applyFill="0" applyAlignment="0" applyProtection="0"/>
    <xf numFmtId="168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91" fillId="63" borderId="183">
      <alignment wrapText="1"/>
    </xf>
    <xf numFmtId="0" fontId="46" fillId="24" borderId="185" applyNumberFormat="0" applyAlignment="0" applyProtection="0"/>
    <xf numFmtId="168" fontId="44" fillId="0" borderId="184">
      <alignment horizontal="left"/>
    </xf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168" fontId="44" fillId="0" borderId="184">
      <alignment horizontal="left"/>
    </xf>
    <xf numFmtId="0" fontId="49" fillId="0" borderId="187" applyNumberFormat="0" applyFill="0" applyAlignment="0" applyProtection="0"/>
    <xf numFmtId="168" fontId="44" fillId="0" borderId="184">
      <alignment horizontal="left"/>
    </xf>
    <xf numFmtId="168" fontId="44" fillId="0" borderId="181">
      <alignment horizontal="left"/>
    </xf>
    <xf numFmtId="0" fontId="48" fillId="11" borderId="186" applyNumberFormat="0" applyAlignment="0" applyProtection="0"/>
    <xf numFmtId="168" fontId="44" fillId="0" borderId="184">
      <alignment horizontal="left"/>
    </xf>
    <xf numFmtId="0" fontId="33" fillId="26" borderId="190" applyNumberFormat="0" applyFont="0" applyAlignment="0" applyProtection="0"/>
    <xf numFmtId="49" fontId="224" fillId="70" borderId="179">
      <alignment horizontal="center" vertical="center" wrapText="1"/>
    </xf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32" fillId="26" borderId="178" applyNumberFormat="0" applyFont="0" applyAlignment="0" applyProtection="0"/>
    <xf numFmtId="0" fontId="115" fillId="26" borderId="178" applyNumberFormat="0" applyFont="0" applyAlignment="0" applyProtection="0"/>
    <xf numFmtId="169" fontId="44" fillId="0" borderId="184">
      <alignment horizontal="left"/>
    </xf>
    <xf numFmtId="171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0" fontId="115" fillId="26" borderId="178" applyNumberFormat="0" applyFont="0" applyAlignment="0" applyProtection="0"/>
    <xf numFmtId="169" fontId="44" fillId="0" borderId="184">
      <alignment horizontal="left"/>
    </xf>
    <xf numFmtId="0" fontId="91" fillId="63" borderId="181"/>
    <xf numFmtId="0" fontId="91" fillId="63" borderId="181"/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0" fontId="32" fillId="26" borderId="190" applyNumberFormat="0" applyFont="0" applyAlignment="0" applyProtection="0"/>
    <xf numFmtId="0" fontId="166" fillId="60" borderId="173" applyNumberFormat="0" applyAlignment="0" applyProtection="0"/>
    <xf numFmtId="0" fontId="89" fillId="60" borderId="173" applyNumberFormat="0" applyAlignment="0" applyProtection="0"/>
    <xf numFmtId="0" fontId="167" fillId="24" borderId="173" applyNumberFormat="0" applyAlignment="0" applyProtection="0"/>
    <xf numFmtId="0" fontId="171" fillId="60" borderId="174" applyNumberFormat="0" applyAlignment="0" applyProtection="0"/>
    <xf numFmtId="0" fontId="90" fillId="60" borderId="174" applyNumberFormat="0" applyAlignment="0" applyProtection="0"/>
    <xf numFmtId="0" fontId="47" fillId="24" borderId="186" applyNumberFormat="0" applyAlignment="0" applyProtection="0"/>
    <xf numFmtId="0" fontId="173" fillId="24" borderId="174" applyNumberFormat="0" applyAlignment="0" applyProtection="0"/>
    <xf numFmtId="0" fontId="24" fillId="0" borderId="183" applyAlignment="0">
      <alignment horizontal="left"/>
    </xf>
    <xf numFmtId="178" fontId="169" fillId="60" borderId="174" applyNumberFormat="0" applyAlignment="0" applyProtection="0"/>
    <xf numFmtId="0" fontId="24" fillId="0" borderId="183" applyAlignment="0">
      <alignment horizontal="left"/>
    </xf>
    <xf numFmtId="178" fontId="169" fillId="60" borderId="174" applyNumberFormat="0" applyAlignment="0" applyProtection="0"/>
    <xf numFmtId="169" fontId="44" fillId="0" borderId="184">
      <alignment horizontal="left"/>
    </xf>
    <xf numFmtId="168" fontId="44" fillId="0" borderId="184">
      <alignment horizontal="left"/>
    </xf>
    <xf numFmtId="169" fontId="44" fillId="0" borderId="184">
      <alignment horizontal="left"/>
    </xf>
    <xf numFmtId="0" fontId="46" fillId="24" borderId="185" applyNumberFormat="0" applyAlignment="0" applyProtection="0"/>
    <xf numFmtId="0" fontId="109" fillId="25" borderId="186" applyNumberFormat="0" applyAlignment="0" applyProtection="0"/>
    <xf numFmtId="0" fontId="109" fillId="25" borderId="186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87" fillId="63" borderId="181">
      <alignment horizontal="left"/>
    </xf>
    <xf numFmtId="0" fontId="91" fillId="63" borderId="183">
      <alignment wrapText="1"/>
    </xf>
    <xf numFmtId="0" fontId="91" fillId="63" borderId="183">
      <alignment wrapText="1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0" fontId="179" fillId="25" borderId="174" applyNumberFormat="0" applyAlignment="0" applyProtection="0"/>
    <xf numFmtId="0" fontId="109" fillId="25" borderId="174" applyNumberFormat="0" applyAlignment="0" applyProtection="0"/>
    <xf numFmtId="0" fontId="180" fillId="11" borderId="174" applyNumberFormat="0" applyAlignment="0" applyProtection="0"/>
    <xf numFmtId="0" fontId="86" fillId="0" borderId="176" applyNumberFormat="0" applyFill="0" applyAlignment="0" applyProtection="0"/>
    <xf numFmtId="0" fontId="37" fillId="0" borderId="176" applyNumberFormat="0" applyFill="0" applyAlignment="0" applyProtection="0"/>
    <xf numFmtId="0" fontId="181" fillId="0" borderId="176" applyNumberFormat="0" applyFill="0" applyAlignment="0" applyProtection="0"/>
    <xf numFmtId="0" fontId="182" fillId="0" borderId="176" applyNumberFormat="0" applyFill="0" applyAlignment="0" applyProtection="0"/>
    <xf numFmtId="0" fontId="31" fillId="0" borderId="176" applyNumberFormat="0" applyFill="0" applyAlignment="0" applyProtection="0"/>
    <xf numFmtId="0" fontId="31" fillId="0" borderId="176" applyNumberFormat="0" applyFill="0" applyAlignment="0" applyProtection="0"/>
    <xf numFmtId="0" fontId="41" fillId="0" borderId="175" applyNumberFormat="0" applyFill="0" applyAlignment="0" applyProtection="0"/>
    <xf numFmtId="0" fontId="25" fillId="25" borderId="178" applyNumberFormat="0" applyFont="0" applyAlignment="0" applyProtection="0"/>
    <xf numFmtId="178" fontId="197" fillId="25" borderId="174" applyNumberFormat="0" applyAlignment="0" applyProtection="0"/>
    <xf numFmtId="178" fontId="197" fillId="25" borderId="174" applyNumberFormat="0" applyAlignment="0" applyProtection="0"/>
    <xf numFmtId="178" fontId="206" fillId="26" borderId="178" applyNumberFormat="0" applyFont="0" applyAlignment="0" applyProtection="0"/>
    <xf numFmtId="178" fontId="206" fillId="26" borderId="178" applyNumberFormat="0" applyFont="0" applyAlignment="0" applyProtection="0"/>
    <xf numFmtId="0" fontId="39" fillId="26" borderId="178" applyNumberFormat="0" applyFont="0" applyAlignment="0" applyProtection="0"/>
    <xf numFmtId="0" fontId="39" fillId="26" borderId="178" applyNumberFormat="0" applyFont="0" applyAlignment="0" applyProtection="0"/>
    <xf numFmtId="0" fontId="33" fillId="26" borderId="178" applyNumberFormat="0" applyFont="0" applyAlignment="0" applyProtection="0"/>
    <xf numFmtId="0" fontId="39" fillId="26" borderId="178" applyNumberFormat="0" applyFont="0" applyAlignment="0" applyProtection="0"/>
    <xf numFmtId="0" fontId="39" fillId="26" borderId="178" applyNumberFormat="0" applyFont="0" applyAlignment="0" applyProtection="0"/>
    <xf numFmtId="0" fontId="25" fillId="26" borderId="178" applyNumberFormat="0" applyFont="0" applyAlignment="0" applyProtection="0"/>
    <xf numFmtId="178" fontId="207" fillId="60" borderId="173" applyNumberFormat="0" applyAlignment="0" applyProtection="0"/>
    <xf numFmtId="178" fontId="207" fillId="60" borderId="173" applyNumberForma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89" fillId="60" borderId="185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71" fontId="44" fillId="0" borderId="181">
      <alignment horizontal="left"/>
    </xf>
    <xf numFmtId="168" fontId="44" fillId="0" borderId="184">
      <alignment horizontal="left"/>
    </xf>
    <xf numFmtId="0" fontId="46" fillId="24" borderId="185" applyNumberFormat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169" fontId="44" fillId="0" borderId="184">
      <alignment horizontal="left"/>
    </xf>
    <xf numFmtId="0" fontId="33" fillId="26" borderId="190" applyNumberFormat="0" applyFont="0" applyAlignment="0" applyProtection="0"/>
    <xf numFmtId="169" fontId="44" fillId="0" borderId="184">
      <alignment horizontal="left"/>
    </xf>
    <xf numFmtId="0" fontId="32" fillId="26" borderId="190" applyNumberFormat="0" applyFon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8" fontId="36" fillId="0" borderId="177" applyNumberFormat="0" applyFill="0" applyAlignment="0" applyProtection="0"/>
    <xf numFmtId="178" fontId="31" fillId="0" borderId="176" applyNumberFormat="0" applyFill="0" applyAlignment="0" applyProtection="0"/>
    <xf numFmtId="178" fontId="36" fillId="0" borderId="177" applyNumberFormat="0" applyFill="0" applyAlignment="0" applyProtection="0"/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0" fontId="46" fillId="24" borderId="185" applyNumberFormat="0" applyAlignment="0" applyProtection="0"/>
    <xf numFmtId="0" fontId="48" fillId="11" borderId="186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25" fillId="26" borderId="190" applyNumberFormat="0" applyFont="0" applyAlignment="0" applyProtection="0"/>
    <xf numFmtId="0" fontId="32" fillId="26" borderId="190" applyNumberFormat="0" applyFont="0" applyAlignment="0" applyProtection="0"/>
    <xf numFmtId="0" fontId="49" fillId="0" borderId="187" applyNumberFormat="0" applyFill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70" fontId="44" fillId="0" borderId="181">
      <alignment horizontal="left"/>
    </xf>
    <xf numFmtId="168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0" fontId="33" fillId="26" borderId="190" applyNumberFormat="0" applyFont="0" applyAlignment="0" applyProtection="0"/>
    <xf numFmtId="169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0" fontId="48" fillId="11" borderId="186" applyNumberFormat="0" applyAlignment="0" applyProtection="0"/>
    <xf numFmtId="0" fontId="32" fillId="26" borderId="178" applyNumberFormat="0" applyFont="0" applyAlignment="0" applyProtection="0"/>
    <xf numFmtId="171" fontId="44" fillId="0" borderId="184">
      <alignment horizontal="left"/>
    </xf>
    <xf numFmtId="0" fontId="33" fillId="26" borderId="190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0" fontId="33" fillId="26" borderId="190" applyNumberFormat="0" applyFont="0" applyAlignment="0" applyProtection="0"/>
    <xf numFmtId="168" fontId="44" fillId="0" borderId="184">
      <alignment horizontal="left"/>
    </xf>
    <xf numFmtId="0" fontId="32" fillId="26" borderId="190" applyNumberFormat="0" applyFont="0" applyAlignment="0" applyProtection="0"/>
    <xf numFmtId="0" fontId="86" fillId="0" borderId="188" applyNumberFormat="0" applyFill="0" applyAlignment="0" applyProtection="0"/>
    <xf numFmtId="169" fontId="44" fillId="0" borderId="181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71" fontId="44" fillId="0" borderId="184">
      <alignment horizontal="left"/>
    </xf>
    <xf numFmtId="0" fontId="32" fillId="26" borderId="190" applyNumberFormat="0" applyFont="0" applyAlignment="0" applyProtection="0"/>
    <xf numFmtId="171" fontId="44" fillId="0" borderId="181">
      <alignment horizontal="left"/>
    </xf>
    <xf numFmtId="168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89" fillId="60" borderId="185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8" fillId="11" borderId="186" applyNumberFormat="0" applyAlignment="0" applyProtection="0"/>
    <xf numFmtId="0" fontId="47" fillId="24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109" fillId="25" borderId="186" applyNumberFormat="0" applyAlignment="0" applyProtection="0"/>
    <xf numFmtId="0" fontId="48" fillId="11" borderId="186" applyNumberForma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86" fillId="0" borderId="189" applyNumberFormat="0" applyFill="0" applyAlignment="0" applyProtection="0"/>
    <xf numFmtId="0" fontId="86" fillId="0" borderId="189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86" fillId="0" borderId="188" applyNumberFormat="0" applyFill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7" fillId="24" borderId="186" applyNumberForma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25" fillId="63" borderId="181">
      <alignment horizontal="centerContinuous" wrapText="1"/>
    </xf>
    <xf numFmtId="178" fontId="25" fillId="63" borderId="181">
      <alignment horizontal="centerContinuous" wrapText="1"/>
    </xf>
    <xf numFmtId="169" fontId="44" fillId="0" borderId="184">
      <alignment horizontal="left"/>
    </xf>
    <xf numFmtId="169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7" fillId="24" borderId="186" applyNumberFormat="0" applyAlignment="0" applyProtection="0"/>
    <xf numFmtId="0" fontId="47" fillId="24" borderId="186" applyNumberForma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9" fillId="0" borderId="187" applyNumberFormat="0" applyFill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90" fillId="60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6" fillId="24" borderId="185" applyNumberForma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8" fontId="44" fillId="0" borderId="181">
      <alignment horizontal="left"/>
    </xf>
    <xf numFmtId="171" fontId="44" fillId="0" borderId="181">
      <alignment horizontal="left"/>
    </xf>
    <xf numFmtId="169" fontId="44" fillId="0" borderId="181">
      <alignment horizontal="left"/>
    </xf>
    <xf numFmtId="0" fontId="89" fillId="24" borderId="173" applyNumberFormat="0" applyAlignment="0" applyProtection="0"/>
    <xf numFmtId="0" fontId="89" fillId="24" borderId="173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33" fillId="26" borderId="190" applyNumberFormat="0" applyFon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86" fillId="0" borderId="175" applyNumberFormat="0" applyFill="0" applyAlignment="0" applyProtection="0"/>
    <xf numFmtId="0" fontId="86" fillId="0" borderId="175" applyNumberFormat="0" applyFill="0" applyAlignment="0" applyProtection="0"/>
    <xf numFmtId="0" fontId="31" fillId="0" borderId="176" applyNumberFormat="0" applyFill="0" applyAlignment="0" applyProtection="0"/>
    <xf numFmtId="0" fontId="25" fillId="26" borderId="178" applyNumberFormat="0" applyFont="0" applyAlignment="0" applyProtection="0"/>
    <xf numFmtId="0" fontId="25" fillId="26" borderId="178" applyNumberFormat="0" applyFont="0" applyAlignment="0" applyProtection="0"/>
    <xf numFmtId="170" fontId="44" fillId="0" borderId="181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89" fillId="24" borderId="173" applyNumberFormat="0" applyAlignment="0" applyProtection="0"/>
    <xf numFmtId="0" fontId="89" fillId="24" borderId="173" applyNumberFormat="0" applyAlignment="0" applyProtection="0"/>
    <xf numFmtId="0" fontId="253" fillId="24" borderId="174" applyNumberFormat="0" applyAlignment="0" applyProtection="0"/>
    <xf numFmtId="0" fontId="253" fillId="24" borderId="174" applyNumberFormat="0" applyAlignment="0" applyProtection="0"/>
    <xf numFmtId="0" fontId="90" fillId="60" borderId="186" applyNumberFormat="0" applyAlignment="0" applyProtection="0"/>
    <xf numFmtId="0" fontId="253" fillId="24" borderId="174" applyNumberFormat="0" applyAlignment="0" applyProtection="0"/>
    <xf numFmtId="169" fontId="44" fillId="0" borderId="184">
      <alignment horizontal="left"/>
    </xf>
    <xf numFmtId="0" fontId="109" fillId="11" borderId="174" applyNumberFormat="0" applyAlignment="0" applyProtection="0"/>
    <xf numFmtId="0" fontId="109" fillId="11" borderId="174" applyNumberFormat="0" applyAlignment="0" applyProtection="0"/>
    <xf numFmtId="0" fontId="109" fillId="11" borderId="174" applyNumberFormat="0" applyAlignment="0" applyProtection="0"/>
    <xf numFmtId="0" fontId="86" fillId="0" borderId="175" applyNumberFormat="0" applyFill="0" applyAlignment="0" applyProtection="0"/>
    <xf numFmtId="0" fontId="86" fillId="0" borderId="175" applyNumberFormat="0" applyFill="0" applyAlignment="0" applyProtection="0"/>
    <xf numFmtId="0" fontId="25" fillId="26" borderId="178" applyNumberFormat="0" applyFont="0" applyAlignment="0" applyProtection="0"/>
    <xf numFmtId="0" fontId="25" fillId="26" borderId="178" applyNumberFormat="0" applyFont="0" applyAlignment="0" applyProtection="0"/>
    <xf numFmtId="0" fontId="39" fillId="26" borderId="178" applyNumberFormat="0" applyFon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0" fontId="47" fillId="24" borderId="186" applyNumberFormat="0" applyAlignment="0" applyProtection="0"/>
    <xf numFmtId="0" fontId="32" fillId="26" borderId="190" applyNumberFormat="0" applyFont="0" applyAlignment="0" applyProtection="0"/>
    <xf numFmtId="168" fontId="44" fillId="0" borderId="184">
      <alignment horizontal="left"/>
    </xf>
    <xf numFmtId="0" fontId="46" fillId="24" borderId="185" applyNumberFormat="0" applyAlignment="0" applyProtection="0"/>
    <xf numFmtId="0" fontId="32" fillId="26" borderId="190" applyNumberFormat="0" applyFont="0" applyAlignment="0" applyProtection="0"/>
    <xf numFmtId="0" fontId="46" fillId="24" borderId="185" applyNumberFormat="0" applyAlignment="0" applyProtection="0"/>
    <xf numFmtId="0" fontId="33" fillId="26" borderId="190" applyNumberFormat="0" applyFont="0" applyAlignment="0" applyProtection="0"/>
    <xf numFmtId="0" fontId="49" fillId="0" borderId="187" applyNumberFormat="0" applyFill="0" applyAlignment="0" applyProtection="0"/>
    <xf numFmtId="171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0" fontId="109" fillId="25" borderId="186" applyNumberForma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0" fontId="32" fillId="26" borderId="190" applyNumberFormat="0" applyFon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0" fontId="46" fillId="24" borderId="173" applyNumberFormat="0" applyAlignment="0" applyProtection="0"/>
    <xf numFmtId="0" fontId="47" fillId="24" borderId="174" applyNumberFormat="0" applyAlignment="0" applyProtection="0"/>
    <xf numFmtId="0" fontId="49" fillId="0" borderId="175" applyNumberFormat="0" applyFill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0" fontId="33" fillId="26" borderId="178" applyNumberFormat="0" applyFont="0" applyAlignment="0" applyProtection="0"/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0" fontId="33" fillId="26" borderId="190" applyNumberFormat="0" applyFont="0" applyAlignment="0" applyProtection="0"/>
    <xf numFmtId="171" fontId="44" fillId="0" borderId="184">
      <alignment horizontal="left"/>
    </xf>
    <xf numFmtId="168" fontId="44" fillId="0" borderId="184">
      <alignment horizontal="left"/>
    </xf>
    <xf numFmtId="0" fontId="25" fillId="26" borderId="178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0" fontId="156" fillId="64" borderId="180">
      <alignment horizontal="left" vertical="top" wrapText="1"/>
    </xf>
    <xf numFmtId="0" fontId="120" fillId="26" borderId="178" applyNumberFormat="0" applyFont="0" applyAlignment="0" applyProtection="0"/>
    <xf numFmtId="0" fontId="25" fillId="26" borderId="178" applyNumberFormat="0" applyFont="0" applyAlignment="0" applyProtection="0"/>
    <xf numFmtId="171" fontId="44" fillId="0" borderId="184">
      <alignment horizontal="left"/>
    </xf>
    <xf numFmtId="171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0" fontId="44" fillId="0" borderId="181">
      <alignment horizontal="left"/>
    </xf>
    <xf numFmtId="170" fontId="44" fillId="0" borderId="181">
      <alignment horizontal="left"/>
    </xf>
    <xf numFmtId="171" fontId="44" fillId="0" borderId="181">
      <alignment horizontal="left"/>
    </xf>
    <xf numFmtId="168" fontId="44" fillId="0" borderId="181">
      <alignment horizontal="left"/>
    </xf>
    <xf numFmtId="169" fontId="44" fillId="0" borderId="181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89" fillId="60" borderId="185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9" fillId="0" borderId="187" applyNumberFormat="0" applyFill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90" fillId="60" borderId="186" applyNumberFormat="0" applyAlignment="0" applyProtection="0"/>
    <xf numFmtId="0" fontId="47" fillId="24" borderId="186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71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8" fontId="198" fillId="63" borderId="183">
      <alignment wrapText="1"/>
    </xf>
    <xf numFmtId="171" fontId="44" fillId="0" borderId="181">
      <alignment horizontal="left"/>
    </xf>
    <xf numFmtId="170" fontId="44" fillId="0" borderId="181">
      <alignment horizontal="left"/>
    </xf>
    <xf numFmtId="169" fontId="44" fillId="0" borderId="181">
      <alignment horizontal="left"/>
    </xf>
    <xf numFmtId="169" fontId="44" fillId="0" borderId="181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7" fillId="24" borderId="186" applyNumberFormat="0" applyAlignment="0" applyProtection="0"/>
    <xf numFmtId="0" fontId="46" fillId="24" borderId="185" applyNumberForma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1" fontId="44" fillId="0" borderId="181">
      <alignment horizontal="left"/>
    </xf>
    <xf numFmtId="170" fontId="44" fillId="0" borderId="181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46" fillId="24" borderId="185" applyNumberForma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8" fillId="11" borderId="186" applyNumberFormat="0" applyAlignment="0" applyProtection="0"/>
    <xf numFmtId="0" fontId="90" fillId="60" borderId="186" applyNumberForma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89" fillId="60" borderId="185" applyNumberFormat="0" applyAlignment="0" applyProtection="0"/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8" fontId="198" fillId="63" borderId="183">
      <alignment wrapText="1"/>
    </xf>
    <xf numFmtId="0" fontId="91" fillId="0" borderId="181"/>
    <xf numFmtId="0" fontId="32" fillId="26" borderId="190" applyNumberFormat="0" applyFont="0" applyAlignment="0" applyProtection="0"/>
    <xf numFmtId="0" fontId="90" fillId="60" borderId="186" applyNumberFormat="0" applyAlignment="0" applyProtection="0"/>
    <xf numFmtId="0" fontId="32" fillId="26" borderId="190" applyNumberFormat="0" applyFont="0" applyAlignment="0" applyProtection="0"/>
    <xf numFmtId="0" fontId="90" fillId="60" borderId="186" applyNumberFormat="0" applyAlignment="0" applyProtection="0"/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0" fontId="32" fillId="26" borderId="190" applyNumberFormat="0" applyFont="0" applyAlignment="0" applyProtection="0"/>
    <xf numFmtId="0" fontId="90" fillId="60" borderId="186" applyNumberFormat="0" applyAlignment="0" applyProtection="0"/>
    <xf numFmtId="169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169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168" fontId="44" fillId="0" borderId="169">
      <alignment horizontal="left"/>
    </xf>
    <xf numFmtId="0" fontId="91" fillId="0" borderId="169"/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24" fillId="0" borderId="88" applyAlignment="0">
      <alignment horizontal="left"/>
    </xf>
    <xf numFmtId="0" fontId="87" fillId="63" borderId="169">
      <alignment horizontal="left"/>
    </xf>
    <xf numFmtId="0" fontId="25" fillId="63" borderId="169">
      <alignment horizontal="centerContinuous" wrapText="1"/>
    </xf>
    <xf numFmtId="0" fontId="91" fillId="63" borderId="88">
      <alignment wrapText="1"/>
    </xf>
    <xf numFmtId="0" fontId="91" fillId="63" borderId="88">
      <alignment wrapText="1"/>
    </xf>
    <xf numFmtId="0" fontId="91" fillId="63" borderId="88">
      <alignment wrapText="1"/>
    </xf>
    <xf numFmtId="0" fontId="91" fillId="63" borderId="88">
      <alignment wrapText="1"/>
    </xf>
    <xf numFmtId="0" fontId="91" fillId="63" borderId="88">
      <alignment wrapText="1"/>
    </xf>
    <xf numFmtId="0" fontId="91" fillId="63" borderId="169"/>
    <xf numFmtId="169" fontId="44" fillId="0" borderId="169">
      <alignment horizontal="left"/>
    </xf>
    <xf numFmtId="170" fontId="44" fillId="0" borderId="169">
      <alignment horizontal="left"/>
    </xf>
    <xf numFmtId="171" fontId="44" fillId="0" borderId="169">
      <alignment horizontal="left"/>
    </xf>
    <xf numFmtId="168" fontId="44" fillId="0" borderId="169">
      <alignment horizontal="left"/>
    </xf>
    <xf numFmtId="0" fontId="156" fillId="64" borderId="6">
      <alignment horizontal="left" vertical="top" wrapText="1"/>
    </xf>
    <xf numFmtId="0" fontId="156" fillId="64" borderId="55">
      <alignment horizontal="left" vertical="top"/>
    </xf>
    <xf numFmtId="0" fontId="91" fillId="0" borderId="169"/>
    <xf numFmtId="178" fontId="25" fillId="5" borderId="169"/>
    <xf numFmtId="178" fontId="25" fillId="63" borderId="169">
      <alignment horizontal="centerContinuous" wrapText="1"/>
    </xf>
    <xf numFmtId="0" fontId="25" fillId="63" borderId="169">
      <alignment horizontal="centerContinuous" wrapText="1"/>
    </xf>
    <xf numFmtId="178" fontId="198" fillId="63" borderId="88">
      <alignment wrapText="1"/>
    </xf>
    <xf numFmtId="178" fontId="91" fillId="63" borderId="88">
      <alignment wrapText="1"/>
    </xf>
    <xf numFmtId="178" fontId="91" fillId="63" borderId="88">
      <alignment wrapText="1"/>
    </xf>
    <xf numFmtId="178" fontId="198" fillId="63" borderId="88">
      <alignment wrapText="1"/>
    </xf>
    <xf numFmtId="0" fontId="91" fillId="63" borderId="169"/>
    <xf numFmtId="178" fontId="156" fillId="64" borderId="169">
      <alignment horizontal="left" vertical="top" wrapText="1"/>
    </xf>
    <xf numFmtId="178" fontId="208" fillId="64" borderId="55">
      <alignment horizontal="left" vertical="top" wrapText="1"/>
    </xf>
    <xf numFmtId="178" fontId="25" fillId="63" borderId="169">
      <alignment horizontal="centerContinuous" wrapText="1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0" fontId="115" fillId="26" borderId="190" applyNumberFormat="0" applyFont="0" applyAlignment="0" applyProtection="0"/>
    <xf numFmtId="0" fontId="166" fillId="60" borderId="185" applyNumberFormat="0" applyAlignment="0" applyProtection="0"/>
    <xf numFmtId="0" fontId="89" fillId="60" borderId="185" applyNumberFormat="0" applyAlignment="0" applyProtection="0"/>
    <xf numFmtId="0" fontId="167" fillId="24" borderId="185" applyNumberFormat="0" applyAlignment="0" applyProtection="0"/>
    <xf numFmtId="0" fontId="171" fillId="60" borderId="186" applyNumberFormat="0" applyAlignment="0" applyProtection="0"/>
    <xf numFmtId="0" fontId="90" fillId="60" borderId="186" applyNumberFormat="0" applyAlignment="0" applyProtection="0"/>
    <xf numFmtId="0" fontId="173" fillId="24" borderId="186" applyNumberFormat="0" applyAlignment="0" applyProtection="0"/>
    <xf numFmtId="178" fontId="169" fillId="60" borderId="186" applyNumberFormat="0" applyAlignment="0" applyProtection="0"/>
    <xf numFmtId="178" fontId="169" fillId="60" borderId="186" applyNumberFormat="0" applyAlignment="0" applyProtection="0"/>
    <xf numFmtId="0" fontId="179" fillId="25" borderId="186" applyNumberFormat="0" applyAlignment="0" applyProtection="0"/>
    <xf numFmtId="0" fontId="109" fillId="25" borderId="186" applyNumberFormat="0" applyAlignment="0" applyProtection="0"/>
    <xf numFmtId="0" fontId="180" fillId="11" borderId="186" applyNumberFormat="0" applyAlignment="0" applyProtection="0"/>
    <xf numFmtId="0" fontId="86" fillId="0" borderId="188" applyNumberFormat="0" applyFill="0" applyAlignment="0" applyProtection="0"/>
    <xf numFmtId="0" fontId="37" fillId="0" borderId="188" applyNumberFormat="0" applyFill="0" applyAlignment="0" applyProtection="0"/>
    <xf numFmtId="0" fontId="181" fillId="0" borderId="188" applyNumberFormat="0" applyFill="0" applyAlignment="0" applyProtection="0"/>
    <xf numFmtId="0" fontId="182" fillId="0" borderId="188" applyNumberFormat="0" applyFill="0" applyAlignment="0" applyProtection="0"/>
    <xf numFmtId="0" fontId="31" fillId="0" borderId="188" applyNumberFormat="0" applyFill="0" applyAlignment="0" applyProtection="0"/>
    <xf numFmtId="0" fontId="31" fillId="0" borderId="188" applyNumberFormat="0" applyFill="0" applyAlignment="0" applyProtection="0"/>
    <xf numFmtId="0" fontId="41" fillId="0" borderId="187" applyNumberFormat="0" applyFill="0" applyAlignment="0" applyProtection="0"/>
    <xf numFmtId="0" fontId="25" fillId="25" borderId="190" applyNumberFormat="0" applyFont="0" applyAlignment="0" applyProtection="0"/>
    <xf numFmtId="178" fontId="197" fillId="25" borderId="186" applyNumberFormat="0" applyAlignment="0" applyProtection="0"/>
    <xf numFmtId="178" fontId="197" fillId="25" borderId="186" applyNumberFormat="0" applyAlignment="0" applyProtection="0"/>
    <xf numFmtId="178" fontId="206" fillId="26" borderId="190" applyNumberFormat="0" applyFont="0" applyAlignment="0" applyProtection="0"/>
    <xf numFmtId="178" fontId="206" fillId="26" borderId="190" applyNumberFormat="0" applyFont="0" applyAlignment="0" applyProtection="0"/>
    <xf numFmtId="0" fontId="39" fillId="26" borderId="190" applyNumberFormat="0" applyFont="0" applyAlignment="0" applyProtection="0"/>
    <xf numFmtId="0" fontId="39" fillId="26" borderId="190" applyNumberFormat="0" applyFont="0" applyAlignment="0" applyProtection="0"/>
    <xf numFmtId="0" fontId="33" fillId="26" borderId="190" applyNumberFormat="0" applyFont="0" applyAlignment="0" applyProtection="0"/>
    <xf numFmtId="0" fontId="39" fillId="26" borderId="190" applyNumberFormat="0" applyFont="0" applyAlignment="0" applyProtection="0"/>
    <xf numFmtId="0" fontId="39" fillId="26" borderId="190" applyNumberFormat="0" applyFont="0" applyAlignment="0" applyProtection="0"/>
    <xf numFmtId="0" fontId="25" fillId="26" borderId="190" applyNumberFormat="0" applyFont="0" applyAlignment="0" applyProtection="0"/>
    <xf numFmtId="178" fontId="207" fillId="60" borderId="185" applyNumberFormat="0" applyAlignment="0" applyProtection="0"/>
    <xf numFmtId="178" fontId="207" fillId="60" borderId="185" applyNumberFormat="0" applyAlignment="0" applyProtection="0"/>
    <xf numFmtId="178" fontId="36" fillId="0" borderId="189" applyNumberFormat="0" applyFill="0" applyAlignment="0" applyProtection="0"/>
    <xf numFmtId="178" fontId="31" fillId="0" borderId="188" applyNumberFormat="0" applyFill="0" applyAlignment="0" applyProtection="0"/>
    <xf numFmtId="178" fontId="36" fillId="0" borderId="189" applyNumberFormat="0" applyFill="0" applyAlignment="0" applyProtection="0"/>
    <xf numFmtId="0" fontId="32" fillId="26" borderId="190" applyNumberFormat="0" applyFont="0" applyAlignment="0" applyProtection="0"/>
    <xf numFmtId="0" fontId="89" fillId="24" borderId="185" applyNumberFormat="0" applyAlignment="0" applyProtection="0"/>
    <xf numFmtId="0" fontId="89" fillId="24" borderId="185" applyNumberFormat="0" applyAlignment="0" applyProtection="0"/>
    <xf numFmtId="0" fontId="253" fillId="24" borderId="186" applyNumberFormat="0" applyAlignment="0" applyProtection="0"/>
    <xf numFmtId="0" fontId="253" fillId="24" borderId="186" applyNumberFormat="0" applyAlignment="0" applyProtection="0"/>
    <xf numFmtId="0" fontId="253" fillId="24" borderId="186" applyNumberFormat="0" applyAlignment="0" applyProtection="0"/>
    <xf numFmtId="0" fontId="109" fillId="11" borderId="186" applyNumberFormat="0" applyAlignment="0" applyProtection="0"/>
    <xf numFmtId="0" fontId="109" fillId="11" borderId="186" applyNumberFormat="0" applyAlignment="0" applyProtection="0"/>
    <xf numFmtId="0" fontId="109" fillId="11" borderId="186" applyNumberFormat="0" applyAlignment="0" applyProtection="0"/>
    <xf numFmtId="0" fontId="86" fillId="0" borderId="187" applyNumberFormat="0" applyFill="0" applyAlignment="0" applyProtection="0"/>
    <xf numFmtId="0" fontId="86" fillId="0" borderId="187" applyNumberFormat="0" applyFill="0" applyAlignment="0" applyProtection="0"/>
    <xf numFmtId="0" fontId="31" fillId="0" borderId="188" applyNumberFormat="0" applyFill="0" applyAlignment="0" applyProtection="0"/>
    <xf numFmtId="0" fontId="25" fillId="26" borderId="190" applyNumberFormat="0" applyFont="0" applyAlignment="0" applyProtection="0"/>
    <xf numFmtId="0" fontId="25" fillId="26" borderId="190" applyNumberFormat="0" applyFont="0" applyAlignment="0" applyProtection="0"/>
    <xf numFmtId="0" fontId="89" fillId="24" borderId="185" applyNumberFormat="0" applyAlignment="0" applyProtection="0"/>
    <xf numFmtId="0" fontId="89" fillId="24" borderId="185" applyNumberFormat="0" applyAlignment="0" applyProtection="0"/>
    <xf numFmtId="0" fontId="253" fillId="24" borderId="186" applyNumberFormat="0" applyAlignment="0" applyProtection="0"/>
    <xf numFmtId="0" fontId="253" fillId="24" borderId="186" applyNumberFormat="0" applyAlignment="0" applyProtection="0"/>
    <xf numFmtId="0" fontId="253" fillId="24" borderId="186" applyNumberFormat="0" applyAlignment="0" applyProtection="0"/>
    <xf numFmtId="0" fontId="109" fillId="11" borderId="186" applyNumberFormat="0" applyAlignment="0" applyProtection="0"/>
    <xf numFmtId="0" fontId="109" fillId="11" borderId="186" applyNumberFormat="0" applyAlignment="0" applyProtection="0"/>
    <xf numFmtId="0" fontId="109" fillId="11" borderId="186" applyNumberFormat="0" applyAlignment="0" applyProtection="0"/>
    <xf numFmtId="0" fontId="86" fillId="0" borderId="187" applyNumberFormat="0" applyFill="0" applyAlignment="0" applyProtection="0"/>
    <xf numFmtId="0" fontId="86" fillId="0" borderId="187" applyNumberFormat="0" applyFill="0" applyAlignment="0" applyProtection="0"/>
    <xf numFmtId="0" fontId="25" fillId="26" borderId="190" applyNumberFormat="0" applyFont="0" applyAlignment="0" applyProtection="0"/>
    <xf numFmtId="0" fontId="25" fillId="26" borderId="190" applyNumberFormat="0" applyFont="0" applyAlignment="0" applyProtection="0"/>
    <xf numFmtId="0" fontId="39" fillId="26" borderId="190" applyNumberFormat="0" applyFont="0" applyAlignment="0" applyProtection="0"/>
    <xf numFmtId="0" fontId="46" fillId="24" borderId="185" applyNumberFormat="0" applyAlignment="0" applyProtection="0"/>
    <xf numFmtId="0" fontId="47" fillId="24" borderId="186" applyNumberFormat="0" applyAlignment="0" applyProtection="0"/>
    <xf numFmtId="0" fontId="49" fillId="0" borderId="187" applyNumberFormat="0" applyFill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25" fillId="26" borderId="190" applyNumberFormat="0" applyFont="0" applyAlignment="0" applyProtection="0"/>
    <xf numFmtId="0" fontId="120" fillId="26" borderId="190" applyNumberFormat="0" applyFont="0" applyAlignment="0" applyProtection="0"/>
    <xf numFmtId="0" fontId="25" fillId="26" borderId="190" applyNumberFormat="0" applyFont="0" applyAlignment="0" applyProtection="0"/>
    <xf numFmtId="49" fontId="224" fillId="70" borderId="203">
      <alignment horizontal="center" vertical="center" wrapText="1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69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0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71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168" fontId="44" fillId="0" borderId="184">
      <alignment horizontal="left"/>
    </xf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46" fillId="24" borderId="185" applyNumberFormat="0" applyAlignment="0" applyProtection="0"/>
    <xf numFmtId="0" fontId="89" fillId="60" borderId="185" applyNumberFormat="0" applyAlignment="0" applyProtection="0"/>
    <xf numFmtId="0" fontId="89" fillId="60" borderId="185" applyNumberFormat="0" applyAlignment="0" applyProtection="0"/>
    <xf numFmtId="0" fontId="89" fillId="60" borderId="185" applyNumberFormat="0" applyAlignment="0" applyProtection="0"/>
    <xf numFmtId="0" fontId="89" fillId="60" borderId="185" applyNumberFormat="0" applyAlignment="0" applyProtection="0"/>
    <xf numFmtId="0" fontId="89" fillId="60" borderId="185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47" fillId="24" borderId="186" applyNumberFormat="0" applyAlignment="0" applyProtection="0"/>
    <xf numFmtId="0" fontId="90" fillId="60" borderId="186" applyNumberFormat="0" applyAlignment="0" applyProtection="0"/>
    <xf numFmtId="0" fontId="90" fillId="60" borderId="186" applyNumberFormat="0" applyAlignment="0" applyProtection="0"/>
    <xf numFmtId="0" fontId="90" fillId="60" borderId="186" applyNumberFormat="0" applyAlignment="0" applyProtection="0"/>
    <xf numFmtId="0" fontId="90" fillId="60" borderId="186" applyNumberFormat="0" applyAlignment="0" applyProtection="0"/>
    <xf numFmtId="0" fontId="90" fillId="60" borderId="186" applyNumberFormat="0" applyAlignment="0" applyProtection="0"/>
    <xf numFmtId="169" fontId="44" fillId="0" borderId="196">
      <alignment horizontal="left"/>
    </xf>
    <xf numFmtId="168" fontId="44" fillId="0" borderId="196">
      <alignment horizontal="left"/>
    </xf>
    <xf numFmtId="0" fontId="46" fillId="24" borderId="197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78" fontId="156" fillId="64" borderId="193">
      <alignment horizontal="left" vertical="top" wrapText="1"/>
    </xf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89" fillId="60" borderId="197" applyNumberFormat="0" applyAlignment="0" applyProtection="0"/>
    <xf numFmtId="0" fontId="47" fillId="24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115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168" fontId="44" fillId="0" borderId="193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0" fontId="91" fillId="0" borderId="193"/>
    <xf numFmtId="168" fontId="44" fillId="0" borderId="196">
      <alignment horizontal="left"/>
    </xf>
    <xf numFmtId="0" fontId="46" fillId="24" borderId="197" applyNumberFormat="0" applyAlignment="0" applyProtection="0"/>
    <xf numFmtId="0" fontId="48" fillId="11" borderId="198" applyNumberFormat="0" applyAlignment="0" applyProtection="0"/>
    <xf numFmtId="0" fontId="33" fillId="26" borderId="202" applyNumberFormat="0" applyFont="0" applyAlignment="0" applyProtection="0"/>
    <xf numFmtId="169" fontId="44" fillId="0" borderId="196">
      <alignment horizontal="left"/>
    </xf>
    <xf numFmtId="0" fontId="32" fillId="26" borderId="202" applyNumberFormat="0" applyFont="0" applyAlignment="0" applyProtection="0"/>
    <xf numFmtId="0" fontId="24" fillId="0" borderId="195" applyAlignment="0">
      <alignment horizontal="left"/>
    </xf>
    <xf numFmtId="169" fontId="44" fillId="0" borderId="193">
      <alignment horizontal="left"/>
    </xf>
    <xf numFmtId="168" fontId="44" fillId="0" borderId="193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6" fillId="24" borderId="197" applyNumberFormat="0" applyAlignment="0" applyProtection="0"/>
    <xf numFmtId="0" fontId="46" fillId="24" borderId="197" applyNumberFormat="0" applyAlignment="0" applyProtection="0"/>
    <xf numFmtId="0" fontId="89" fillId="60" borderId="197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0" fontId="115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69" fontId="44" fillId="0" borderId="196">
      <alignment horizontal="left"/>
    </xf>
    <xf numFmtId="168" fontId="44" fillId="0" borderId="196">
      <alignment horizontal="left"/>
    </xf>
    <xf numFmtId="0" fontId="47" fillId="24" borderId="198" applyNumberFormat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178" fontId="25" fillId="5" borderId="193"/>
    <xf numFmtId="178" fontId="91" fillId="63" borderId="195">
      <alignment wrapText="1"/>
    </xf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89" fillId="60" borderId="197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15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48" fillId="11" borderId="186" applyNumberFormat="0" applyAlignment="0" applyProtection="0"/>
    <xf numFmtId="0" fontId="109" fillId="25" borderId="186" applyNumberFormat="0" applyAlignment="0" applyProtection="0"/>
    <xf numFmtId="0" fontId="109" fillId="25" borderId="186" applyNumberFormat="0" applyAlignment="0" applyProtection="0"/>
    <xf numFmtId="0" fontId="109" fillId="25" borderId="186" applyNumberFormat="0" applyAlignment="0" applyProtection="0"/>
    <xf numFmtId="0" fontId="109" fillId="25" borderId="186" applyNumberFormat="0" applyAlignment="0" applyProtection="0"/>
    <xf numFmtId="0" fontId="109" fillId="25" borderId="186" applyNumberFormat="0" applyAlignment="0" applyProtection="0"/>
    <xf numFmtId="0" fontId="109" fillId="25" borderId="186" applyNumberFormat="0" applyAlignment="0" applyProtection="0"/>
    <xf numFmtId="0" fontId="48" fillId="11" borderId="186" applyNumberFormat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86" fillId="0" borderId="189" applyNumberFormat="0" applyFill="0" applyAlignment="0" applyProtection="0"/>
    <xf numFmtId="0" fontId="86" fillId="0" borderId="189" applyNumberFormat="0" applyFill="0" applyAlignment="0" applyProtection="0"/>
    <xf numFmtId="0" fontId="86" fillId="0" borderId="189" applyNumberFormat="0" applyFill="0" applyAlignment="0" applyProtection="0"/>
    <xf numFmtId="0" fontId="86" fillId="0" borderId="189" applyNumberFormat="0" applyFill="0" applyAlignment="0" applyProtection="0"/>
    <xf numFmtId="0" fontId="86" fillId="0" borderId="189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0" fontId="49" fillId="0" borderId="187" applyNumberFormat="0" applyFill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0" fontId="47" fillId="24" borderId="198" applyNumberFormat="0" applyAlignment="0" applyProtection="0"/>
    <xf numFmtId="0" fontId="86" fillId="0" borderId="201" applyNumberFormat="0" applyFill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169" fontId="44" fillId="0" borderId="193">
      <alignment horizontal="left"/>
    </xf>
    <xf numFmtId="168" fontId="44" fillId="0" borderId="193">
      <alignment horizontal="left"/>
    </xf>
    <xf numFmtId="171" fontId="44" fillId="0" borderId="193">
      <alignment horizontal="left"/>
    </xf>
    <xf numFmtId="168" fontId="44" fillId="0" borderId="193">
      <alignment horizontal="left"/>
    </xf>
    <xf numFmtId="0" fontId="24" fillId="0" borderId="195" applyAlignment="0">
      <alignment horizontal="left"/>
    </xf>
    <xf numFmtId="0" fontId="24" fillId="0" borderId="195" applyAlignment="0">
      <alignment horizontal="left"/>
    </xf>
    <xf numFmtId="0" fontId="24" fillId="0" borderId="195" applyAlignment="0">
      <alignment horizontal="left"/>
    </xf>
    <xf numFmtId="0" fontId="24" fillId="0" borderId="195" applyAlignment="0">
      <alignment horizontal="left"/>
    </xf>
    <xf numFmtId="0" fontId="25" fillId="63" borderId="193">
      <alignment horizontal="centerContinuous" wrapText="1"/>
    </xf>
    <xf numFmtId="0" fontId="91" fillId="63" borderId="195">
      <alignment wrapText="1"/>
    </xf>
    <xf numFmtId="170" fontId="44" fillId="0" borderId="193">
      <alignment horizontal="left"/>
    </xf>
    <xf numFmtId="0" fontId="156" fillId="64" borderId="194">
      <alignment horizontal="left" vertical="top"/>
    </xf>
    <xf numFmtId="178" fontId="25" fillId="63" borderId="193">
      <alignment horizontal="centerContinuous" wrapText="1"/>
    </xf>
    <xf numFmtId="178" fontId="208" fillId="64" borderId="194">
      <alignment horizontal="left" vertical="top" wrapText="1"/>
    </xf>
    <xf numFmtId="178" fontId="91" fillId="63" borderId="195">
      <alignment wrapText="1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6" fillId="24" borderId="197" applyNumberFormat="0" applyAlignment="0" applyProtection="0"/>
    <xf numFmtId="0" fontId="47" fillId="24" borderId="198" applyNumberFormat="0" applyAlignment="0" applyProtection="0"/>
    <xf numFmtId="0" fontId="49" fillId="0" borderId="199" applyNumberFormat="0" applyFill="0" applyAlignment="0" applyProtection="0"/>
    <xf numFmtId="0" fontId="86" fillId="0" borderId="201" applyNumberFormat="0" applyFill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25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71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0" fontId="109" fillId="25" borderId="198" applyNumberFormat="0" applyAlignment="0" applyProtection="0"/>
    <xf numFmtId="0" fontId="32" fillId="26" borderId="202" applyNumberFormat="0" applyFont="0" applyAlignment="0" applyProtection="0"/>
    <xf numFmtId="0" fontId="86" fillId="0" borderId="200" applyNumberFormat="0" applyFill="0" applyAlignment="0" applyProtection="0"/>
    <xf numFmtId="0" fontId="32" fillId="26" borderId="202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6" fillId="24" borderId="197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7" fillId="24" borderId="198" applyNumberFormat="0" applyAlignment="0" applyProtection="0"/>
    <xf numFmtId="168" fontId="44" fillId="0" borderId="196">
      <alignment horizontal="left"/>
    </xf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0" fontId="91" fillId="63" borderId="195">
      <alignment wrapText="1"/>
    </xf>
    <xf numFmtId="0" fontId="24" fillId="0" borderId="195" applyAlignment="0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169" fontId="44" fillId="0" borderId="196">
      <alignment horizontal="left"/>
    </xf>
    <xf numFmtId="0" fontId="33" fillId="26" borderId="202" applyNumberFormat="0" applyFont="0" applyAlignment="0" applyProtection="0"/>
    <xf numFmtId="169" fontId="44" fillId="0" borderId="196">
      <alignment horizontal="left"/>
    </xf>
    <xf numFmtId="0" fontId="115" fillId="26" borderId="190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69" fontId="44" fillId="0" borderId="196">
      <alignment horizontal="left"/>
    </xf>
    <xf numFmtId="171" fontId="44" fillId="0" borderId="196">
      <alignment horizontal="left"/>
    </xf>
    <xf numFmtId="0" fontId="32" fillId="26" borderId="202" applyNumberFormat="0" applyFont="0" applyAlignment="0" applyProtection="0"/>
    <xf numFmtId="168" fontId="44" fillId="0" borderId="196">
      <alignment horizontal="left"/>
    </xf>
    <xf numFmtId="169" fontId="44" fillId="0" borderId="196">
      <alignment horizontal="left"/>
    </xf>
    <xf numFmtId="0" fontId="46" fillId="24" borderId="197" applyNumberFormat="0" applyAlignment="0" applyProtection="0"/>
    <xf numFmtId="0" fontId="47" fillId="24" borderId="198" applyNumberFormat="0" applyAlignment="0" applyProtection="0"/>
    <xf numFmtId="168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69" fontId="44" fillId="0" borderId="196">
      <alignment horizontal="left"/>
    </xf>
    <xf numFmtId="171" fontId="44" fillId="0" borderId="196">
      <alignment horizontal="left"/>
    </xf>
    <xf numFmtId="169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89" fillId="60" borderId="185" applyNumberFormat="0" applyAlignment="0" applyProtection="0"/>
    <xf numFmtId="0" fontId="46" fillId="24" borderId="185" applyNumberFormat="0" applyAlignment="0" applyProtection="0"/>
    <xf numFmtId="0" fontId="90" fillId="60" borderId="186" applyNumberFormat="0" applyAlignment="0" applyProtection="0"/>
    <xf numFmtId="0" fontId="47" fillId="24" borderId="186" applyNumberFormat="0" applyAlignment="0" applyProtection="0"/>
    <xf numFmtId="0" fontId="33" fillId="26" borderId="202" applyNumberFormat="0" applyFon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86" fillId="0" borderId="188" applyNumberFormat="0" applyFill="0" applyAlignment="0" applyProtection="0"/>
    <xf numFmtId="0" fontId="86" fillId="0" borderId="188" applyNumberFormat="0" applyFill="0" applyAlignment="0" applyProtection="0"/>
    <xf numFmtId="0" fontId="49" fillId="0" borderId="187" applyNumberFormat="0" applyFill="0" applyAlignment="0" applyProtection="0"/>
    <xf numFmtId="0" fontId="25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171" fontId="44" fillId="0" borderId="196">
      <alignment horizontal="left"/>
    </xf>
    <xf numFmtId="168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0" fontId="109" fillId="25" borderId="198" applyNumberFormat="0" applyAlignment="0" applyProtection="0"/>
    <xf numFmtId="0" fontId="89" fillId="60" borderId="185" applyNumberFormat="0" applyAlignment="0" applyProtection="0"/>
    <xf numFmtId="0" fontId="90" fillId="60" borderId="186" applyNumberFormat="0" applyAlignment="0" applyProtection="0"/>
    <xf numFmtId="0" fontId="86" fillId="0" borderId="188" applyNumberFormat="0" applyFill="0" applyAlignment="0" applyProtection="0"/>
    <xf numFmtId="0" fontId="25" fillId="26" borderId="190" applyNumberFormat="0" applyFont="0" applyAlignment="0" applyProtection="0"/>
    <xf numFmtId="169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0" fontId="48" fillId="11" borderId="198" applyNumberFormat="0" applyAlignment="0" applyProtection="0"/>
    <xf numFmtId="0" fontId="32" fillId="26" borderId="190" applyNumberFormat="0" applyFont="0" applyAlignment="0" applyProtection="0"/>
    <xf numFmtId="0" fontId="33" fillId="26" borderId="190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86" fillId="0" borderId="201" applyNumberFormat="0" applyFill="0" applyAlignment="0" applyProtection="0"/>
    <xf numFmtId="168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91" fillId="63" borderId="195">
      <alignment wrapText="1"/>
    </xf>
    <xf numFmtId="0" fontId="46" fillId="24" borderId="197" applyNumberFormat="0" applyAlignment="0" applyProtection="0"/>
    <xf numFmtId="168" fontId="44" fillId="0" borderId="196">
      <alignment horizontal="left"/>
    </xf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168" fontId="44" fillId="0" borderId="196">
      <alignment horizontal="left"/>
    </xf>
    <xf numFmtId="0" fontId="49" fillId="0" borderId="199" applyNumberFormat="0" applyFill="0" applyAlignment="0" applyProtection="0"/>
    <xf numFmtId="168" fontId="44" fillId="0" borderId="196">
      <alignment horizontal="left"/>
    </xf>
    <xf numFmtId="168" fontId="44" fillId="0" borderId="193">
      <alignment horizontal="left"/>
    </xf>
    <xf numFmtId="0" fontId="48" fillId="11" borderId="198" applyNumberFormat="0" applyAlignment="0" applyProtection="0"/>
    <xf numFmtId="168" fontId="44" fillId="0" borderId="196">
      <alignment horizontal="left"/>
    </xf>
    <xf numFmtId="0" fontId="33" fillId="26" borderId="202" applyNumberFormat="0" applyFont="0" applyAlignment="0" applyProtection="0"/>
    <xf numFmtId="49" fontId="224" fillId="70" borderId="191">
      <alignment horizontal="center" vertical="center" wrapText="1"/>
    </xf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32" fillId="26" borderId="190" applyNumberFormat="0" applyFont="0" applyAlignment="0" applyProtection="0"/>
    <xf numFmtId="0" fontId="115" fillId="26" borderId="190" applyNumberFormat="0" applyFont="0" applyAlignment="0" applyProtection="0"/>
    <xf numFmtId="169" fontId="44" fillId="0" borderId="196">
      <alignment horizontal="left"/>
    </xf>
    <xf numFmtId="171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115" fillId="26" borderId="190" applyNumberFormat="0" applyFont="0" applyAlignment="0" applyProtection="0"/>
    <xf numFmtId="169" fontId="44" fillId="0" borderId="196">
      <alignment horizontal="left"/>
    </xf>
    <xf numFmtId="0" fontId="91" fillId="63" borderId="193"/>
    <xf numFmtId="0" fontId="91" fillId="63" borderId="193"/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0" fontId="32" fillId="26" borderId="202" applyNumberFormat="0" applyFont="0" applyAlignment="0" applyProtection="0"/>
    <xf numFmtId="0" fontId="166" fillId="60" borderId="185" applyNumberFormat="0" applyAlignment="0" applyProtection="0"/>
    <xf numFmtId="0" fontId="89" fillId="60" borderId="185" applyNumberFormat="0" applyAlignment="0" applyProtection="0"/>
    <xf numFmtId="0" fontId="167" fillId="24" borderId="185" applyNumberFormat="0" applyAlignment="0" applyProtection="0"/>
    <xf numFmtId="0" fontId="171" fillId="60" borderId="186" applyNumberFormat="0" applyAlignment="0" applyProtection="0"/>
    <xf numFmtId="0" fontId="90" fillId="60" borderId="186" applyNumberFormat="0" applyAlignment="0" applyProtection="0"/>
    <xf numFmtId="0" fontId="47" fillId="24" borderId="198" applyNumberFormat="0" applyAlignment="0" applyProtection="0"/>
    <xf numFmtId="0" fontId="173" fillId="24" borderId="186" applyNumberFormat="0" applyAlignment="0" applyProtection="0"/>
    <xf numFmtId="0" fontId="24" fillId="0" borderId="195" applyAlignment="0">
      <alignment horizontal="left"/>
    </xf>
    <xf numFmtId="178" fontId="169" fillId="60" borderId="186" applyNumberFormat="0" applyAlignment="0" applyProtection="0"/>
    <xf numFmtId="0" fontId="24" fillId="0" borderId="195" applyAlignment="0">
      <alignment horizontal="left"/>
    </xf>
    <xf numFmtId="178" fontId="169" fillId="60" borderId="186" applyNumberFormat="0" applyAlignment="0" applyProtection="0"/>
    <xf numFmtId="169" fontId="44" fillId="0" borderId="196">
      <alignment horizontal="left"/>
    </xf>
    <xf numFmtId="168" fontId="44" fillId="0" borderId="196">
      <alignment horizontal="left"/>
    </xf>
    <xf numFmtId="169" fontId="44" fillId="0" borderId="196">
      <alignment horizontal="left"/>
    </xf>
    <xf numFmtId="0" fontId="46" fillId="24" borderId="197" applyNumberFormat="0" applyAlignment="0" applyProtection="0"/>
    <xf numFmtId="0" fontId="109" fillId="25" borderId="198" applyNumberFormat="0" applyAlignment="0" applyProtection="0"/>
    <xf numFmtId="0" fontId="109" fillId="25" borderId="198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87" fillId="63" borderId="193">
      <alignment horizontal="left"/>
    </xf>
    <xf numFmtId="0" fontId="91" fillId="63" borderId="195">
      <alignment wrapText="1"/>
    </xf>
    <xf numFmtId="0" fontId="91" fillId="63" borderId="195">
      <alignment wrapText="1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0" fontId="179" fillId="25" borderId="186" applyNumberFormat="0" applyAlignment="0" applyProtection="0"/>
    <xf numFmtId="0" fontId="109" fillId="25" borderId="186" applyNumberFormat="0" applyAlignment="0" applyProtection="0"/>
    <xf numFmtId="0" fontId="180" fillId="11" borderId="186" applyNumberFormat="0" applyAlignment="0" applyProtection="0"/>
    <xf numFmtId="0" fontId="86" fillId="0" borderId="188" applyNumberFormat="0" applyFill="0" applyAlignment="0" applyProtection="0"/>
    <xf numFmtId="0" fontId="37" fillId="0" borderId="188" applyNumberFormat="0" applyFill="0" applyAlignment="0" applyProtection="0"/>
    <xf numFmtId="0" fontId="181" fillId="0" borderId="188" applyNumberFormat="0" applyFill="0" applyAlignment="0" applyProtection="0"/>
    <xf numFmtId="0" fontId="182" fillId="0" borderId="188" applyNumberFormat="0" applyFill="0" applyAlignment="0" applyProtection="0"/>
    <xf numFmtId="0" fontId="31" fillId="0" borderId="188" applyNumberFormat="0" applyFill="0" applyAlignment="0" applyProtection="0"/>
    <xf numFmtId="0" fontId="31" fillId="0" borderId="188" applyNumberFormat="0" applyFill="0" applyAlignment="0" applyProtection="0"/>
    <xf numFmtId="0" fontId="41" fillId="0" borderId="187" applyNumberFormat="0" applyFill="0" applyAlignment="0" applyProtection="0"/>
    <xf numFmtId="0" fontId="25" fillId="25" borderId="190" applyNumberFormat="0" applyFont="0" applyAlignment="0" applyProtection="0"/>
    <xf numFmtId="178" fontId="197" fillId="25" borderId="186" applyNumberFormat="0" applyAlignment="0" applyProtection="0"/>
    <xf numFmtId="178" fontId="197" fillId="25" borderId="186" applyNumberFormat="0" applyAlignment="0" applyProtection="0"/>
    <xf numFmtId="178" fontId="206" fillId="26" borderId="190" applyNumberFormat="0" applyFont="0" applyAlignment="0" applyProtection="0"/>
    <xf numFmtId="178" fontId="206" fillId="26" borderId="190" applyNumberFormat="0" applyFont="0" applyAlignment="0" applyProtection="0"/>
    <xf numFmtId="0" fontId="39" fillId="26" borderId="190" applyNumberFormat="0" applyFont="0" applyAlignment="0" applyProtection="0"/>
    <xf numFmtId="0" fontId="39" fillId="26" borderId="190" applyNumberFormat="0" applyFont="0" applyAlignment="0" applyProtection="0"/>
    <xf numFmtId="0" fontId="33" fillId="26" borderId="190" applyNumberFormat="0" applyFont="0" applyAlignment="0" applyProtection="0"/>
    <xf numFmtId="0" fontId="39" fillId="26" borderId="190" applyNumberFormat="0" applyFont="0" applyAlignment="0" applyProtection="0"/>
    <xf numFmtId="0" fontId="39" fillId="26" borderId="190" applyNumberFormat="0" applyFont="0" applyAlignment="0" applyProtection="0"/>
    <xf numFmtId="0" fontId="25" fillId="26" borderId="190" applyNumberFormat="0" applyFont="0" applyAlignment="0" applyProtection="0"/>
    <xf numFmtId="178" fontId="207" fillId="60" borderId="185" applyNumberFormat="0" applyAlignment="0" applyProtection="0"/>
    <xf numFmtId="178" fontId="207" fillId="60" borderId="185" applyNumberFormat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89" fillId="60" borderId="197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71" fontId="44" fillId="0" borderId="193">
      <alignment horizontal="left"/>
    </xf>
    <xf numFmtId="168" fontId="44" fillId="0" borderId="196">
      <alignment horizontal="left"/>
    </xf>
    <xf numFmtId="0" fontId="46" fillId="24" borderId="197" applyNumberFormat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169" fontId="44" fillId="0" borderId="196">
      <alignment horizontal="left"/>
    </xf>
    <xf numFmtId="0" fontId="33" fillId="26" borderId="202" applyNumberFormat="0" applyFont="0" applyAlignment="0" applyProtection="0"/>
    <xf numFmtId="169" fontId="44" fillId="0" borderId="196">
      <alignment horizontal="left"/>
    </xf>
    <xf numFmtId="0" fontId="32" fillId="26" borderId="202" applyNumberFormat="0" applyFont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8" fontId="36" fillId="0" borderId="189" applyNumberFormat="0" applyFill="0" applyAlignment="0" applyProtection="0"/>
    <xf numFmtId="178" fontId="31" fillId="0" borderId="188" applyNumberFormat="0" applyFill="0" applyAlignment="0" applyProtection="0"/>
    <xf numFmtId="178" fontId="36" fillId="0" borderId="189" applyNumberFormat="0" applyFill="0" applyAlignment="0" applyProtection="0"/>
    <xf numFmtId="169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0" fontId="46" fillId="24" borderId="197" applyNumberFormat="0" applyAlignment="0" applyProtection="0"/>
    <xf numFmtId="0" fontId="48" fillId="11" borderId="198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25" fillId="26" borderId="202" applyNumberFormat="0" applyFont="0" applyAlignment="0" applyProtection="0"/>
    <xf numFmtId="0" fontId="32" fillId="26" borderId="202" applyNumberFormat="0" applyFont="0" applyAlignment="0" applyProtection="0"/>
    <xf numFmtId="0" fontId="49" fillId="0" borderId="199" applyNumberFormat="0" applyFill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170" fontId="44" fillId="0" borderId="193">
      <alignment horizontal="left"/>
    </xf>
    <xf numFmtId="168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0" fontId="33" fillId="26" borderId="202" applyNumberFormat="0" applyFont="0" applyAlignment="0" applyProtection="0"/>
    <xf numFmtId="169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0" fontId="48" fillId="11" borderId="198" applyNumberFormat="0" applyAlignment="0" applyProtection="0"/>
    <xf numFmtId="0" fontId="32" fillId="26" borderId="190" applyNumberFormat="0" applyFont="0" applyAlignment="0" applyProtection="0"/>
    <xf numFmtId="171" fontId="44" fillId="0" borderId="196">
      <alignment horizontal="left"/>
    </xf>
    <xf numFmtId="0" fontId="33" fillId="26" borderId="202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0" fontId="33" fillId="26" borderId="202" applyNumberFormat="0" applyFont="0" applyAlignment="0" applyProtection="0"/>
    <xf numFmtId="168" fontId="44" fillId="0" borderId="196">
      <alignment horizontal="left"/>
    </xf>
    <xf numFmtId="0" fontId="32" fillId="26" borderId="202" applyNumberFormat="0" applyFont="0" applyAlignment="0" applyProtection="0"/>
    <xf numFmtId="0" fontId="86" fillId="0" borderId="200" applyNumberFormat="0" applyFill="0" applyAlignment="0" applyProtection="0"/>
    <xf numFmtId="169" fontId="44" fillId="0" borderId="193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171" fontId="44" fillId="0" borderId="196">
      <alignment horizontal="left"/>
    </xf>
    <xf numFmtId="0" fontId="32" fillId="26" borderId="202" applyNumberFormat="0" applyFont="0" applyAlignment="0" applyProtection="0"/>
    <xf numFmtId="171" fontId="44" fillId="0" borderId="193">
      <alignment horizontal="left"/>
    </xf>
    <xf numFmtId="168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0" fontId="89" fillId="60" borderId="197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8" fillId="11" borderId="198" applyNumberFormat="0" applyAlignment="0" applyProtection="0"/>
    <xf numFmtId="0" fontId="47" fillId="24" borderId="198" applyNumberForma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109" fillId="25" borderId="198" applyNumberFormat="0" applyAlignment="0" applyProtection="0"/>
    <xf numFmtId="0" fontId="48" fillId="11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86" fillId="0" borderId="201" applyNumberFormat="0" applyFill="0" applyAlignment="0" applyProtection="0"/>
    <xf numFmtId="0" fontId="86" fillId="0" borderId="201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86" fillId="0" borderId="200" applyNumberFormat="0" applyFill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0" fontId="48" fillId="11" borderId="198" applyNumberForma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7" fillId="24" borderId="198" applyNumberForma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0" fontId="25" fillId="63" borderId="193">
      <alignment horizontal="centerContinuous" wrapText="1"/>
    </xf>
    <xf numFmtId="178" fontId="25" fillId="63" borderId="193">
      <alignment horizontal="centerContinuous" wrapText="1"/>
    </xf>
    <xf numFmtId="169" fontId="44" fillId="0" borderId="196">
      <alignment horizontal="left"/>
    </xf>
    <xf numFmtId="169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0" fontId="47" fillId="24" borderId="198" applyNumberFormat="0" applyAlignment="0" applyProtection="0"/>
    <xf numFmtId="0" fontId="47" fillId="24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9" fillId="0" borderId="199" applyNumberFormat="0" applyFill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90" fillId="60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6" fillId="24" borderId="197" applyNumberForma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8" fontId="44" fillId="0" borderId="193">
      <alignment horizontal="left"/>
    </xf>
    <xf numFmtId="171" fontId="44" fillId="0" borderId="193">
      <alignment horizontal="left"/>
    </xf>
    <xf numFmtId="169" fontId="44" fillId="0" borderId="193">
      <alignment horizontal="left"/>
    </xf>
    <xf numFmtId="0" fontId="89" fillId="24" borderId="185" applyNumberFormat="0" applyAlignment="0" applyProtection="0"/>
    <xf numFmtId="0" fontId="89" fillId="24" borderId="185" applyNumberFormat="0" applyAlignment="0" applyProtection="0"/>
    <xf numFmtId="0" fontId="253" fillId="24" borderId="186" applyNumberFormat="0" applyAlignment="0" applyProtection="0"/>
    <xf numFmtId="0" fontId="253" fillId="24" borderId="186" applyNumberFormat="0" applyAlignment="0" applyProtection="0"/>
    <xf numFmtId="0" fontId="253" fillId="24" borderId="186" applyNumberFormat="0" applyAlignment="0" applyProtection="0"/>
    <xf numFmtId="0" fontId="33" fillId="26" borderId="202" applyNumberFormat="0" applyFont="0" applyAlignment="0" applyProtection="0"/>
    <xf numFmtId="0" fontId="109" fillId="11" borderId="186" applyNumberFormat="0" applyAlignment="0" applyProtection="0"/>
    <xf numFmtId="0" fontId="109" fillId="11" borderId="186" applyNumberFormat="0" applyAlignment="0" applyProtection="0"/>
    <xf numFmtId="0" fontId="109" fillId="11" borderId="186" applyNumberFormat="0" applyAlignment="0" applyProtection="0"/>
    <xf numFmtId="0" fontId="86" fillId="0" borderId="187" applyNumberFormat="0" applyFill="0" applyAlignment="0" applyProtection="0"/>
    <xf numFmtId="0" fontId="86" fillId="0" borderId="187" applyNumberFormat="0" applyFill="0" applyAlignment="0" applyProtection="0"/>
    <xf numFmtId="0" fontId="31" fillId="0" borderId="188" applyNumberFormat="0" applyFill="0" applyAlignment="0" applyProtection="0"/>
    <xf numFmtId="0" fontId="25" fillId="26" borderId="190" applyNumberFormat="0" applyFont="0" applyAlignment="0" applyProtection="0"/>
    <xf numFmtId="0" fontId="25" fillId="26" borderId="190" applyNumberFormat="0" applyFont="0" applyAlignment="0" applyProtection="0"/>
    <xf numFmtId="170" fontId="44" fillId="0" borderId="193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89" fillId="24" borderId="185" applyNumberFormat="0" applyAlignment="0" applyProtection="0"/>
    <xf numFmtId="0" fontId="89" fillId="24" borderId="185" applyNumberFormat="0" applyAlignment="0" applyProtection="0"/>
    <xf numFmtId="0" fontId="253" fillId="24" borderId="186" applyNumberFormat="0" applyAlignment="0" applyProtection="0"/>
    <xf numFmtId="0" fontId="253" fillId="24" borderId="186" applyNumberFormat="0" applyAlignment="0" applyProtection="0"/>
    <xf numFmtId="0" fontId="90" fillId="60" borderId="198" applyNumberFormat="0" applyAlignment="0" applyProtection="0"/>
    <xf numFmtId="0" fontId="253" fillId="24" borderId="186" applyNumberFormat="0" applyAlignment="0" applyProtection="0"/>
    <xf numFmtId="169" fontId="44" fillId="0" borderId="196">
      <alignment horizontal="left"/>
    </xf>
    <xf numFmtId="0" fontId="109" fillId="11" borderId="186" applyNumberFormat="0" applyAlignment="0" applyProtection="0"/>
    <xf numFmtId="0" fontId="109" fillId="11" borderId="186" applyNumberFormat="0" applyAlignment="0" applyProtection="0"/>
    <xf numFmtId="0" fontId="109" fillId="11" borderId="186" applyNumberFormat="0" applyAlignment="0" applyProtection="0"/>
    <xf numFmtId="0" fontId="86" fillId="0" borderId="187" applyNumberFormat="0" applyFill="0" applyAlignment="0" applyProtection="0"/>
    <xf numFmtId="0" fontId="86" fillId="0" borderId="187" applyNumberFormat="0" applyFill="0" applyAlignment="0" applyProtection="0"/>
    <xf numFmtId="0" fontId="25" fillId="26" borderId="190" applyNumberFormat="0" applyFont="0" applyAlignment="0" applyProtection="0"/>
    <xf numFmtId="0" fontId="25" fillId="26" borderId="190" applyNumberFormat="0" applyFont="0" applyAlignment="0" applyProtection="0"/>
    <xf numFmtId="0" fontId="39" fillId="26" borderId="190" applyNumberFormat="0" applyFont="0" applyAlignment="0" applyProtection="0"/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0" fontId="47" fillId="24" borderId="198" applyNumberFormat="0" applyAlignment="0" applyProtection="0"/>
    <xf numFmtId="0" fontId="32" fillId="26" borderId="202" applyNumberFormat="0" applyFont="0" applyAlignment="0" applyProtection="0"/>
    <xf numFmtId="168" fontId="44" fillId="0" borderId="196">
      <alignment horizontal="left"/>
    </xf>
    <xf numFmtId="0" fontId="46" fillId="24" borderId="197" applyNumberFormat="0" applyAlignment="0" applyProtection="0"/>
    <xf numFmtId="0" fontId="32" fillId="26" borderId="202" applyNumberFormat="0" applyFont="0" applyAlignment="0" applyProtection="0"/>
    <xf numFmtId="0" fontId="46" fillId="24" borderId="197" applyNumberFormat="0" applyAlignment="0" applyProtection="0"/>
    <xf numFmtId="0" fontId="33" fillId="26" borderId="202" applyNumberFormat="0" applyFont="0" applyAlignment="0" applyProtection="0"/>
    <xf numFmtId="0" fontId="49" fillId="0" borderId="199" applyNumberFormat="0" applyFill="0" applyAlignment="0" applyProtection="0"/>
    <xf numFmtId="171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0" fontId="109" fillId="25" borderId="198" applyNumberForma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0" fontId="32" fillId="26" borderId="202" applyNumberFormat="0" applyFon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0" fontId="46" fillId="24" borderId="185" applyNumberFormat="0" applyAlignment="0" applyProtection="0"/>
    <xf numFmtId="0" fontId="47" fillId="24" borderId="186" applyNumberFormat="0" applyAlignment="0" applyProtection="0"/>
    <xf numFmtId="0" fontId="49" fillId="0" borderId="187" applyNumberFormat="0" applyFill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0" fontId="33" fillId="26" borderId="190" applyNumberFormat="0" applyFont="0" applyAlignment="0" applyProtection="0"/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68" fontId="44" fillId="0" borderId="196">
      <alignment horizontal="left"/>
    </xf>
    <xf numFmtId="0" fontId="33" fillId="26" borderId="202" applyNumberFormat="0" applyFont="0" applyAlignment="0" applyProtection="0"/>
    <xf numFmtId="171" fontId="44" fillId="0" borderId="196">
      <alignment horizontal="left"/>
    </xf>
    <xf numFmtId="168" fontId="44" fillId="0" borderId="196">
      <alignment horizontal="left"/>
    </xf>
    <xf numFmtId="0" fontId="25" fillId="26" borderId="190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0" fontId="156" fillId="64" borderId="192">
      <alignment horizontal="left" vertical="top" wrapText="1"/>
    </xf>
    <xf numFmtId="0" fontId="120" fillId="26" borderId="190" applyNumberFormat="0" applyFont="0" applyAlignment="0" applyProtection="0"/>
    <xf numFmtId="0" fontId="25" fillId="26" borderId="190" applyNumberFormat="0" applyFont="0" applyAlignment="0" applyProtection="0"/>
    <xf numFmtId="171" fontId="44" fillId="0" borderId="196">
      <alignment horizontal="left"/>
    </xf>
    <xf numFmtId="171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0" fontId="44" fillId="0" borderId="193">
      <alignment horizontal="left"/>
    </xf>
    <xf numFmtId="170" fontId="44" fillId="0" borderId="193">
      <alignment horizontal="left"/>
    </xf>
    <xf numFmtId="171" fontId="44" fillId="0" borderId="193">
      <alignment horizontal="left"/>
    </xf>
    <xf numFmtId="168" fontId="44" fillId="0" borderId="193">
      <alignment horizontal="left"/>
    </xf>
    <xf numFmtId="169" fontId="44" fillId="0" borderId="193">
      <alignment horizontal="left"/>
    </xf>
    <xf numFmtId="0" fontId="24" fillId="0" borderId="195" applyAlignment="0">
      <alignment horizontal="left"/>
    </xf>
    <xf numFmtId="0" fontId="24" fillId="0" borderId="195" applyAlignment="0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89" fillId="60" borderId="197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9" fillId="0" borderId="199" applyNumberFormat="0" applyFill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90" fillId="60" borderId="198" applyNumberFormat="0" applyAlignment="0" applyProtection="0"/>
    <xf numFmtId="0" fontId="47" fillId="24" borderId="198" applyNumberFormat="0" applyAlignment="0" applyProtection="0"/>
    <xf numFmtId="0" fontId="46" fillId="24" borderId="197" applyNumberFormat="0" applyAlignment="0" applyProtection="0"/>
    <xf numFmtId="0" fontId="46" fillId="24" borderId="197" applyNumberForma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71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8" fontId="198" fillId="63" borderId="195">
      <alignment wrapText="1"/>
    </xf>
    <xf numFmtId="171" fontId="44" fillId="0" borderId="193">
      <alignment horizontal="left"/>
    </xf>
    <xf numFmtId="170" fontId="44" fillId="0" borderId="193">
      <alignment horizontal="left"/>
    </xf>
    <xf numFmtId="169" fontId="44" fillId="0" borderId="193">
      <alignment horizontal="left"/>
    </xf>
    <xf numFmtId="169" fontId="44" fillId="0" borderId="193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8" fillId="11" borderId="198" applyNumberFormat="0" applyAlignment="0" applyProtection="0"/>
    <xf numFmtId="0" fontId="48" fillId="11" borderId="198" applyNumberFormat="0" applyAlignment="0" applyProtection="0"/>
    <xf numFmtId="0" fontId="47" fillId="24" borderId="198" applyNumberFormat="0" applyAlignment="0" applyProtection="0"/>
    <xf numFmtId="0" fontId="46" fillId="24" borderId="197" applyNumberForma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1" fontId="44" fillId="0" borderId="193">
      <alignment horizontal="left"/>
    </xf>
    <xf numFmtId="170" fontId="44" fillId="0" borderId="193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46" fillId="24" borderId="197" applyNumberForma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8" fillId="11" borderId="198" applyNumberFormat="0" applyAlignment="0" applyProtection="0"/>
    <xf numFmtId="0" fontId="90" fillId="60" borderId="198" applyNumberFormat="0" applyAlignment="0" applyProtection="0"/>
    <xf numFmtId="0" fontId="32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47" fillId="24" borderId="198" applyNumberFormat="0" applyAlignment="0" applyProtection="0"/>
    <xf numFmtId="0" fontId="89" fillId="60" borderId="197" applyNumberFormat="0" applyAlignment="0" applyProtection="0"/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8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78" fontId="198" fillId="63" borderId="195">
      <alignment wrapText="1"/>
    </xf>
    <xf numFmtId="0" fontId="91" fillId="0" borderId="193"/>
    <xf numFmtId="0" fontId="32" fillId="26" borderId="202" applyNumberFormat="0" applyFont="0" applyAlignment="0" applyProtection="0"/>
    <xf numFmtId="0" fontId="90" fillId="60" borderId="198" applyNumberFormat="0" applyAlignment="0" applyProtection="0"/>
    <xf numFmtId="0" fontId="32" fillId="26" borderId="202" applyNumberFormat="0" applyFont="0" applyAlignment="0" applyProtection="0"/>
    <xf numFmtId="0" fontId="90" fillId="60" borderId="198" applyNumberFormat="0" applyAlignment="0" applyProtection="0"/>
    <xf numFmtId="0" fontId="32" fillId="26" borderId="202" applyNumberFormat="0" applyFont="0" applyAlignment="0" applyProtection="0"/>
    <xf numFmtId="0" fontId="115" fillId="26" borderId="202" applyNumberFormat="0" applyFont="0" applyAlignment="0" applyProtection="0"/>
    <xf numFmtId="0" fontId="32" fillId="26" borderId="202" applyNumberFormat="0" applyFont="0" applyAlignment="0" applyProtection="0"/>
    <xf numFmtId="0" fontId="90" fillId="60" borderId="198" applyNumberFormat="0" applyAlignment="0" applyProtection="0"/>
    <xf numFmtId="169" fontId="44" fillId="0" borderId="181">
      <alignment horizontal="left"/>
    </xf>
    <xf numFmtId="169" fontId="44" fillId="0" borderId="181">
      <alignment horizontal="left"/>
    </xf>
    <xf numFmtId="169" fontId="44" fillId="0" borderId="181">
      <alignment horizontal="left"/>
    </xf>
    <xf numFmtId="170" fontId="44" fillId="0" borderId="181">
      <alignment horizontal="left"/>
    </xf>
    <xf numFmtId="170" fontId="44" fillId="0" borderId="181">
      <alignment horizontal="left"/>
    </xf>
    <xf numFmtId="170" fontId="44" fillId="0" borderId="181">
      <alignment horizontal="left"/>
    </xf>
    <xf numFmtId="171" fontId="44" fillId="0" borderId="181">
      <alignment horizontal="left"/>
    </xf>
    <xf numFmtId="171" fontId="44" fillId="0" borderId="181">
      <alignment horizontal="left"/>
    </xf>
    <xf numFmtId="171" fontId="44" fillId="0" borderId="181">
      <alignment horizontal="left"/>
    </xf>
    <xf numFmtId="168" fontId="44" fillId="0" borderId="181">
      <alignment horizontal="left"/>
    </xf>
    <xf numFmtId="168" fontId="44" fillId="0" borderId="181">
      <alignment horizontal="left"/>
    </xf>
    <xf numFmtId="168" fontId="44" fillId="0" borderId="181">
      <alignment horizontal="left"/>
    </xf>
    <xf numFmtId="169" fontId="44" fillId="0" borderId="181">
      <alignment horizontal="left"/>
    </xf>
    <xf numFmtId="169" fontId="44" fillId="0" borderId="181">
      <alignment horizontal="left"/>
    </xf>
    <xf numFmtId="169" fontId="44" fillId="0" borderId="181">
      <alignment horizontal="left"/>
    </xf>
    <xf numFmtId="170" fontId="44" fillId="0" borderId="181">
      <alignment horizontal="left"/>
    </xf>
    <xf numFmtId="170" fontId="44" fillId="0" borderId="181">
      <alignment horizontal="left"/>
    </xf>
    <xf numFmtId="170" fontId="44" fillId="0" borderId="181">
      <alignment horizontal="left"/>
    </xf>
    <xf numFmtId="171" fontId="44" fillId="0" borderId="181">
      <alignment horizontal="left"/>
    </xf>
    <xf numFmtId="171" fontId="44" fillId="0" borderId="181">
      <alignment horizontal="left"/>
    </xf>
    <xf numFmtId="171" fontId="44" fillId="0" borderId="181">
      <alignment horizontal="left"/>
    </xf>
    <xf numFmtId="168" fontId="44" fillId="0" borderId="181">
      <alignment horizontal="left"/>
    </xf>
    <xf numFmtId="168" fontId="44" fillId="0" borderId="181">
      <alignment horizontal="left"/>
    </xf>
    <xf numFmtId="168" fontId="44" fillId="0" borderId="181">
      <alignment horizontal="left"/>
    </xf>
    <xf numFmtId="0" fontId="91" fillId="0" borderId="181"/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24" fillId="0" borderId="183" applyAlignment="0">
      <alignment horizontal="left"/>
    </xf>
    <xf numFmtId="0" fontId="87" fillId="63" borderId="181">
      <alignment horizontal="left"/>
    </xf>
    <xf numFmtId="0" fontId="25" fillId="63" borderId="181">
      <alignment horizontal="centerContinuous" wrapText="1"/>
    </xf>
    <xf numFmtId="0" fontId="91" fillId="63" borderId="183">
      <alignment wrapText="1"/>
    </xf>
    <xf numFmtId="0" fontId="91" fillId="63" borderId="183">
      <alignment wrapText="1"/>
    </xf>
    <xf numFmtId="0" fontId="91" fillId="63" borderId="183">
      <alignment wrapText="1"/>
    </xf>
    <xf numFmtId="0" fontId="91" fillId="63" borderId="183">
      <alignment wrapText="1"/>
    </xf>
    <xf numFmtId="0" fontId="91" fillId="63" borderId="183">
      <alignment wrapText="1"/>
    </xf>
    <xf numFmtId="0" fontId="91" fillId="63" borderId="181"/>
    <xf numFmtId="169" fontId="44" fillId="0" borderId="181">
      <alignment horizontal="left"/>
    </xf>
    <xf numFmtId="170" fontId="44" fillId="0" borderId="181">
      <alignment horizontal="left"/>
    </xf>
    <xf numFmtId="171" fontId="44" fillId="0" borderId="181">
      <alignment horizontal="left"/>
    </xf>
    <xf numFmtId="168" fontId="44" fillId="0" borderId="181">
      <alignment horizontal="left"/>
    </xf>
    <xf numFmtId="0" fontId="156" fillId="64" borderId="180">
      <alignment horizontal="left" vertical="top" wrapText="1"/>
    </xf>
    <xf numFmtId="0" fontId="156" fillId="64" borderId="182">
      <alignment horizontal="left" vertical="top"/>
    </xf>
    <xf numFmtId="0" fontId="91" fillId="0" borderId="181"/>
    <xf numFmtId="178" fontId="25" fillId="5" borderId="181"/>
    <xf numFmtId="178" fontId="25" fillId="63" borderId="181">
      <alignment horizontal="centerContinuous" wrapText="1"/>
    </xf>
    <xf numFmtId="0" fontId="25" fillId="63" borderId="181">
      <alignment horizontal="centerContinuous" wrapText="1"/>
    </xf>
    <xf numFmtId="178" fontId="198" fillId="63" borderId="183">
      <alignment wrapText="1"/>
    </xf>
    <xf numFmtId="178" fontId="91" fillId="63" borderId="183">
      <alignment wrapText="1"/>
    </xf>
    <xf numFmtId="178" fontId="91" fillId="63" borderId="183">
      <alignment wrapText="1"/>
    </xf>
    <xf numFmtId="178" fontId="198" fillId="63" borderId="183">
      <alignment wrapText="1"/>
    </xf>
    <xf numFmtId="0" fontId="91" fillId="63" borderId="181"/>
    <xf numFmtId="178" fontId="156" fillId="64" borderId="181">
      <alignment horizontal="left" vertical="top" wrapText="1"/>
    </xf>
    <xf numFmtId="178" fontId="208" fillId="64" borderId="182">
      <alignment horizontal="left" vertical="top" wrapText="1"/>
    </xf>
    <xf numFmtId="178" fontId="25" fillId="63" borderId="181">
      <alignment horizontal="centerContinuous" wrapText="1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1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69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70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169" fontId="44" fillId="0" borderId="196">
      <alignment horizontal="left"/>
    </xf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32" fillId="26" borderId="202" applyNumberFormat="0" applyFont="0" applyAlignment="0" applyProtection="0"/>
    <xf numFmtId="0" fontId="115" fillId="26" borderId="202" applyNumberFormat="0" applyFont="0" applyAlignment="0" applyProtection="0"/>
    <xf numFmtId="0" fontId="115" fillId="26" borderId="202" applyNumberFormat="0" applyFont="0" applyAlignment="0" applyProtection="0"/>
    <xf numFmtId="0" fontId="166" fillId="60" borderId="197" applyNumberFormat="0" applyAlignment="0" applyProtection="0"/>
    <xf numFmtId="0" fontId="89" fillId="60" borderId="197" applyNumberFormat="0" applyAlignment="0" applyProtection="0"/>
    <xf numFmtId="0" fontId="167" fillId="24" borderId="197" applyNumberFormat="0" applyAlignment="0" applyProtection="0"/>
    <xf numFmtId="0" fontId="171" fillId="60" borderId="198" applyNumberFormat="0" applyAlignment="0" applyProtection="0"/>
    <xf numFmtId="0" fontId="90" fillId="60" borderId="198" applyNumberFormat="0" applyAlignment="0" applyProtection="0"/>
    <xf numFmtId="0" fontId="173" fillId="24" borderId="198" applyNumberFormat="0" applyAlignment="0" applyProtection="0"/>
    <xf numFmtId="178" fontId="169" fillId="60" borderId="198" applyNumberFormat="0" applyAlignment="0" applyProtection="0"/>
    <xf numFmtId="178" fontId="169" fillId="60" borderId="198" applyNumberFormat="0" applyAlignment="0" applyProtection="0"/>
    <xf numFmtId="0" fontId="179" fillId="25" borderId="198" applyNumberFormat="0" applyAlignment="0" applyProtection="0"/>
    <xf numFmtId="0" fontId="109" fillId="25" borderId="198" applyNumberFormat="0" applyAlignment="0" applyProtection="0"/>
    <xf numFmtId="0" fontId="180" fillId="11" borderId="198" applyNumberFormat="0" applyAlignment="0" applyProtection="0"/>
    <xf numFmtId="0" fontId="86" fillId="0" borderId="200" applyNumberFormat="0" applyFill="0" applyAlignment="0" applyProtection="0"/>
    <xf numFmtId="0" fontId="37" fillId="0" borderId="200" applyNumberFormat="0" applyFill="0" applyAlignment="0" applyProtection="0"/>
    <xf numFmtId="0" fontId="181" fillId="0" borderId="200" applyNumberFormat="0" applyFill="0" applyAlignment="0" applyProtection="0"/>
    <xf numFmtId="0" fontId="182" fillId="0" borderId="200" applyNumberFormat="0" applyFill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41" fillId="0" borderId="199" applyNumberFormat="0" applyFill="0" applyAlignment="0" applyProtection="0"/>
    <xf numFmtId="0" fontId="25" fillId="25" borderId="202" applyNumberFormat="0" applyFont="0" applyAlignment="0" applyProtection="0"/>
    <xf numFmtId="178" fontId="197" fillId="25" borderId="198" applyNumberFormat="0" applyAlignment="0" applyProtection="0"/>
    <xf numFmtId="178" fontId="197" fillId="25" borderId="198" applyNumberFormat="0" applyAlignment="0" applyProtection="0"/>
    <xf numFmtId="178" fontId="206" fillId="26" borderId="202" applyNumberFormat="0" applyFont="0" applyAlignment="0" applyProtection="0"/>
    <xf numFmtId="178" fontId="206" fillId="26" borderId="202" applyNumberFormat="0" applyFont="0" applyAlignment="0" applyProtection="0"/>
    <xf numFmtId="0" fontId="39" fillId="26" borderId="202" applyNumberFormat="0" applyFont="0" applyAlignment="0" applyProtection="0"/>
    <xf numFmtId="0" fontId="39" fillId="26" borderId="202" applyNumberFormat="0" applyFont="0" applyAlignment="0" applyProtection="0"/>
    <xf numFmtId="0" fontId="33" fillId="26" borderId="202" applyNumberFormat="0" applyFont="0" applyAlignment="0" applyProtection="0"/>
    <xf numFmtId="0" fontId="39" fillId="26" borderId="202" applyNumberFormat="0" applyFont="0" applyAlignment="0" applyProtection="0"/>
    <xf numFmtId="0" fontId="39" fillId="26" borderId="202" applyNumberFormat="0" applyFont="0" applyAlignment="0" applyProtection="0"/>
    <xf numFmtId="0" fontId="25" fillId="26" borderId="202" applyNumberFormat="0" applyFont="0" applyAlignment="0" applyProtection="0"/>
    <xf numFmtId="178" fontId="207" fillId="60" borderId="197" applyNumberFormat="0" applyAlignment="0" applyProtection="0"/>
    <xf numFmtId="178" fontId="207" fillId="60" borderId="197" applyNumberFormat="0" applyAlignment="0" applyProtection="0"/>
    <xf numFmtId="178" fontId="36" fillId="0" borderId="201" applyNumberFormat="0" applyFill="0" applyAlignment="0" applyProtection="0"/>
    <xf numFmtId="178" fontId="31" fillId="0" borderId="200" applyNumberFormat="0" applyFill="0" applyAlignment="0" applyProtection="0"/>
    <xf numFmtId="178" fontId="36" fillId="0" borderId="201" applyNumberFormat="0" applyFill="0" applyAlignment="0" applyProtection="0"/>
    <xf numFmtId="0" fontId="32" fillId="26" borderId="202" applyNumberFormat="0" applyFont="0" applyAlignment="0" applyProtection="0"/>
    <xf numFmtId="0" fontId="89" fillId="24" borderId="197" applyNumberFormat="0" applyAlignment="0" applyProtection="0"/>
    <xf numFmtId="0" fontId="89" fillId="24" borderId="197" applyNumberFormat="0" applyAlignment="0" applyProtection="0"/>
    <xf numFmtId="0" fontId="253" fillId="24" borderId="198" applyNumberFormat="0" applyAlignment="0" applyProtection="0"/>
    <xf numFmtId="0" fontId="253" fillId="24" borderId="198" applyNumberFormat="0" applyAlignment="0" applyProtection="0"/>
    <xf numFmtId="0" fontId="253" fillId="24" borderId="198" applyNumberFormat="0" applyAlignment="0" applyProtection="0"/>
    <xf numFmtId="0" fontId="109" fillId="11" borderId="198" applyNumberFormat="0" applyAlignment="0" applyProtection="0"/>
    <xf numFmtId="0" fontId="109" fillId="11" borderId="198" applyNumberFormat="0" applyAlignment="0" applyProtection="0"/>
    <xf numFmtId="0" fontId="109" fillId="11" borderId="198" applyNumberFormat="0" applyAlignment="0" applyProtection="0"/>
    <xf numFmtId="0" fontId="86" fillId="0" borderId="199" applyNumberFormat="0" applyFill="0" applyAlignment="0" applyProtection="0"/>
    <xf numFmtId="0" fontId="86" fillId="0" borderId="199" applyNumberFormat="0" applyFill="0" applyAlignment="0" applyProtection="0"/>
    <xf numFmtId="0" fontId="31" fillId="0" borderId="200" applyNumberFormat="0" applyFill="0" applyAlignment="0" applyProtection="0"/>
    <xf numFmtId="0" fontId="25" fillId="26" borderId="202" applyNumberFormat="0" applyFont="0" applyAlignment="0" applyProtection="0"/>
    <xf numFmtId="0" fontId="25" fillId="26" borderId="202" applyNumberFormat="0" applyFont="0" applyAlignment="0" applyProtection="0"/>
    <xf numFmtId="0" fontId="89" fillId="24" borderId="197" applyNumberFormat="0" applyAlignment="0" applyProtection="0"/>
    <xf numFmtId="0" fontId="89" fillId="24" borderId="197" applyNumberFormat="0" applyAlignment="0" applyProtection="0"/>
    <xf numFmtId="0" fontId="253" fillId="24" borderId="198" applyNumberFormat="0" applyAlignment="0" applyProtection="0"/>
    <xf numFmtId="0" fontId="253" fillId="24" borderId="198" applyNumberFormat="0" applyAlignment="0" applyProtection="0"/>
    <xf numFmtId="0" fontId="253" fillId="24" borderId="198" applyNumberFormat="0" applyAlignment="0" applyProtection="0"/>
    <xf numFmtId="0" fontId="109" fillId="11" borderId="198" applyNumberFormat="0" applyAlignment="0" applyProtection="0"/>
    <xf numFmtId="0" fontId="109" fillId="11" borderId="198" applyNumberFormat="0" applyAlignment="0" applyProtection="0"/>
    <xf numFmtId="0" fontId="109" fillId="11" borderId="198" applyNumberFormat="0" applyAlignment="0" applyProtection="0"/>
    <xf numFmtId="0" fontId="86" fillId="0" borderId="199" applyNumberFormat="0" applyFill="0" applyAlignment="0" applyProtection="0"/>
    <xf numFmtId="0" fontId="86" fillId="0" borderId="199" applyNumberFormat="0" applyFill="0" applyAlignment="0" applyProtection="0"/>
    <xf numFmtId="0" fontId="25" fillId="26" borderId="202" applyNumberFormat="0" applyFont="0" applyAlignment="0" applyProtection="0"/>
    <xf numFmtId="0" fontId="25" fillId="26" borderId="202" applyNumberFormat="0" applyFont="0" applyAlignment="0" applyProtection="0"/>
    <xf numFmtId="0" fontId="39" fillId="26" borderId="202" applyNumberFormat="0" applyFont="0" applyAlignment="0" applyProtection="0"/>
    <xf numFmtId="0" fontId="46" fillId="24" borderId="197" applyNumberFormat="0" applyAlignment="0" applyProtection="0"/>
    <xf numFmtId="0" fontId="47" fillId="24" borderId="198" applyNumberFormat="0" applyAlignment="0" applyProtection="0"/>
    <xf numFmtId="0" fontId="49" fillId="0" borderId="199" applyNumberFormat="0" applyFill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33" fillId="26" borderId="202" applyNumberFormat="0" applyFont="0" applyAlignment="0" applyProtection="0"/>
    <xf numFmtId="0" fontId="25" fillId="26" borderId="202" applyNumberFormat="0" applyFont="0" applyAlignment="0" applyProtection="0"/>
    <xf numFmtId="0" fontId="120" fillId="26" borderId="202" applyNumberFormat="0" applyFont="0" applyAlignment="0" applyProtection="0"/>
    <xf numFmtId="0" fontId="25" fillId="26" borderId="202" applyNumberFormat="0" applyFont="0" applyAlignment="0" applyProtection="0"/>
    <xf numFmtId="169" fontId="44" fillId="0" borderId="205">
      <alignment horizontal="left"/>
    </xf>
    <xf numFmtId="169" fontId="44" fillId="0" borderId="205">
      <alignment horizontal="left"/>
    </xf>
    <xf numFmtId="169" fontId="44" fillId="0" borderId="205">
      <alignment horizontal="left"/>
    </xf>
    <xf numFmtId="170" fontId="44" fillId="0" borderId="205">
      <alignment horizontal="left"/>
    </xf>
    <xf numFmtId="170" fontId="44" fillId="0" borderId="205">
      <alignment horizontal="left"/>
    </xf>
    <xf numFmtId="170" fontId="44" fillId="0" borderId="205">
      <alignment horizontal="left"/>
    </xf>
    <xf numFmtId="171" fontId="44" fillId="0" borderId="205">
      <alignment horizontal="left"/>
    </xf>
    <xf numFmtId="171" fontId="44" fillId="0" borderId="205">
      <alignment horizontal="left"/>
    </xf>
    <xf numFmtId="171" fontId="44" fillId="0" borderId="205">
      <alignment horizontal="left"/>
    </xf>
    <xf numFmtId="168" fontId="44" fillId="0" borderId="205">
      <alignment horizontal="left"/>
    </xf>
    <xf numFmtId="168" fontId="44" fillId="0" borderId="205">
      <alignment horizontal="left"/>
    </xf>
    <xf numFmtId="168" fontId="44" fillId="0" borderId="205">
      <alignment horizontal="left"/>
    </xf>
    <xf numFmtId="169" fontId="44" fillId="0" borderId="205">
      <alignment horizontal="left"/>
    </xf>
    <xf numFmtId="169" fontId="44" fillId="0" borderId="205">
      <alignment horizontal="left"/>
    </xf>
    <xf numFmtId="169" fontId="44" fillId="0" borderId="205">
      <alignment horizontal="left"/>
    </xf>
    <xf numFmtId="170" fontId="44" fillId="0" borderId="205">
      <alignment horizontal="left"/>
    </xf>
    <xf numFmtId="170" fontId="44" fillId="0" borderId="205">
      <alignment horizontal="left"/>
    </xf>
    <xf numFmtId="170" fontId="44" fillId="0" borderId="205">
      <alignment horizontal="left"/>
    </xf>
    <xf numFmtId="171" fontId="44" fillId="0" borderId="205">
      <alignment horizontal="left"/>
    </xf>
    <xf numFmtId="171" fontId="44" fillId="0" borderId="205">
      <alignment horizontal="left"/>
    </xf>
    <xf numFmtId="171" fontId="44" fillId="0" borderId="205">
      <alignment horizontal="left"/>
    </xf>
    <xf numFmtId="168" fontId="44" fillId="0" borderId="205">
      <alignment horizontal="left"/>
    </xf>
    <xf numFmtId="168" fontId="44" fillId="0" borderId="205">
      <alignment horizontal="left"/>
    </xf>
    <xf numFmtId="168" fontId="44" fillId="0" borderId="205">
      <alignment horizontal="left"/>
    </xf>
    <xf numFmtId="0" fontId="91" fillId="0" borderId="205"/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87" fillId="63" borderId="205">
      <alignment horizontal="left"/>
    </xf>
    <xf numFmtId="0" fontId="25" fillId="63" borderId="205">
      <alignment horizontal="centerContinuous" wrapText="1"/>
    </xf>
    <xf numFmtId="0" fontId="91" fillId="63" borderId="207">
      <alignment wrapText="1"/>
    </xf>
    <xf numFmtId="0" fontId="91" fillId="63" borderId="207">
      <alignment wrapText="1"/>
    </xf>
    <xf numFmtId="0" fontId="91" fillId="63" borderId="207">
      <alignment wrapText="1"/>
    </xf>
    <xf numFmtId="0" fontId="91" fillId="63" borderId="207">
      <alignment wrapText="1"/>
    </xf>
    <xf numFmtId="0" fontId="91" fillId="63" borderId="207">
      <alignment wrapText="1"/>
    </xf>
    <xf numFmtId="0" fontId="91" fillId="63" borderId="205"/>
    <xf numFmtId="169" fontId="44" fillId="0" borderId="205">
      <alignment horizontal="left"/>
    </xf>
    <xf numFmtId="170" fontId="44" fillId="0" borderId="205">
      <alignment horizontal="left"/>
    </xf>
    <xf numFmtId="171" fontId="44" fillId="0" borderId="205">
      <alignment horizontal="left"/>
    </xf>
    <xf numFmtId="168" fontId="44" fillId="0" borderId="205">
      <alignment horizontal="left"/>
    </xf>
    <xf numFmtId="0" fontId="156" fillId="64" borderId="204">
      <alignment horizontal="left" vertical="top" wrapText="1"/>
    </xf>
    <xf numFmtId="0" fontId="156" fillId="64" borderId="206">
      <alignment horizontal="left" vertical="top"/>
    </xf>
    <xf numFmtId="0" fontId="91" fillId="0" borderId="205"/>
    <xf numFmtId="178" fontId="25" fillId="5" borderId="205"/>
    <xf numFmtId="178" fontId="25" fillId="63" borderId="205">
      <alignment horizontal="centerContinuous" wrapText="1"/>
    </xf>
    <xf numFmtId="0" fontId="25" fillId="63" borderId="205">
      <alignment horizontal="centerContinuous" wrapText="1"/>
    </xf>
    <xf numFmtId="178" fontId="198" fillId="63" borderId="207">
      <alignment wrapText="1"/>
    </xf>
    <xf numFmtId="178" fontId="91" fillId="63" borderId="207">
      <alignment wrapText="1"/>
    </xf>
    <xf numFmtId="178" fontId="91" fillId="63" borderId="207">
      <alignment wrapText="1"/>
    </xf>
    <xf numFmtId="178" fontId="198" fillId="63" borderId="207">
      <alignment wrapText="1"/>
    </xf>
    <xf numFmtId="0" fontId="91" fillId="63" borderId="205"/>
    <xf numFmtId="178" fontId="156" fillId="64" borderId="205">
      <alignment horizontal="left" vertical="top" wrapText="1"/>
    </xf>
    <xf numFmtId="178" fontId="208" fillId="64" borderId="206">
      <alignment horizontal="left" vertical="top" wrapText="1"/>
    </xf>
    <xf numFmtId="178" fontId="25" fillId="63" borderId="205">
      <alignment horizontal="centerContinuous" wrapText="1"/>
    </xf>
    <xf numFmtId="168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169" fontId="44" fillId="0" borderId="208">
      <alignment horizontal="left"/>
    </xf>
    <xf numFmtId="168" fontId="44" fillId="0" borderId="208">
      <alignment horizontal="left"/>
    </xf>
    <xf numFmtId="0" fontId="46" fillId="24" borderId="209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78" fontId="156" fillId="64" borderId="205">
      <alignment horizontal="left" vertical="top" wrapText="1"/>
    </xf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89" fillId="60" borderId="209" applyNumberFormat="0" applyAlignment="0" applyProtection="0"/>
    <xf numFmtId="0" fontId="47" fillId="24" borderId="210" applyNumberFormat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169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0" fontId="115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168" fontId="44" fillId="0" borderId="205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0" fontId="91" fillId="0" borderId="205"/>
    <xf numFmtId="168" fontId="44" fillId="0" borderId="208">
      <alignment horizontal="left"/>
    </xf>
    <xf numFmtId="0" fontId="46" fillId="24" borderId="209" applyNumberFormat="0" applyAlignment="0" applyProtection="0"/>
    <xf numFmtId="0" fontId="48" fillId="11" borderId="210" applyNumberFormat="0" applyAlignment="0" applyProtection="0"/>
    <xf numFmtId="0" fontId="33" fillId="26" borderId="214" applyNumberFormat="0" applyFont="0" applyAlignment="0" applyProtection="0"/>
    <xf numFmtId="169" fontId="44" fillId="0" borderId="208">
      <alignment horizontal="left"/>
    </xf>
    <xf numFmtId="0" fontId="32" fillId="26" borderId="214" applyNumberFormat="0" applyFont="0" applyAlignment="0" applyProtection="0"/>
    <xf numFmtId="0" fontId="24" fillId="0" borderId="207" applyAlignment="0">
      <alignment horizontal="left"/>
    </xf>
    <xf numFmtId="169" fontId="44" fillId="0" borderId="205">
      <alignment horizontal="left"/>
    </xf>
    <xf numFmtId="168" fontId="44" fillId="0" borderId="205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6" fillId="24" borderId="209" applyNumberFormat="0" applyAlignment="0" applyProtection="0"/>
    <xf numFmtId="0" fontId="46" fillId="24" borderId="209" applyNumberFormat="0" applyAlignment="0" applyProtection="0"/>
    <xf numFmtId="0" fontId="89" fillId="60" borderId="209" applyNumberFormat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0" fontId="115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69" fontId="44" fillId="0" borderId="208">
      <alignment horizontal="left"/>
    </xf>
    <xf numFmtId="168" fontId="44" fillId="0" borderId="208">
      <alignment horizontal="left"/>
    </xf>
    <xf numFmtId="0" fontId="47" fillId="24" borderId="210" applyNumberFormat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178" fontId="25" fillId="5" borderId="205"/>
    <xf numFmtId="178" fontId="91" fillId="63" borderId="207">
      <alignment wrapText="1"/>
    </xf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89" fillId="60" borderId="209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115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0" fontId="47" fillId="24" borderId="210" applyNumberFormat="0" applyAlignment="0" applyProtection="0"/>
    <xf numFmtId="0" fontId="86" fillId="0" borderId="213" applyNumberFormat="0" applyFill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69" fontId="44" fillId="0" borderId="205">
      <alignment horizontal="left"/>
    </xf>
    <xf numFmtId="168" fontId="44" fillId="0" borderId="205">
      <alignment horizontal="left"/>
    </xf>
    <xf numFmtId="171" fontId="44" fillId="0" borderId="205">
      <alignment horizontal="left"/>
    </xf>
    <xf numFmtId="168" fontId="44" fillId="0" borderId="205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0" fontId="25" fillId="63" borderId="205">
      <alignment horizontal="centerContinuous" wrapText="1"/>
    </xf>
    <xf numFmtId="0" fontId="91" fillId="63" borderId="207">
      <alignment wrapText="1"/>
    </xf>
    <xf numFmtId="170" fontId="44" fillId="0" borderId="205">
      <alignment horizontal="left"/>
    </xf>
    <xf numFmtId="0" fontId="156" fillId="64" borderId="206">
      <alignment horizontal="left" vertical="top"/>
    </xf>
    <xf numFmtId="178" fontId="25" fillId="63" borderId="205">
      <alignment horizontal="centerContinuous" wrapText="1"/>
    </xf>
    <xf numFmtId="178" fontId="208" fillId="64" borderId="206">
      <alignment horizontal="left" vertical="top" wrapText="1"/>
    </xf>
    <xf numFmtId="178" fontId="91" fillId="63" borderId="207">
      <alignment wrapText="1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6" fillId="24" borderId="209" applyNumberFormat="0" applyAlignment="0" applyProtection="0"/>
    <xf numFmtId="0" fontId="47" fillId="24" borderId="210" applyNumberFormat="0" applyAlignment="0" applyProtection="0"/>
    <xf numFmtId="0" fontId="49" fillId="0" borderId="211" applyNumberFormat="0" applyFill="0" applyAlignment="0" applyProtection="0"/>
    <xf numFmtId="0" fontId="86" fillId="0" borderId="213" applyNumberFormat="0" applyFill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25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71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0" fontId="109" fillId="25" borderId="210" applyNumberFormat="0" applyAlignment="0" applyProtection="0"/>
    <xf numFmtId="0" fontId="32" fillId="26" borderId="214" applyNumberFormat="0" applyFont="0" applyAlignment="0" applyProtection="0"/>
    <xf numFmtId="0" fontId="86" fillId="0" borderId="212" applyNumberFormat="0" applyFill="0" applyAlignment="0" applyProtection="0"/>
    <xf numFmtId="0" fontId="32" fillId="26" borderId="214" applyNumberFormat="0" applyFont="0" applyAlignment="0" applyProtection="0"/>
    <xf numFmtId="171" fontId="44" fillId="0" borderId="208">
      <alignment horizontal="left"/>
    </xf>
    <xf numFmtId="171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6" fillId="24" borderId="209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7" fillId="24" borderId="210" applyNumberFormat="0" applyAlignment="0" applyProtection="0"/>
    <xf numFmtId="168" fontId="44" fillId="0" borderId="208">
      <alignment horizontal="left"/>
    </xf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0" fontId="91" fillId="63" borderId="207">
      <alignment wrapText="1"/>
    </xf>
    <xf numFmtId="0" fontId="24" fillId="0" borderId="207" applyAlignment="0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169" fontId="44" fillId="0" borderId="208">
      <alignment horizontal="left"/>
    </xf>
    <xf numFmtId="0" fontId="33" fillId="26" borderId="214" applyNumberFormat="0" applyFont="0" applyAlignment="0" applyProtection="0"/>
    <xf numFmtId="169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169" fontId="44" fillId="0" borderId="208">
      <alignment horizontal="left"/>
    </xf>
    <xf numFmtId="169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69" fontId="44" fillId="0" borderId="208">
      <alignment horizontal="left"/>
    </xf>
    <xf numFmtId="171" fontId="44" fillId="0" borderId="208">
      <alignment horizontal="left"/>
    </xf>
    <xf numFmtId="0" fontId="32" fillId="26" borderId="214" applyNumberFormat="0" applyFont="0" applyAlignment="0" applyProtection="0"/>
    <xf numFmtId="168" fontId="44" fillId="0" borderId="208">
      <alignment horizontal="left"/>
    </xf>
    <xf numFmtId="169" fontId="44" fillId="0" borderId="208">
      <alignment horizontal="left"/>
    </xf>
    <xf numFmtId="0" fontId="46" fillId="24" borderId="209" applyNumberFormat="0" applyAlignment="0" applyProtection="0"/>
    <xf numFmtId="0" fontId="47" fillId="24" borderId="210" applyNumberFormat="0" applyAlignment="0" applyProtection="0"/>
    <xf numFmtId="168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69" fontId="44" fillId="0" borderId="208">
      <alignment horizontal="left"/>
    </xf>
    <xf numFmtId="171" fontId="44" fillId="0" borderId="208">
      <alignment horizontal="left"/>
    </xf>
    <xf numFmtId="169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33" fillId="26" borderId="214" applyNumberFormat="0" applyFon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71" fontId="44" fillId="0" borderId="208">
      <alignment horizontal="left"/>
    </xf>
    <xf numFmtId="168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171" fontId="44" fillId="0" borderId="208">
      <alignment horizontal="left"/>
    </xf>
    <xf numFmtId="171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109" fillId="25" borderId="210" applyNumberFormat="0" applyAlignment="0" applyProtection="0"/>
    <xf numFmtId="169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48" fillId="11" borderId="210" applyNumberFormat="0" applyAlignment="0" applyProtection="0"/>
    <xf numFmtId="171" fontId="44" fillId="0" borderId="208">
      <alignment horizontal="left"/>
    </xf>
    <xf numFmtId="171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86" fillId="0" borderId="213" applyNumberFormat="0" applyFill="0" applyAlignment="0" applyProtection="0"/>
    <xf numFmtId="168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91" fillId="63" borderId="207">
      <alignment wrapText="1"/>
    </xf>
    <xf numFmtId="0" fontId="46" fillId="24" borderId="209" applyNumberFormat="0" applyAlignment="0" applyProtection="0"/>
    <xf numFmtId="168" fontId="44" fillId="0" borderId="208">
      <alignment horizontal="left"/>
    </xf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168" fontId="44" fillId="0" borderId="208">
      <alignment horizontal="left"/>
    </xf>
    <xf numFmtId="0" fontId="49" fillId="0" borderId="211" applyNumberFormat="0" applyFill="0" applyAlignment="0" applyProtection="0"/>
    <xf numFmtId="168" fontId="44" fillId="0" borderId="208">
      <alignment horizontal="left"/>
    </xf>
    <xf numFmtId="168" fontId="44" fillId="0" borderId="205">
      <alignment horizontal="left"/>
    </xf>
    <xf numFmtId="0" fontId="48" fillId="11" borderId="210" applyNumberFormat="0" applyAlignment="0" applyProtection="0"/>
    <xf numFmtId="168" fontId="44" fillId="0" borderId="208">
      <alignment horizontal="left"/>
    </xf>
    <xf numFmtId="0" fontId="33" fillId="26" borderId="214" applyNumberFormat="0" applyFont="0" applyAlignment="0" applyProtection="0"/>
    <xf numFmtId="169" fontId="44" fillId="0" borderId="208">
      <alignment horizontal="left"/>
    </xf>
    <xf numFmtId="171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169" fontId="44" fillId="0" borderId="208">
      <alignment horizontal="left"/>
    </xf>
    <xf numFmtId="0" fontId="91" fillId="63" borderId="205"/>
    <xf numFmtId="0" fontId="91" fillId="63" borderId="205"/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0" fontId="32" fillId="26" borderId="214" applyNumberFormat="0" applyFont="0" applyAlignment="0" applyProtection="0"/>
    <xf numFmtId="0" fontId="47" fillId="24" borderId="210" applyNumberFormat="0" applyAlignment="0" applyProtection="0"/>
    <xf numFmtId="0" fontId="24" fillId="0" borderId="207" applyAlignment="0">
      <alignment horizontal="left"/>
    </xf>
    <xf numFmtId="0" fontId="24" fillId="0" borderId="207" applyAlignment="0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169" fontId="44" fillId="0" borderId="208">
      <alignment horizontal="left"/>
    </xf>
    <xf numFmtId="0" fontId="46" fillId="24" borderId="209" applyNumberFormat="0" applyAlignment="0" applyProtection="0"/>
    <xf numFmtId="0" fontId="109" fillId="25" borderId="210" applyNumberFormat="0" applyAlignment="0" applyProtection="0"/>
    <xf numFmtId="0" fontId="109" fillId="25" borderId="210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87" fillId="63" borderId="205">
      <alignment horizontal="left"/>
    </xf>
    <xf numFmtId="0" fontId="91" fillId="63" borderId="207">
      <alignment wrapText="1"/>
    </xf>
    <xf numFmtId="0" fontId="91" fillId="63" borderId="207">
      <alignment wrapText="1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169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89" fillId="60" borderId="209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71" fontId="44" fillId="0" borderId="205">
      <alignment horizontal="left"/>
    </xf>
    <xf numFmtId="168" fontId="44" fillId="0" borderId="208">
      <alignment horizontal="left"/>
    </xf>
    <xf numFmtId="0" fontId="46" fillId="24" borderId="209" applyNumberFormat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169" fontId="44" fillId="0" borderId="208">
      <alignment horizontal="left"/>
    </xf>
    <xf numFmtId="0" fontId="33" fillId="26" borderId="214" applyNumberFormat="0" applyFont="0" applyAlignment="0" applyProtection="0"/>
    <xf numFmtId="169" fontId="44" fillId="0" borderId="208">
      <alignment horizontal="left"/>
    </xf>
    <xf numFmtId="0" fontId="32" fillId="26" borderId="214" applyNumberFormat="0" applyFont="0" applyAlignment="0" applyProtection="0"/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0" fontId="46" fillId="24" borderId="209" applyNumberFormat="0" applyAlignment="0" applyProtection="0"/>
    <xf numFmtId="0" fontId="48" fillId="11" borderId="210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25" fillId="26" borderId="214" applyNumberFormat="0" applyFont="0" applyAlignment="0" applyProtection="0"/>
    <xf numFmtId="0" fontId="32" fillId="26" borderId="214" applyNumberFormat="0" applyFont="0" applyAlignment="0" applyProtection="0"/>
    <xf numFmtId="0" fontId="49" fillId="0" borderId="211" applyNumberFormat="0" applyFill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170" fontId="44" fillId="0" borderId="205">
      <alignment horizontal="left"/>
    </xf>
    <xf numFmtId="168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33" fillId="26" borderId="214" applyNumberFormat="0" applyFont="0" applyAlignment="0" applyProtection="0"/>
    <xf numFmtId="169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48" fillId="11" borderId="210" applyNumberFormat="0" applyAlignment="0" applyProtection="0"/>
    <xf numFmtId="171" fontId="44" fillId="0" borderId="208">
      <alignment horizontal="left"/>
    </xf>
    <xf numFmtId="0" fontId="33" fillId="26" borderId="214" applyNumberFormat="0" applyFont="0" applyAlignment="0" applyProtection="0"/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0" fontId="33" fillId="26" borderId="214" applyNumberFormat="0" applyFont="0" applyAlignment="0" applyProtection="0"/>
    <xf numFmtId="168" fontId="44" fillId="0" borderId="208">
      <alignment horizontal="left"/>
    </xf>
    <xf numFmtId="0" fontId="32" fillId="26" borderId="214" applyNumberFormat="0" applyFont="0" applyAlignment="0" applyProtection="0"/>
    <xf numFmtId="0" fontId="86" fillId="0" borderId="212" applyNumberFormat="0" applyFill="0" applyAlignment="0" applyProtection="0"/>
    <xf numFmtId="169" fontId="44" fillId="0" borderId="205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171" fontId="44" fillId="0" borderId="208">
      <alignment horizontal="left"/>
    </xf>
    <xf numFmtId="0" fontId="32" fillId="26" borderId="214" applyNumberFormat="0" applyFont="0" applyAlignment="0" applyProtection="0"/>
    <xf numFmtId="171" fontId="44" fillId="0" borderId="205">
      <alignment horizontal="left"/>
    </xf>
    <xf numFmtId="168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0" fontId="89" fillId="60" borderId="209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8" fillId="11" borderId="210" applyNumberFormat="0" applyAlignment="0" applyProtection="0"/>
    <xf numFmtId="0" fontId="47" fillId="24" borderId="210" applyNumberForma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109" fillId="25" borderId="210" applyNumberFormat="0" applyAlignment="0" applyProtection="0"/>
    <xf numFmtId="0" fontId="48" fillId="11" borderId="210" applyNumberFormat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86" fillId="0" borderId="213" applyNumberFormat="0" applyFill="0" applyAlignment="0" applyProtection="0"/>
    <xf numFmtId="0" fontId="86" fillId="0" borderId="213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86" fillId="0" borderId="212" applyNumberFormat="0" applyFill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0" fontId="48" fillId="11" borderId="210" applyNumberForma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7" fillId="24" borderId="210" applyNumberForma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0" fontId="25" fillId="63" borderId="205">
      <alignment horizontal="centerContinuous" wrapText="1"/>
    </xf>
    <xf numFmtId="178" fontId="25" fillId="63" borderId="205">
      <alignment horizontal="centerContinuous" wrapText="1"/>
    </xf>
    <xf numFmtId="169" fontId="44" fillId="0" borderId="208">
      <alignment horizontal="left"/>
    </xf>
    <xf numFmtId="169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0" fontId="47" fillId="24" borderId="210" applyNumberFormat="0" applyAlignment="0" applyProtection="0"/>
    <xf numFmtId="0" fontId="47" fillId="24" borderId="210" applyNumberFormat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9" fillId="0" borderId="211" applyNumberFormat="0" applyFill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90" fillId="60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6" fillId="24" borderId="209" applyNumberForma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8" fontId="44" fillId="0" borderId="205">
      <alignment horizontal="left"/>
    </xf>
    <xf numFmtId="171" fontId="44" fillId="0" borderId="205">
      <alignment horizontal="left"/>
    </xf>
    <xf numFmtId="169" fontId="44" fillId="0" borderId="205">
      <alignment horizontal="left"/>
    </xf>
    <xf numFmtId="0" fontId="33" fillId="26" borderId="214" applyNumberFormat="0" applyFont="0" applyAlignment="0" applyProtection="0"/>
    <xf numFmtId="170" fontId="44" fillId="0" borderId="205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90" fillId="60" borderId="210" applyNumberFormat="0" applyAlignment="0" applyProtection="0"/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47" fillId="24" borderId="210" applyNumberFormat="0" applyAlignment="0" applyProtection="0"/>
    <xf numFmtId="0" fontId="32" fillId="26" borderId="214" applyNumberFormat="0" applyFont="0" applyAlignment="0" applyProtection="0"/>
    <xf numFmtId="168" fontId="44" fillId="0" borderId="208">
      <alignment horizontal="left"/>
    </xf>
    <xf numFmtId="0" fontId="46" fillId="24" borderId="209" applyNumberFormat="0" applyAlignment="0" applyProtection="0"/>
    <xf numFmtId="0" fontId="32" fillId="26" borderId="214" applyNumberFormat="0" applyFont="0" applyAlignment="0" applyProtection="0"/>
    <xf numFmtId="0" fontId="46" fillId="24" borderId="209" applyNumberFormat="0" applyAlignment="0" applyProtection="0"/>
    <xf numFmtId="0" fontId="33" fillId="26" borderId="214" applyNumberFormat="0" applyFont="0" applyAlignment="0" applyProtection="0"/>
    <xf numFmtId="0" fontId="49" fillId="0" borderId="211" applyNumberFormat="0" applyFill="0" applyAlignment="0" applyProtection="0"/>
    <xf numFmtId="171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109" fillId="25" borderId="210" applyNumberForma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0" fontId="32" fillId="26" borderId="214" applyNumberFormat="0" applyFon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68" fontId="44" fillId="0" borderId="208">
      <alignment horizontal="left"/>
    </xf>
    <xf numFmtId="0" fontId="33" fillId="26" borderId="214" applyNumberFormat="0" applyFont="0" applyAlignment="0" applyProtection="0"/>
    <xf numFmtId="171" fontId="44" fillId="0" borderId="208">
      <alignment horizontal="left"/>
    </xf>
    <xf numFmtId="168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0" fontId="156" fillId="64" borderId="204">
      <alignment horizontal="left" vertical="top" wrapText="1"/>
    </xf>
    <xf numFmtId="171" fontId="44" fillId="0" borderId="208">
      <alignment horizontal="left"/>
    </xf>
    <xf numFmtId="171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0" fontId="44" fillId="0" borderId="205">
      <alignment horizontal="left"/>
    </xf>
    <xf numFmtId="170" fontId="44" fillId="0" borderId="205">
      <alignment horizontal="left"/>
    </xf>
    <xf numFmtId="171" fontId="44" fillId="0" borderId="205">
      <alignment horizontal="left"/>
    </xf>
    <xf numFmtId="168" fontId="44" fillId="0" borderId="205">
      <alignment horizontal="left"/>
    </xf>
    <xf numFmtId="169" fontId="44" fillId="0" borderId="205">
      <alignment horizontal="left"/>
    </xf>
    <xf numFmtId="0" fontId="24" fillId="0" borderId="207" applyAlignment="0">
      <alignment horizontal="left"/>
    </xf>
    <xf numFmtId="0" fontId="24" fillId="0" borderId="207" applyAlignment="0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89" fillId="60" borderId="209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9" fillId="0" borderId="211" applyNumberFormat="0" applyFill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90" fillId="60" borderId="210" applyNumberFormat="0" applyAlignment="0" applyProtection="0"/>
    <xf numFmtId="0" fontId="47" fillId="24" borderId="210" applyNumberFormat="0" applyAlignment="0" applyProtection="0"/>
    <xf numFmtId="0" fontId="46" fillId="24" borderId="209" applyNumberFormat="0" applyAlignment="0" applyProtection="0"/>
    <xf numFmtId="0" fontId="46" fillId="24" borderId="209" applyNumberForma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71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8" fontId="198" fillId="63" borderId="207">
      <alignment wrapText="1"/>
    </xf>
    <xf numFmtId="171" fontId="44" fillId="0" borderId="205">
      <alignment horizontal="left"/>
    </xf>
    <xf numFmtId="170" fontId="44" fillId="0" borderId="205">
      <alignment horizontal="left"/>
    </xf>
    <xf numFmtId="169" fontId="44" fillId="0" borderId="205">
      <alignment horizontal="left"/>
    </xf>
    <xf numFmtId="169" fontId="44" fillId="0" borderId="205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8" fillId="11" borderId="210" applyNumberFormat="0" applyAlignment="0" applyProtection="0"/>
    <xf numFmtId="0" fontId="48" fillId="11" borderId="210" applyNumberFormat="0" applyAlignment="0" applyProtection="0"/>
    <xf numFmtId="0" fontId="47" fillId="24" borderId="210" applyNumberFormat="0" applyAlignment="0" applyProtection="0"/>
    <xf numFmtId="0" fontId="46" fillId="24" borderId="209" applyNumberForma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1" fontId="44" fillId="0" borderId="205">
      <alignment horizontal="left"/>
    </xf>
    <xf numFmtId="170" fontId="44" fillId="0" borderId="205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46" fillId="24" borderId="209" applyNumberForma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8" fillId="11" borderId="210" applyNumberFormat="0" applyAlignment="0" applyProtection="0"/>
    <xf numFmtId="0" fontId="90" fillId="60" borderId="210" applyNumberFormat="0" applyAlignment="0" applyProtection="0"/>
    <xf numFmtId="0" fontId="32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9" fillId="0" borderId="211" applyNumberFormat="0" applyFill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47" fillId="24" borderId="210" applyNumberFormat="0" applyAlignment="0" applyProtection="0"/>
    <xf numFmtId="0" fontId="89" fillId="60" borderId="209" applyNumberFormat="0" applyAlignment="0" applyProtection="0"/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8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78" fontId="198" fillId="63" borderId="207">
      <alignment wrapText="1"/>
    </xf>
    <xf numFmtId="0" fontId="91" fillId="0" borderId="205"/>
    <xf numFmtId="0" fontId="32" fillId="26" borderId="214" applyNumberFormat="0" applyFont="0" applyAlignment="0" applyProtection="0"/>
    <xf numFmtId="0" fontId="90" fillId="60" borderId="210" applyNumberFormat="0" applyAlignment="0" applyProtection="0"/>
    <xf numFmtId="0" fontId="32" fillId="26" borderId="214" applyNumberFormat="0" applyFont="0" applyAlignment="0" applyProtection="0"/>
    <xf numFmtId="0" fontId="90" fillId="60" borderId="210" applyNumberFormat="0" applyAlignment="0" applyProtection="0"/>
    <xf numFmtId="0" fontId="32" fillId="26" borderId="214" applyNumberFormat="0" applyFont="0" applyAlignment="0" applyProtection="0"/>
    <xf numFmtId="0" fontId="115" fillId="26" borderId="214" applyNumberFormat="0" applyFont="0" applyAlignment="0" applyProtection="0"/>
    <xf numFmtId="0" fontId="32" fillId="26" borderId="214" applyNumberFormat="0" applyFont="0" applyAlignment="0" applyProtection="0"/>
    <xf numFmtId="0" fontId="90" fillId="60" borderId="210" applyNumberFormat="0" applyAlignment="0" applyProtection="0"/>
    <xf numFmtId="169" fontId="44" fillId="0" borderId="193">
      <alignment horizontal="left"/>
    </xf>
    <xf numFmtId="169" fontId="44" fillId="0" borderId="193">
      <alignment horizontal="left"/>
    </xf>
    <xf numFmtId="169" fontId="44" fillId="0" borderId="193">
      <alignment horizontal="left"/>
    </xf>
    <xf numFmtId="170" fontId="44" fillId="0" borderId="193">
      <alignment horizontal="left"/>
    </xf>
    <xf numFmtId="170" fontId="44" fillId="0" borderId="193">
      <alignment horizontal="left"/>
    </xf>
    <xf numFmtId="170" fontId="44" fillId="0" borderId="193">
      <alignment horizontal="left"/>
    </xf>
    <xf numFmtId="171" fontId="44" fillId="0" borderId="193">
      <alignment horizontal="left"/>
    </xf>
    <xf numFmtId="171" fontId="44" fillId="0" borderId="193">
      <alignment horizontal="left"/>
    </xf>
    <xf numFmtId="171" fontId="44" fillId="0" borderId="193">
      <alignment horizontal="left"/>
    </xf>
    <xf numFmtId="168" fontId="44" fillId="0" borderId="193">
      <alignment horizontal="left"/>
    </xf>
    <xf numFmtId="168" fontId="44" fillId="0" borderId="193">
      <alignment horizontal="left"/>
    </xf>
    <xf numFmtId="168" fontId="44" fillId="0" borderId="193">
      <alignment horizontal="left"/>
    </xf>
    <xf numFmtId="169" fontId="44" fillId="0" borderId="193">
      <alignment horizontal="left"/>
    </xf>
    <xf numFmtId="169" fontId="44" fillId="0" borderId="193">
      <alignment horizontal="left"/>
    </xf>
    <xf numFmtId="169" fontId="44" fillId="0" borderId="193">
      <alignment horizontal="left"/>
    </xf>
    <xf numFmtId="170" fontId="44" fillId="0" borderId="193">
      <alignment horizontal="left"/>
    </xf>
    <xf numFmtId="170" fontId="44" fillId="0" borderId="193">
      <alignment horizontal="left"/>
    </xf>
    <xf numFmtId="170" fontId="44" fillId="0" borderId="193">
      <alignment horizontal="left"/>
    </xf>
    <xf numFmtId="171" fontId="44" fillId="0" borderId="193">
      <alignment horizontal="left"/>
    </xf>
    <xf numFmtId="171" fontId="44" fillId="0" borderId="193">
      <alignment horizontal="left"/>
    </xf>
    <xf numFmtId="171" fontId="44" fillId="0" borderId="193">
      <alignment horizontal="left"/>
    </xf>
    <xf numFmtId="168" fontId="44" fillId="0" borderId="193">
      <alignment horizontal="left"/>
    </xf>
    <xf numFmtId="168" fontId="44" fillId="0" borderId="193">
      <alignment horizontal="left"/>
    </xf>
    <xf numFmtId="168" fontId="44" fillId="0" borderId="193">
      <alignment horizontal="left"/>
    </xf>
    <xf numFmtId="0" fontId="91" fillId="0" borderId="193"/>
    <xf numFmtId="0" fontId="87" fillId="63" borderId="193">
      <alignment horizontal="left"/>
    </xf>
    <xf numFmtId="0" fontId="25" fillId="63" borderId="193">
      <alignment horizontal="centerContinuous" wrapText="1"/>
    </xf>
    <xf numFmtId="0" fontId="91" fillId="63" borderId="193"/>
    <xf numFmtId="169" fontId="44" fillId="0" borderId="193">
      <alignment horizontal="left"/>
    </xf>
    <xf numFmtId="170" fontId="44" fillId="0" borderId="193">
      <alignment horizontal="left"/>
    </xf>
    <xf numFmtId="171" fontId="44" fillId="0" borderId="193">
      <alignment horizontal="left"/>
    </xf>
    <xf numFmtId="168" fontId="44" fillId="0" borderId="193">
      <alignment horizontal="left"/>
    </xf>
    <xf numFmtId="0" fontId="91" fillId="0" borderId="193"/>
    <xf numFmtId="178" fontId="25" fillId="5" borderId="193"/>
    <xf numFmtId="178" fontId="25" fillId="63" borderId="193">
      <alignment horizontal="centerContinuous" wrapText="1"/>
    </xf>
    <xf numFmtId="0" fontId="25" fillId="63" borderId="193">
      <alignment horizontal="centerContinuous" wrapText="1"/>
    </xf>
    <xf numFmtId="0" fontId="91" fillId="63" borderId="193"/>
    <xf numFmtId="178" fontId="156" fillId="64" borderId="193">
      <alignment horizontal="left" vertical="top" wrapText="1"/>
    </xf>
    <xf numFmtId="178" fontId="25" fillId="63" borderId="193">
      <alignment horizontal="centerContinuous" wrapText="1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1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69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70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169" fontId="44" fillId="0" borderId="208">
      <alignment horizontal="left"/>
    </xf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32" fillId="26" borderId="214" applyNumberFormat="0" applyFont="0" applyAlignment="0" applyProtection="0"/>
    <xf numFmtId="0" fontId="115" fillId="26" borderId="214" applyNumberFormat="0" applyFont="0" applyAlignment="0" applyProtection="0"/>
    <xf numFmtId="0" fontId="115" fillId="26" borderId="214" applyNumberFormat="0" applyFont="0" applyAlignment="0" applyProtection="0"/>
    <xf numFmtId="0" fontId="166" fillId="60" borderId="209" applyNumberFormat="0" applyAlignment="0" applyProtection="0"/>
    <xf numFmtId="0" fontId="89" fillId="60" borderId="209" applyNumberFormat="0" applyAlignment="0" applyProtection="0"/>
    <xf numFmtId="0" fontId="167" fillId="24" borderId="209" applyNumberFormat="0" applyAlignment="0" applyProtection="0"/>
    <xf numFmtId="0" fontId="171" fillId="60" borderId="210" applyNumberFormat="0" applyAlignment="0" applyProtection="0"/>
    <xf numFmtId="0" fontId="90" fillId="60" borderId="210" applyNumberFormat="0" applyAlignment="0" applyProtection="0"/>
    <xf numFmtId="0" fontId="173" fillId="24" borderId="210" applyNumberFormat="0" applyAlignment="0" applyProtection="0"/>
    <xf numFmtId="178" fontId="169" fillId="60" borderId="210" applyNumberFormat="0" applyAlignment="0" applyProtection="0"/>
    <xf numFmtId="178" fontId="169" fillId="60" borderId="210" applyNumberFormat="0" applyAlignment="0" applyProtection="0"/>
    <xf numFmtId="0" fontId="179" fillId="25" borderId="210" applyNumberFormat="0" applyAlignment="0" applyProtection="0"/>
    <xf numFmtId="0" fontId="109" fillId="25" borderId="210" applyNumberFormat="0" applyAlignment="0" applyProtection="0"/>
    <xf numFmtId="0" fontId="180" fillId="11" borderId="210" applyNumberFormat="0" applyAlignment="0" applyProtection="0"/>
    <xf numFmtId="0" fontId="86" fillId="0" borderId="212" applyNumberFormat="0" applyFill="0" applyAlignment="0" applyProtection="0"/>
    <xf numFmtId="0" fontId="37" fillId="0" borderId="212" applyNumberFormat="0" applyFill="0" applyAlignment="0" applyProtection="0"/>
    <xf numFmtId="0" fontId="181" fillId="0" borderId="212" applyNumberFormat="0" applyFill="0" applyAlignment="0" applyProtection="0"/>
    <xf numFmtId="0" fontId="182" fillId="0" borderId="212" applyNumberFormat="0" applyFill="0" applyAlignment="0" applyProtection="0"/>
    <xf numFmtId="0" fontId="31" fillId="0" borderId="212" applyNumberFormat="0" applyFill="0" applyAlignment="0" applyProtection="0"/>
    <xf numFmtId="0" fontId="31" fillId="0" borderId="212" applyNumberFormat="0" applyFill="0" applyAlignment="0" applyProtection="0"/>
    <xf numFmtId="0" fontId="41" fillId="0" borderId="211" applyNumberFormat="0" applyFill="0" applyAlignment="0" applyProtection="0"/>
    <xf numFmtId="0" fontId="25" fillId="25" borderId="214" applyNumberFormat="0" applyFont="0" applyAlignment="0" applyProtection="0"/>
    <xf numFmtId="178" fontId="197" fillId="25" borderId="210" applyNumberFormat="0" applyAlignment="0" applyProtection="0"/>
    <xf numFmtId="178" fontId="197" fillId="25" borderId="210" applyNumberFormat="0" applyAlignment="0" applyProtection="0"/>
    <xf numFmtId="178" fontId="206" fillId="26" borderId="214" applyNumberFormat="0" applyFont="0" applyAlignment="0" applyProtection="0"/>
    <xf numFmtId="178" fontId="206" fillId="26" borderId="214" applyNumberFormat="0" applyFont="0" applyAlignment="0" applyProtection="0"/>
    <xf numFmtId="0" fontId="39" fillId="26" borderId="214" applyNumberFormat="0" applyFont="0" applyAlignment="0" applyProtection="0"/>
    <xf numFmtId="0" fontId="39" fillId="26" borderId="214" applyNumberFormat="0" applyFont="0" applyAlignment="0" applyProtection="0"/>
    <xf numFmtId="0" fontId="33" fillId="26" borderId="214" applyNumberFormat="0" applyFont="0" applyAlignment="0" applyProtection="0"/>
    <xf numFmtId="0" fontId="39" fillId="26" borderId="214" applyNumberFormat="0" applyFont="0" applyAlignment="0" applyProtection="0"/>
    <xf numFmtId="0" fontId="39" fillId="26" borderId="214" applyNumberFormat="0" applyFont="0" applyAlignment="0" applyProtection="0"/>
    <xf numFmtId="0" fontId="25" fillId="26" borderId="214" applyNumberFormat="0" applyFont="0" applyAlignment="0" applyProtection="0"/>
    <xf numFmtId="178" fontId="207" fillId="60" borderId="209" applyNumberFormat="0" applyAlignment="0" applyProtection="0"/>
    <xf numFmtId="178" fontId="207" fillId="60" borderId="209" applyNumberFormat="0" applyAlignment="0" applyProtection="0"/>
    <xf numFmtId="178" fontId="36" fillId="0" borderId="213" applyNumberFormat="0" applyFill="0" applyAlignment="0" applyProtection="0"/>
    <xf numFmtId="178" fontId="31" fillId="0" borderId="212" applyNumberFormat="0" applyFill="0" applyAlignment="0" applyProtection="0"/>
    <xf numFmtId="178" fontId="36" fillId="0" borderId="213" applyNumberFormat="0" applyFill="0" applyAlignment="0" applyProtection="0"/>
    <xf numFmtId="0" fontId="32" fillId="26" borderId="214" applyNumberFormat="0" applyFont="0" applyAlignment="0" applyProtection="0"/>
    <xf numFmtId="0" fontId="89" fillId="24" borderId="209" applyNumberFormat="0" applyAlignment="0" applyProtection="0"/>
    <xf numFmtId="0" fontId="89" fillId="24" borderId="209" applyNumberFormat="0" applyAlignment="0" applyProtection="0"/>
    <xf numFmtId="0" fontId="253" fillId="24" borderId="210" applyNumberFormat="0" applyAlignment="0" applyProtection="0"/>
    <xf numFmtId="0" fontId="253" fillId="24" borderId="210" applyNumberFormat="0" applyAlignment="0" applyProtection="0"/>
    <xf numFmtId="0" fontId="253" fillId="24" borderId="210" applyNumberFormat="0" applyAlignment="0" applyProtection="0"/>
    <xf numFmtId="0" fontId="109" fillId="11" borderId="210" applyNumberFormat="0" applyAlignment="0" applyProtection="0"/>
    <xf numFmtId="0" fontId="109" fillId="11" borderId="210" applyNumberFormat="0" applyAlignment="0" applyProtection="0"/>
    <xf numFmtId="0" fontId="109" fillId="11" borderId="210" applyNumberFormat="0" applyAlignment="0" applyProtection="0"/>
    <xf numFmtId="0" fontId="86" fillId="0" borderId="211" applyNumberFormat="0" applyFill="0" applyAlignment="0" applyProtection="0"/>
    <xf numFmtId="0" fontId="86" fillId="0" borderId="211" applyNumberFormat="0" applyFill="0" applyAlignment="0" applyProtection="0"/>
    <xf numFmtId="0" fontId="31" fillId="0" borderId="212" applyNumberFormat="0" applyFill="0" applyAlignment="0" applyProtection="0"/>
    <xf numFmtId="0" fontId="25" fillId="26" borderId="214" applyNumberFormat="0" applyFont="0" applyAlignment="0" applyProtection="0"/>
    <xf numFmtId="0" fontId="25" fillId="26" borderId="214" applyNumberFormat="0" applyFont="0" applyAlignment="0" applyProtection="0"/>
    <xf numFmtId="0" fontId="89" fillId="24" borderId="209" applyNumberFormat="0" applyAlignment="0" applyProtection="0"/>
    <xf numFmtId="0" fontId="89" fillId="24" borderId="209" applyNumberFormat="0" applyAlignment="0" applyProtection="0"/>
    <xf numFmtId="0" fontId="253" fillId="24" borderId="210" applyNumberFormat="0" applyAlignment="0" applyProtection="0"/>
    <xf numFmtId="0" fontId="253" fillId="24" borderId="210" applyNumberFormat="0" applyAlignment="0" applyProtection="0"/>
    <xf numFmtId="0" fontId="253" fillId="24" borderId="210" applyNumberFormat="0" applyAlignment="0" applyProtection="0"/>
    <xf numFmtId="0" fontId="109" fillId="11" borderId="210" applyNumberFormat="0" applyAlignment="0" applyProtection="0"/>
    <xf numFmtId="0" fontId="109" fillId="11" borderId="210" applyNumberFormat="0" applyAlignment="0" applyProtection="0"/>
    <xf numFmtId="0" fontId="109" fillId="11" borderId="210" applyNumberFormat="0" applyAlignment="0" applyProtection="0"/>
    <xf numFmtId="0" fontId="86" fillId="0" borderId="211" applyNumberFormat="0" applyFill="0" applyAlignment="0" applyProtection="0"/>
    <xf numFmtId="0" fontId="86" fillId="0" borderId="211" applyNumberFormat="0" applyFill="0" applyAlignment="0" applyProtection="0"/>
    <xf numFmtId="0" fontId="25" fillId="26" borderId="214" applyNumberFormat="0" applyFont="0" applyAlignment="0" applyProtection="0"/>
    <xf numFmtId="0" fontId="25" fillId="26" borderId="214" applyNumberFormat="0" applyFont="0" applyAlignment="0" applyProtection="0"/>
    <xf numFmtId="0" fontId="39" fillId="26" borderId="214" applyNumberFormat="0" applyFont="0" applyAlignment="0" applyProtection="0"/>
    <xf numFmtId="0" fontId="46" fillId="24" borderId="209" applyNumberFormat="0" applyAlignment="0" applyProtection="0"/>
    <xf numFmtId="0" fontId="47" fillId="24" borderId="210" applyNumberFormat="0" applyAlignment="0" applyProtection="0"/>
    <xf numFmtId="0" fontId="49" fillId="0" borderId="211" applyNumberFormat="0" applyFill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33" fillId="26" borderId="214" applyNumberFormat="0" applyFont="0" applyAlignment="0" applyProtection="0"/>
    <xf numFmtId="0" fontId="25" fillId="26" borderId="214" applyNumberFormat="0" applyFont="0" applyAlignment="0" applyProtection="0"/>
    <xf numFmtId="0" fontId="120" fillId="26" borderId="214" applyNumberFormat="0" applyFont="0" applyAlignment="0" applyProtection="0"/>
    <xf numFmtId="0" fontId="25" fillId="26" borderId="214" applyNumberFormat="0" applyFont="0" applyAlignment="0" applyProtection="0"/>
    <xf numFmtId="168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169" fontId="44" fillId="0" borderId="219">
      <alignment horizontal="left"/>
    </xf>
    <xf numFmtId="168" fontId="44" fillId="0" borderId="219">
      <alignment horizontal="left"/>
    </xf>
    <xf numFmtId="0" fontId="46" fillId="24" borderId="220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78" fontId="156" fillId="64" borderId="216">
      <alignment horizontal="left" vertical="top" wrapText="1"/>
    </xf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89" fillId="60" borderId="220" applyNumberFormat="0" applyAlignment="0" applyProtection="0"/>
    <xf numFmtId="0" fontId="47" fillId="24" borderId="221" applyNumberForma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168" fontId="44" fillId="0" borderId="216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0" fontId="91" fillId="0" borderId="216"/>
    <xf numFmtId="168" fontId="44" fillId="0" borderId="219">
      <alignment horizontal="left"/>
    </xf>
    <xf numFmtId="0" fontId="46" fillId="24" borderId="220" applyNumberFormat="0" applyAlignment="0" applyProtection="0"/>
    <xf numFmtId="0" fontId="48" fillId="11" borderId="221" applyNumberFormat="0" applyAlignment="0" applyProtection="0"/>
    <xf numFmtId="0" fontId="33" fillId="26" borderId="225" applyNumberFormat="0" applyFont="0" applyAlignment="0" applyProtection="0"/>
    <xf numFmtId="169" fontId="44" fillId="0" borderId="219">
      <alignment horizontal="left"/>
    </xf>
    <xf numFmtId="0" fontId="32" fillId="26" borderId="225" applyNumberFormat="0" applyFont="0" applyAlignment="0" applyProtection="0"/>
    <xf numFmtId="0" fontId="24" fillId="0" borderId="218" applyAlignment="0">
      <alignment horizontal="left"/>
    </xf>
    <xf numFmtId="169" fontId="44" fillId="0" borderId="216">
      <alignment horizontal="left"/>
    </xf>
    <xf numFmtId="168" fontId="44" fillId="0" borderId="216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6" fillId="24" borderId="220" applyNumberFormat="0" applyAlignment="0" applyProtection="0"/>
    <xf numFmtId="0" fontId="46" fillId="24" borderId="220" applyNumberFormat="0" applyAlignment="0" applyProtection="0"/>
    <xf numFmtId="0" fontId="89" fillId="60" borderId="220" applyNumberForma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69" fontId="44" fillId="0" borderId="219">
      <alignment horizontal="left"/>
    </xf>
    <xf numFmtId="168" fontId="44" fillId="0" borderId="219">
      <alignment horizontal="left"/>
    </xf>
    <xf numFmtId="0" fontId="47" fillId="24" borderId="221" applyNumberFormat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178" fontId="25" fillId="5" borderId="216"/>
    <xf numFmtId="178" fontId="91" fillId="63" borderId="218">
      <alignment wrapText="1"/>
    </xf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89" fillId="60" borderId="220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115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0" fontId="47" fillId="24" borderId="221" applyNumberFormat="0" applyAlignment="0" applyProtection="0"/>
    <xf numFmtId="0" fontId="86" fillId="0" borderId="224" applyNumberFormat="0" applyFill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69" fontId="44" fillId="0" borderId="216">
      <alignment horizontal="left"/>
    </xf>
    <xf numFmtId="168" fontId="44" fillId="0" borderId="216">
      <alignment horizontal="left"/>
    </xf>
    <xf numFmtId="171" fontId="44" fillId="0" borderId="216">
      <alignment horizontal="left"/>
    </xf>
    <xf numFmtId="168" fontId="44" fillId="0" borderId="216">
      <alignment horizontal="left"/>
    </xf>
    <xf numFmtId="0" fontId="24" fillId="0" borderId="218" applyAlignment="0">
      <alignment horizontal="left"/>
    </xf>
    <xf numFmtId="0" fontId="24" fillId="0" borderId="218" applyAlignment="0">
      <alignment horizontal="left"/>
    </xf>
    <xf numFmtId="0" fontId="24" fillId="0" borderId="218" applyAlignment="0">
      <alignment horizontal="left"/>
    </xf>
    <xf numFmtId="0" fontId="24" fillId="0" borderId="218" applyAlignment="0">
      <alignment horizontal="left"/>
    </xf>
    <xf numFmtId="0" fontId="25" fillId="63" borderId="216">
      <alignment horizontal="centerContinuous" wrapText="1"/>
    </xf>
    <xf numFmtId="0" fontId="91" fillId="63" borderId="218">
      <alignment wrapText="1"/>
    </xf>
    <xf numFmtId="170" fontId="44" fillId="0" borderId="216">
      <alignment horizontal="left"/>
    </xf>
    <xf numFmtId="0" fontId="156" fillId="64" borderId="217">
      <alignment horizontal="left" vertical="top"/>
    </xf>
    <xf numFmtId="178" fontId="25" fillId="63" borderId="216">
      <alignment horizontal="centerContinuous" wrapText="1"/>
    </xf>
    <xf numFmtId="178" fontId="208" fillId="64" borderId="217">
      <alignment horizontal="left" vertical="top" wrapText="1"/>
    </xf>
    <xf numFmtId="178" fontId="91" fillId="63" borderId="218">
      <alignment wrapText="1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6" fillId="24" borderId="220" applyNumberFormat="0" applyAlignment="0" applyProtection="0"/>
    <xf numFmtId="0" fontId="47" fillId="24" borderId="221" applyNumberFormat="0" applyAlignment="0" applyProtection="0"/>
    <xf numFmtId="0" fontId="49" fillId="0" borderId="222" applyNumberFormat="0" applyFill="0" applyAlignment="0" applyProtection="0"/>
    <xf numFmtId="0" fontId="86" fillId="0" borderId="224" applyNumberFormat="0" applyFill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25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71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0" fontId="109" fillId="25" borderId="221" applyNumberFormat="0" applyAlignment="0" applyProtection="0"/>
    <xf numFmtId="0" fontId="32" fillId="26" borderId="225" applyNumberFormat="0" applyFont="0" applyAlignment="0" applyProtection="0"/>
    <xf numFmtId="0" fontId="86" fillId="0" borderId="223" applyNumberFormat="0" applyFill="0" applyAlignment="0" applyProtection="0"/>
    <xf numFmtId="0" fontId="32" fillId="26" borderId="225" applyNumberFormat="0" applyFont="0" applyAlignment="0" applyProtection="0"/>
    <xf numFmtId="171" fontId="44" fillId="0" borderId="219">
      <alignment horizontal="left"/>
    </xf>
    <xf numFmtId="171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6" fillId="24" borderId="220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7" fillId="24" borderId="221" applyNumberFormat="0" applyAlignment="0" applyProtection="0"/>
    <xf numFmtId="168" fontId="44" fillId="0" borderId="219">
      <alignment horizontal="left"/>
    </xf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91" fillId="63" borderId="218">
      <alignment wrapText="1"/>
    </xf>
    <xf numFmtId="0" fontId="24" fillId="0" borderId="218" applyAlignment="0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169" fontId="44" fillId="0" borderId="219">
      <alignment horizontal="left"/>
    </xf>
    <xf numFmtId="0" fontId="33" fillId="26" borderId="225" applyNumberFormat="0" applyFont="0" applyAlignment="0" applyProtection="0"/>
    <xf numFmtId="169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69" fontId="44" fillId="0" borderId="219">
      <alignment horizontal="left"/>
    </xf>
    <xf numFmtId="171" fontId="44" fillId="0" borderId="219">
      <alignment horizontal="left"/>
    </xf>
    <xf numFmtId="0" fontId="32" fillId="26" borderId="225" applyNumberFormat="0" applyFont="0" applyAlignment="0" applyProtection="0"/>
    <xf numFmtId="168" fontId="44" fillId="0" borderId="219">
      <alignment horizontal="left"/>
    </xf>
    <xf numFmtId="169" fontId="44" fillId="0" borderId="219">
      <alignment horizontal="left"/>
    </xf>
    <xf numFmtId="0" fontId="46" fillId="24" borderId="220" applyNumberFormat="0" applyAlignment="0" applyProtection="0"/>
    <xf numFmtId="0" fontId="47" fillId="24" borderId="221" applyNumberFormat="0" applyAlignment="0" applyProtection="0"/>
    <xf numFmtId="168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69" fontId="44" fillId="0" borderId="219">
      <alignment horizontal="left"/>
    </xf>
    <xf numFmtId="171" fontId="44" fillId="0" borderId="219">
      <alignment horizontal="left"/>
    </xf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33" fillId="26" borderId="225" applyNumberFormat="0" applyFon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71" fontId="44" fillId="0" borderId="219">
      <alignment horizontal="left"/>
    </xf>
    <xf numFmtId="168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171" fontId="44" fillId="0" borderId="219">
      <alignment horizontal="left"/>
    </xf>
    <xf numFmtId="171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109" fillId="25" borderId="221" applyNumberFormat="0" applyAlignment="0" applyProtection="0"/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48" fillId="11" borderId="221" applyNumberFormat="0" applyAlignment="0" applyProtection="0"/>
    <xf numFmtId="171" fontId="44" fillId="0" borderId="219">
      <alignment horizontal="left"/>
    </xf>
    <xf numFmtId="171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86" fillId="0" borderId="224" applyNumberFormat="0" applyFill="0" applyAlignment="0" applyProtection="0"/>
    <xf numFmtId="168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91" fillId="63" borderId="218">
      <alignment wrapText="1"/>
    </xf>
    <xf numFmtId="0" fontId="46" fillId="24" borderId="220" applyNumberFormat="0" applyAlignment="0" applyProtection="0"/>
    <xf numFmtId="168" fontId="44" fillId="0" borderId="219">
      <alignment horizontal="left"/>
    </xf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168" fontId="44" fillId="0" borderId="219">
      <alignment horizontal="left"/>
    </xf>
    <xf numFmtId="0" fontId="49" fillId="0" borderId="222" applyNumberFormat="0" applyFill="0" applyAlignment="0" applyProtection="0"/>
    <xf numFmtId="168" fontId="44" fillId="0" borderId="219">
      <alignment horizontal="left"/>
    </xf>
    <xf numFmtId="168" fontId="44" fillId="0" borderId="216">
      <alignment horizontal="left"/>
    </xf>
    <xf numFmtId="0" fontId="48" fillId="11" borderId="221" applyNumberFormat="0" applyAlignment="0" applyProtection="0"/>
    <xf numFmtId="168" fontId="44" fillId="0" borderId="219">
      <alignment horizontal="left"/>
    </xf>
    <xf numFmtId="0" fontId="33" fillId="26" borderId="225" applyNumberFormat="0" applyFont="0" applyAlignment="0" applyProtection="0"/>
    <xf numFmtId="169" fontId="44" fillId="0" borderId="219">
      <alignment horizontal="left"/>
    </xf>
    <xf numFmtId="171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169" fontId="44" fillId="0" borderId="219">
      <alignment horizontal="left"/>
    </xf>
    <xf numFmtId="0" fontId="91" fillId="63" borderId="216"/>
    <xf numFmtId="0" fontId="91" fillId="63" borderId="216"/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0" fontId="32" fillId="26" borderId="225" applyNumberFormat="0" applyFont="0" applyAlignment="0" applyProtection="0"/>
    <xf numFmtId="0" fontId="47" fillId="24" borderId="221" applyNumberFormat="0" applyAlignment="0" applyProtection="0"/>
    <xf numFmtId="0" fontId="24" fillId="0" borderId="218" applyAlignment="0">
      <alignment horizontal="left"/>
    </xf>
    <xf numFmtId="0" fontId="24" fillId="0" borderId="218" applyAlignment="0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169" fontId="44" fillId="0" borderId="219">
      <alignment horizontal="left"/>
    </xf>
    <xf numFmtId="0" fontId="46" fillId="24" borderId="220" applyNumberFormat="0" applyAlignment="0" applyProtection="0"/>
    <xf numFmtId="0" fontId="109" fillId="25" borderId="221" applyNumberFormat="0" applyAlignment="0" applyProtection="0"/>
    <xf numFmtId="0" fontId="109" fillId="25" borderId="221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87" fillId="63" borderId="216">
      <alignment horizontal="left"/>
    </xf>
    <xf numFmtId="0" fontId="91" fillId="63" borderId="218">
      <alignment wrapText="1"/>
    </xf>
    <xf numFmtId="0" fontId="91" fillId="63" borderId="218">
      <alignment wrapText="1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89" fillId="60" borderId="220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71" fontId="44" fillId="0" borderId="216">
      <alignment horizontal="left"/>
    </xf>
    <xf numFmtId="168" fontId="44" fillId="0" borderId="219">
      <alignment horizontal="left"/>
    </xf>
    <xf numFmtId="0" fontId="46" fillId="24" borderId="220" applyNumberFormat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169" fontId="44" fillId="0" borderId="219">
      <alignment horizontal="left"/>
    </xf>
    <xf numFmtId="0" fontId="33" fillId="26" borderId="225" applyNumberFormat="0" applyFont="0" applyAlignment="0" applyProtection="0"/>
    <xf numFmtId="169" fontId="44" fillId="0" borderId="219">
      <alignment horizontal="left"/>
    </xf>
    <xf numFmtId="0" fontId="32" fillId="26" borderId="225" applyNumberFormat="0" applyFon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0" fontId="46" fillId="24" borderId="220" applyNumberFormat="0" applyAlignment="0" applyProtection="0"/>
    <xf numFmtId="0" fontId="48" fillId="11" borderId="221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25" fillId="26" borderId="225" applyNumberFormat="0" applyFont="0" applyAlignment="0" applyProtection="0"/>
    <xf numFmtId="0" fontId="32" fillId="26" borderId="225" applyNumberFormat="0" applyFont="0" applyAlignment="0" applyProtection="0"/>
    <xf numFmtId="0" fontId="49" fillId="0" borderId="222" applyNumberFormat="0" applyFill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70" fontId="44" fillId="0" borderId="216">
      <alignment horizontal="left"/>
    </xf>
    <xf numFmtId="168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33" fillId="26" borderId="225" applyNumberFormat="0" applyFont="0" applyAlignment="0" applyProtection="0"/>
    <xf numFmtId="169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48" fillId="11" borderId="221" applyNumberFormat="0" applyAlignment="0" applyProtection="0"/>
    <xf numFmtId="171" fontId="44" fillId="0" borderId="219">
      <alignment horizontal="left"/>
    </xf>
    <xf numFmtId="0" fontId="33" fillId="26" borderId="225" applyNumberFormat="0" applyFont="0" applyAlignment="0" applyProtection="0"/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0" fontId="33" fillId="26" borderId="225" applyNumberFormat="0" applyFont="0" applyAlignment="0" applyProtection="0"/>
    <xf numFmtId="168" fontId="44" fillId="0" borderId="219">
      <alignment horizontal="left"/>
    </xf>
    <xf numFmtId="0" fontId="32" fillId="26" borderId="225" applyNumberFormat="0" applyFont="0" applyAlignment="0" applyProtection="0"/>
    <xf numFmtId="0" fontId="86" fillId="0" borderId="223" applyNumberFormat="0" applyFill="0" applyAlignment="0" applyProtection="0"/>
    <xf numFmtId="169" fontId="44" fillId="0" borderId="216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71" fontId="44" fillId="0" borderId="219">
      <alignment horizontal="left"/>
    </xf>
    <xf numFmtId="0" fontId="32" fillId="26" borderId="225" applyNumberFormat="0" applyFont="0" applyAlignment="0" applyProtection="0"/>
    <xf numFmtId="171" fontId="44" fillId="0" borderId="216">
      <alignment horizontal="left"/>
    </xf>
    <xf numFmtId="168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89" fillId="60" borderId="220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8" fillId="11" borderId="221" applyNumberFormat="0" applyAlignment="0" applyProtection="0"/>
    <xf numFmtId="0" fontId="47" fillId="24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109" fillId="25" borderId="221" applyNumberFormat="0" applyAlignment="0" applyProtection="0"/>
    <xf numFmtId="0" fontId="48" fillId="11" borderId="221" applyNumberForma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86" fillId="0" borderId="224" applyNumberFormat="0" applyFill="0" applyAlignment="0" applyProtection="0"/>
    <xf numFmtId="0" fontId="86" fillId="0" borderId="224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86" fillId="0" borderId="223" applyNumberFormat="0" applyFill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7" fillId="24" borderId="221" applyNumberForma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25" fillId="63" borderId="216">
      <alignment horizontal="centerContinuous" wrapText="1"/>
    </xf>
    <xf numFmtId="178" fontId="25" fillId="63" borderId="216">
      <alignment horizontal="centerContinuous" wrapText="1"/>
    </xf>
    <xf numFmtId="169" fontId="44" fillId="0" borderId="219">
      <alignment horizontal="left"/>
    </xf>
    <xf numFmtId="169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7" fillId="24" borderId="221" applyNumberFormat="0" applyAlignment="0" applyProtection="0"/>
    <xf numFmtId="0" fontId="47" fillId="24" borderId="221" applyNumberForma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9" fillId="0" borderId="222" applyNumberFormat="0" applyFill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90" fillId="60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6" fillId="24" borderId="220" applyNumberForma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8" fontId="44" fillId="0" borderId="216">
      <alignment horizontal="left"/>
    </xf>
    <xf numFmtId="171" fontId="44" fillId="0" borderId="216">
      <alignment horizontal="left"/>
    </xf>
    <xf numFmtId="169" fontId="44" fillId="0" borderId="216">
      <alignment horizontal="left"/>
    </xf>
    <xf numFmtId="0" fontId="33" fillId="26" borderId="225" applyNumberFormat="0" applyFont="0" applyAlignment="0" applyProtection="0"/>
    <xf numFmtId="170" fontId="44" fillId="0" borderId="216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90" fillId="60" borderId="221" applyNumberForma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47" fillId="24" borderId="221" applyNumberFormat="0" applyAlignment="0" applyProtection="0"/>
    <xf numFmtId="0" fontId="32" fillId="26" borderId="225" applyNumberFormat="0" applyFont="0" applyAlignment="0" applyProtection="0"/>
    <xf numFmtId="168" fontId="44" fillId="0" borderId="219">
      <alignment horizontal="left"/>
    </xf>
    <xf numFmtId="0" fontId="46" fillId="24" borderId="220" applyNumberFormat="0" applyAlignment="0" applyProtection="0"/>
    <xf numFmtId="0" fontId="32" fillId="26" borderId="225" applyNumberFormat="0" applyFont="0" applyAlignment="0" applyProtection="0"/>
    <xf numFmtId="0" fontId="46" fillId="24" borderId="220" applyNumberFormat="0" applyAlignment="0" applyProtection="0"/>
    <xf numFmtId="0" fontId="33" fillId="26" borderId="225" applyNumberFormat="0" applyFont="0" applyAlignment="0" applyProtection="0"/>
    <xf numFmtId="0" fontId="49" fillId="0" borderId="222" applyNumberFormat="0" applyFill="0" applyAlignment="0" applyProtection="0"/>
    <xf numFmtId="171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109" fillId="25" borderId="221" applyNumberForma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0" fontId="32" fillId="26" borderId="225" applyNumberFormat="0" applyFon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0" fontId="33" fillId="26" borderId="225" applyNumberFormat="0" applyFont="0" applyAlignment="0" applyProtection="0"/>
    <xf numFmtId="171" fontId="44" fillId="0" borderId="219">
      <alignment horizontal="left"/>
    </xf>
    <xf numFmtId="168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0" fontId="156" fillId="64" borderId="215">
      <alignment horizontal="left" vertical="top" wrapText="1"/>
    </xf>
    <xf numFmtId="171" fontId="44" fillId="0" borderId="219">
      <alignment horizontal="left"/>
    </xf>
    <xf numFmtId="171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0" fontId="44" fillId="0" borderId="216">
      <alignment horizontal="left"/>
    </xf>
    <xf numFmtId="170" fontId="44" fillId="0" borderId="216">
      <alignment horizontal="left"/>
    </xf>
    <xf numFmtId="171" fontId="44" fillId="0" borderId="216">
      <alignment horizontal="left"/>
    </xf>
    <xf numFmtId="168" fontId="44" fillId="0" borderId="216">
      <alignment horizontal="left"/>
    </xf>
    <xf numFmtId="169" fontId="44" fillId="0" borderId="216">
      <alignment horizontal="left"/>
    </xf>
    <xf numFmtId="0" fontId="24" fillId="0" borderId="218" applyAlignment="0">
      <alignment horizontal="left"/>
    </xf>
    <xf numFmtId="0" fontId="24" fillId="0" borderId="218" applyAlignment="0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89" fillId="60" borderId="220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9" fillId="0" borderId="222" applyNumberFormat="0" applyFill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90" fillId="60" borderId="221" applyNumberFormat="0" applyAlignment="0" applyProtection="0"/>
    <xf numFmtId="0" fontId="47" fillId="24" borderId="221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71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8" fontId="198" fillId="63" borderId="218">
      <alignment wrapText="1"/>
    </xf>
    <xf numFmtId="171" fontId="44" fillId="0" borderId="216">
      <alignment horizontal="left"/>
    </xf>
    <xf numFmtId="170" fontId="44" fillId="0" borderId="216">
      <alignment horizontal="left"/>
    </xf>
    <xf numFmtId="169" fontId="44" fillId="0" borderId="216">
      <alignment horizontal="left"/>
    </xf>
    <xf numFmtId="169" fontId="44" fillId="0" borderId="216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7" fillId="24" borderId="221" applyNumberFormat="0" applyAlignment="0" applyProtection="0"/>
    <xf numFmtId="0" fontId="46" fillId="24" borderId="220" applyNumberForma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1" fontId="44" fillId="0" borderId="216">
      <alignment horizontal="left"/>
    </xf>
    <xf numFmtId="170" fontId="44" fillId="0" borderId="216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46" fillId="24" borderId="220" applyNumberForma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8" fillId="11" borderId="221" applyNumberFormat="0" applyAlignment="0" applyProtection="0"/>
    <xf numFmtId="0" fontId="90" fillId="60" borderId="221" applyNumberForma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89" fillId="60" borderId="220" applyNumberFormat="0" applyAlignment="0" applyProtection="0"/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8" fontId="198" fillId="63" borderId="218">
      <alignment wrapText="1"/>
    </xf>
    <xf numFmtId="0" fontId="91" fillId="0" borderId="216"/>
    <xf numFmtId="0" fontId="32" fillId="26" borderId="225" applyNumberFormat="0" applyFont="0" applyAlignment="0" applyProtection="0"/>
    <xf numFmtId="0" fontId="90" fillId="60" borderId="221" applyNumberFormat="0" applyAlignment="0" applyProtection="0"/>
    <xf numFmtId="0" fontId="32" fillId="26" borderId="225" applyNumberFormat="0" applyFont="0" applyAlignment="0" applyProtection="0"/>
    <xf numFmtId="0" fontId="90" fillId="60" borderId="221" applyNumberFormat="0" applyAlignment="0" applyProtection="0"/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0" fontId="32" fillId="26" borderId="225" applyNumberFormat="0" applyFont="0" applyAlignment="0" applyProtection="0"/>
    <xf numFmtId="0" fontId="90" fillId="60" borderId="221" applyNumberFormat="0" applyAlignment="0" applyProtection="0"/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0" fontId="115" fillId="26" borderId="225" applyNumberFormat="0" applyFont="0" applyAlignment="0" applyProtection="0"/>
    <xf numFmtId="0" fontId="166" fillId="60" borderId="220" applyNumberFormat="0" applyAlignment="0" applyProtection="0"/>
    <xf numFmtId="0" fontId="89" fillId="60" borderId="220" applyNumberFormat="0" applyAlignment="0" applyProtection="0"/>
    <xf numFmtId="0" fontId="167" fillId="24" borderId="220" applyNumberFormat="0" applyAlignment="0" applyProtection="0"/>
    <xf numFmtId="0" fontId="171" fillId="60" borderId="221" applyNumberFormat="0" applyAlignment="0" applyProtection="0"/>
    <xf numFmtId="0" fontId="90" fillId="60" borderId="221" applyNumberFormat="0" applyAlignment="0" applyProtection="0"/>
    <xf numFmtId="0" fontId="173" fillId="24" borderId="221" applyNumberFormat="0" applyAlignment="0" applyProtection="0"/>
    <xf numFmtId="178" fontId="169" fillId="60" borderId="221" applyNumberFormat="0" applyAlignment="0" applyProtection="0"/>
    <xf numFmtId="178" fontId="169" fillId="60" borderId="221" applyNumberFormat="0" applyAlignment="0" applyProtection="0"/>
    <xf numFmtId="0" fontId="179" fillId="25" borderId="221" applyNumberFormat="0" applyAlignment="0" applyProtection="0"/>
    <xf numFmtId="0" fontId="109" fillId="25" borderId="221" applyNumberFormat="0" applyAlignment="0" applyProtection="0"/>
    <xf numFmtId="0" fontId="180" fillId="11" borderId="221" applyNumberFormat="0" applyAlignment="0" applyProtection="0"/>
    <xf numFmtId="0" fontId="86" fillId="0" borderId="223" applyNumberFormat="0" applyFill="0" applyAlignment="0" applyProtection="0"/>
    <xf numFmtId="0" fontId="37" fillId="0" borderId="223" applyNumberFormat="0" applyFill="0" applyAlignment="0" applyProtection="0"/>
    <xf numFmtId="0" fontId="181" fillId="0" borderId="223" applyNumberFormat="0" applyFill="0" applyAlignment="0" applyProtection="0"/>
    <xf numFmtId="0" fontId="182" fillId="0" borderId="223" applyNumberFormat="0" applyFill="0" applyAlignment="0" applyProtection="0"/>
    <xf numFmtId="0" fontId="31" fillId="0" borderId="223" applyNumberFormat="0" applyFill="0" applyAlignment="0" applyProtection="0"/>
    <xf numFmtId="0" fontId="31" fillId="0" borderId="223" applyNumberFormat="0" applyFill="0" applyAlignment="0" applyProtection="0"/>
    <xf numFmtId="0" fontId="41" fillId="0" borderId="222" applyNumberFormat="0" applyFill="0" applyAlignment="0" applyProtection="0"/>
    <xf numFmtId="0" fontId="25" fillId="25" borderId="225" applyNumberFormat="0" applyFont="0" applyAlignment="0" applyProtection="0"/>
    <xf numFmtId="178" fontId="197" fillId="25" borderId="221" applyNumberFormat="0" applyAlignment="0" applyProtection="0"/>
    <xf numFmtId="178" fontId="197" fillId="25" borderId="221" applyNumberFormat="0" applyAlignment="0" applyProtection="0"/>
    <xf numFmtId="178" fontId="206" fillId="26" borderId="225" applyNumberFormat="0" applyFont="0" applyAlignment="0" applyProtection="0"/>
    <xf numFmtId="178" fontId="206" fillId="26" borderId="225" applyNumberFormat="0" applyFont="0" applyAlignment="0" applyProtection="0"/>
    <xf numFmtId="0" fontId="39" fillId="26" borderId="225" applyNumberFormat="0" applyFont="0" applyAlignment="0" applyProtection="0"/>
    <xf numFmtId="0" fontId="39" fillId="26" borderId="225" applyNumberFormat="0" applyFont="0" applyAlignment="0" applyProtection="0"/>
    <xf numFmtId="0" fontId="33" fillId="26" borderId="225" applyNumberFormat="0" applyFont="0" applyAlignment="0" applyProtection="0"/>
    <xf numFmtId="0" fontId="39" fillId="26" borderId="225" applyNumberFormat="0" applyFont="0" applyAlignment="0" applyProtection="0"/>
    <xf numFmtId="0" fontId="39" fillId="26" borderId="225" applyNumberFormat="0" applyFont="0" applyAlignment="0" applyProtection="0"/>
    <xf numFmtId="0" fontId="25" fillId="26" borderId="225" applyNumberFormat="0" applyFont="0" applyAlignment="0" applyProtection="0"/>
    <xf numFmtId="178" fontId="207" fillId="60" borderId="220" applyNumberFormat="0" applyAlignment="0" applyProtection="0"/>
    <xf numFmtId="178" fontId="207" fillId="60" borderId="220" applyNumberFormat="0" applyAlignment="0" applyProtection="0"/>
    <xf numFmtId="178" fontId="36" fillId="0" borderId="224" applyNumberFormat="0" applyFill="0" applyAlignment="0" applyProtection="0"/>
    <xf numFmtId="178" fontId="31" fillId="0" borderId="223" applyNumberFormat="0" applyFill="0" applyAlignment="0" applyProtection="0"/>
    <xf numFmtId="178" fontId="36" fillId="0" borderId="224" applyNumberFormat="0" applyFill="0" applyAlignment="0" applyProtection="0"/>
    <xf numFmtId="0" fontId="32" fillId="26" borderId="225" applyNumberFormat="0" applyFont="0" applyAlignment="0" applyProtection="0"/>
    <xf numFmtId="0" fontId="89" fillId="24" borderId="220" applyNumberFormat="0" applyAlignment="0" applyProtection="0"/>
    <xf numFmtId="0" fontId="89" fillId="24" borderId="220" applyNumberFormat="0" applyAlignment="0" applyProtection="0"/>
    <xf numFmtId="0" fontId="253" fillId="24" borderId="221" applyNumberFormat="0" applyAlignment="0" applyProtection="0"/>
    <xf numFmtId="0" fontId="253" fillId="24" borderId="221" applyNumberFormat="0" applyAlignment="0" applyProtection="0"/>
    <xf numFmtId="0" fontId="253" fillId="24" borderId="221" applyNumberFormat="0" applyAlignment="0" applyProtection="0"/>
    <xf numFmtId="0" fontId="109" fillId="11" borderId="221" applyNumberFormat="0" applyAlignment="0" applyProtection="0"/>
    <xf numFmtId="0" fontId="109" fillId="11" borderId="221" applyNumberFormat="0" applyAlignment="0" applyProtection="0"/>
    <xf numFmtId="0" fontId="109" fillId="11" borderId="221" applyNumberFormat="0" applyAlignment="0" applyProtection="0"/>
    <xf numFmtId="0" fontId="86" fillId="0" borderId="222" applyNumberFormat="0" applyFill="0" applyAlignment="0" applyProtection="0"/>
    <xf numFmtId="0" fontId="86" fillId="0" borderId="222" applyNumberFormat="0" applyFill="0" applyAlignment="0" applyProtection="0"/>
    <xf numFmtId="0" fontId="31" fillId="0" borderId="223" applyNumberFormat="0" applyFill="0" applyAlignment="0" applyProtection="0"/>
    <xf numFmtId="0" fontId="25" fillId="26" borderId="225" applyNumberFormat="0" applyFont="0" applyAlignment="0" applyProtection="0"/>
    <xf numFmtId="0" fontId="25" fillId="26" borderId="225" applyNumberFormat="0" applyFont="0" applyAlignment="0" applyProtection="0"/>
    <xf numFmtId="0" fontId="89" fillId="24" borderId="220" applyNumberFormat="0" applyAlignment="0" applyProtection="0"/>
    <xf numFmtId="0" fontId="89" fillId="24" borderId="220" applyNumberFormat="0" applyAlignment="0" applyProtection="0"/>
    <xf numFmtId="0" fontId="253" fillId="24" borderId="221" applyNumberFormat="0" applyAlignment="0" applyProtection="0"/>
    <xf numFmtId="0" fontId="253" fillId="24" borderId="221" applyNumberFormat="0" applyAlignment="0" applyProtection="0"/>
    <xf numFmtId="0" fontId="253" fillId="24" borderId="221" applyNumberFormat="0" applyAlignment="0" applyProtection="0"/>
    <xf numFmtId="0" fontId="109" fillId="11" borderId="221" applyNumberFormat="0" applyAlignment="0" applyProtection="0"/>
    <xf numFmtId="0" fontId="109" fillId="11" borderId="221" applyNumberFormat="0" applyAlignment="0" applyProtection="0"/>
    <xf numFmtId="0" fontId="109" fillId="11" borderId="221" applyNumberFormat="0" applyAlignment="0" applyProtection="0"/>
    <xf numFmtId="0" fontId="86" fillId="0" borderId="222" applyNumberFormat="0" applyFill="0" applyAlignment="0" applyProtection="0"/>
    <xf numFmtId="0" fontId="86" fillId="0" borderId="222" applyNumberFormat="0" applyFill="0" applyAlignment="0" applyProtection="0"/>
    <xf numFmtId="0" fontId="25" fillId="26" borderId="225" applyNumberFormat="0" applyFont="0" applyAlignment="0" applyProtection="0"/>
    <xf numFmtId="0" fontId="25" fillId="26" borderId="225" applyNumberFormat="0" applyFont="0" applyAlignment="0" applyProtection="0"/>
    <xf numFmtId="0" fontId="39" fillId="26" borderId="225" applyNumberFormat="0" applyFont="0" applyAlignment="0" applyProtection="0"/>
    <xf numFmtId="0" fontId="46" fillId="24" borderId="220" applyNumberFormat="0" applyAlignment="0" applyProtection="0"/>
    <xf numFmtId="0" fontId="47" fillId="24" borderId="221" applyNumberFormat="0" applyAlignment="0" applyProtection="0"/>
    <xf numFmtId="0" fontId="49" fillId="0" borderId="222" applyNumberFormat="0" applyFill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25" fillId="26" borderId="225" applyNumberFormat="0" applyFont="0" applyAlignment="0" applyProtection="0"/>
    <xf numFmtId="0" fontId="120" fillId="26" borderId="225" applyNumberFormat="0" applyFont="0" applyAlignment="0" applyProtection="0"/>
    <xf numFmtId="0" fontId="25" fillId="26" borderId="225" applyNumberFormat="0" applyFont="0" applyAlignment="0" applyProtection="0"/>
    <xf numFmtId="168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69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0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71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168" fontId="44" fillId="0" borderId="219">
      <alignment horizontal="left"/>
    </xf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46" fillId="24" borderId="220" applyNumberFormat="0" applyAlignment="0" applyProtection="0"/>
    <xf numFmtId="0" fontId="89" fillId="60" borderId="220" applyNumberFormat="0" applyAlignment="0" applyProtection="0"/>
    <xf numFmtId="0" fontId="89" fillId="60" borderId="220" applyNumberFormat="0" applyAlignment="0" applyProtection="0"/>
    <xf numFmtId="0" fontId="89" fillId="60" borderId="220" applyNumberFormat="0" applyAlignment="0" applyProtection="0"/>
    <xf numFmtId="0" fontId="89" fillId="60" borderId="220" applyNumberFormat="0" applyAlignment="0" applyProtection="0"/>
    <xf numFmtId="0" fontId="89" fillId="60" borderId="220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47" fillId="24" borderId="221" applyNumberFormat="0" applyAlignment="0" applyProtection="0"/>
    <xf numFmtId="0" fontId="90" fillId="60" borderId="221" applyNumberFormat="0" applyAlignment="0" applyProtection="0"/>
    <xf numFmtId="0" fontId="90" fillId="60" borderId="221" applyNumberFormat="0" applyAlignment="0" applyProtection="0"/>
    <xf numFmtId="0" fontId="90" fillId="60" borderId="221" applyNumberFormat="0" applyAlignment="0" applyProtection="0"/>
    <xf numFmtId="0" fontId="90" fillId="60" borderId="221" applyNumberFormat="0" applyAlignment="0" applyProtection="0"/>
    <xf numFmtId="0" fontId="90" fillId="60" borderId="221" applyNumberFormat="0" applyAlignment="0" applyProtection="0"/>
    <xf numFmtId="169" fontId="44" fillId="0" borderId="231">
      <alignment horizontal="left"/>
    </xf>
    <xf numFmtId="168" fontId="44" fillId="0" borderId="231">
      <alignment horizontal="left"/>
    </xf>
    <xf numFmtId="0" fontId="46" fillId="24" borderId="232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78" fontId="156" fillId="64" borderId="228">
      <alignment horizontal="left" vertical="top" wrapText="1"/>
    </xf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89" fillId="60" borderId="232" applyNumberFormat="0" applyAlignment="0" applyProtection="0"/>
    <xf numFmtId="0" fontId="47" fillId="24" borderId="233" applyNumberForma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168" fontId="44" fillId="0" borderId="228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0" fontId="91" fillId="0" borderId="228"/>
    <xf numFmtId="168" fontId="44" fillId="0" borderId="231">
      <alignment horizontal="left"/>
    </xf>
    <xf numFmtId="0" fontId="46" fillId="24" borderId="232" applyNumberFormat="0" applyAlignment="0" applyProtection="0"/>
    <xf numFmtId="0" fontId="48" fillId="11" borderId="233" applyNumberFormat="0" applyAlignment="0" applyProtection="0"/>
    <xf numFmtId="0" fontId="33" fillId="26" borderId="237" applyNumberFormat="0" applyFont="0" applyAlignment="0" applyProtection="0"/>
    <xf numFmtId="169" fontId="44" fillId="0" borderId="231">
      <alignment horizontal="left"/>
    </xf>
    <xf numFmtId="0" fontId="32" fillId="26" borderId="237" applyNumberFormat="0" applyFont="0" applyAlignment="0" applyProtection="0"/>
    <xf numFmtId="0" fontId="24" fillId="0" borderId="230" applyAlignment="0">
      <alignment horizontal="left"/>
    </xf>
    <xf numFmtId="169" fontId="44" fillId="0" borderId="228">
      <alignment horizontal="left"/>
    </xf>
    <xf numFmtId="168" fontId="44" fillId="0" borderId="228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6" fillId="24" borderId="232" applyNumberFormat="0" applyAlignment="0" applyProtection="0"/>
    <xf numFmtId="0" fontId="46" fillId="24" borderId="232" applyNumberFormat="0" applyAlignment="0" applyProtection="0"/>
    <xf numFmtId="0" fontId="89" fillId="60" borderId="232" applyNumberForma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69" fontId="44" fillId="0" borderId="231">
      <alignment horizontal="left"/>
    </xf>
    <xf numFmtId="168" fontId="44" fillId="0" borderId="231">
      <alignment horizontal="left"/>
    </xf>
    <xf numFmtId="0" fontId="47" fillId="24" borderId="233" applyNumberFormat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178" fontId="25" fillId="5" borderId="228"/>
    <xf numFmtId="178" fontId="91" fillId="63" borderId="230">
      <alignment wrapText="1"/>
    </xf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89" fillId="60" borderId="232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115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48" fillId="11" borderId="221" applyNumberFormat="0" applyAlignment="0" applyProtection="0"/>
    <xf numFmtId="0" fontId="109" fillId="25" borderId="221" applyNumberFormat="0" applyAlignment="0" applyProtection="0"/>
    <xf numFmtId="0" fontId="109" fillId="25" borderId="221" applyNumberFormat="0" applyAlignment="0" applyProtection="0"/>
    <xf numFmtId="0" fontId="109" fillId="25" borderId="221" applyNumberFormat="0" applyAlignment="0" applyProtection="0"/>
    <xf numFmtId="0" fontId="109" fillId="25" borderId="221" applyNumberFormat="0" applyAlignment="0" applyProtection="0"/>
    <xf numFmtId="0" fontId="109" fillId="25" borderId="221" applyNumberFormat="0" applyAlignment="0" applyProtection="0"/>
    <xf numFmtId="0" fontId="109" fillId="25" borderId="221" applyNumberFormat="0" applyAlignment="0" applyProtection="0"/>
    <xf numFmtId="0" fontId="48" fillId="11" borderId="221" applyNumberFormat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86" fillId="0" borderId="224" applyNumberFormat="0" applyFill="0" applyAlignment="0" applyProtection="0"/>
    <xf numFmtId="0" fontId="86" fillId="0" borderId="224" applyNumberFormat="0" applyFill="0" applyAlignment="0" applyProtection="0"/>
    <xf numFmtId="0" fontId="86" fillId="0" borderId="224" applyNumberFormat="0" applyFill="0" applyAlignment="0" applyProtection="0"/>
    <xf numFmtId="0" fontId="86" fillId="0" borderId="224" applyNumberFormat="0" applyFill="0" applyAlignment="0" applyProtection="0"/>
    <xf numFmtId="0" fontId="86" fillId="0" borderId="224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0" fontId="49" fillId="0" borderId="222" applyNumberFormat="0" applyFill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0" fontId="47" fillId="24" borderId="233" applyNumberFormat="0" applyAlignment="0" applyProtection="0"/>
    <xf numFmtId="0" fontId="86" fillId="0" borderId="236" applyNumberFormat="0" applyFill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169" fontId="44" fillId="0" borderId="228">
      <alignment horizontal="left"/>
    </xf>
    <xf numFmtId="168" fontId="44" fillId="0" borderId="228">
      <alignment horizontal="left"/>
    </xf>
    <xf numFmtId="171" fontId="44" fillId="0" borderId="228">
      <alignment horizontal="left"/>
    </xf>
    <xf numFmtId="168" fontId="44" fillId="0" borderId="228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5" fillId="63" borderId="228">
      <alignment horizontal="centerContinuous" wrapText="1"/>
    </xf>
    <xf numFmtId="0" fontId="91" fillId="63" borderId="230">
      <alignment wrapText="1"/>
    </xf>
    <xf numFmtId="170" fontId="44" fillId="0" borderId="228">
      <alignment horizontal="left"/>
    </xf>
    <xf numFmtId="0" fontId="156" fillId="64" borderId="229">
      <alignment horizontal="left" vertical="top"/>
    </xf>
    <xf numFmtId="178" fontId="25" fillId="63" borderId="228">
      <alignment horizontal="centerContinuous" wrapText="1"/>
    </xf>
    <xf numFmtId="178" fontId="208" fillId="64" borderId="229">
      <alignment horizontal="left" vertical="top" wrapText="1"/>
    </xf>
    <xf numFmtId="178" fontId="91" fillId="63" borderId="230">
      <alignment wrapText="1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6" fillId="24" borderId="232" applyNumberFormat="0" applyAlignment="0" applyProtection="0"/>
    <xf numFmtId="0" fontId="47" fillId="24" borderId="233" applyNumberFormat="0" applyAlignment="0" applyProtection="0"/>
    <xf numFmtId="0" fontId="49" fillId="0" borderId="234" applyNumberFormat="0" applyFill="0" applyAlignment="0" applyProtection="0"/>
    <xf numFmtId="0" fontId="86" fillId="0" borderId="236" applyNumberFormat="0" applyFill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25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71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0" fontId="109" fillId="25" borderId="233" applyNumberFormat="0" applyAlignment="0" applyProtection="0"/>
    <xf numFmtId="0" fontId="32" fillId="26" borderId="237" applyNumberFormat="0" applyFont="0" applyAlignment="0" applyProtection="0"/>
    <xf numFmtId="0" fontId="86" fillId="0" borderId="235" applyNumberFormat="0" applyFill="0" applyAlignment="0" applyProtection="0"/>
    <xf numFmtId="0" fontId="32" fillId="26" borderId="237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6" fillId="24" borderId="232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7" fillId="24" borderId="233" applyNumberFormat="0" applyAlignment="0" applyProtection="0"/>
    <xf numFmtId="168" fontId="44" fillId="0" borderId="231">
      <alignment horizontal="left"/>
    </xf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91" fillId="63" borderId="230">
      <alignment wrapText="1"/>
    </xf>
    <xf numFmtId="0" fontId="24" fillId="0" borderId="230" applyAlignment="0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169" fontId="44" fillId="0" borderId="231">
      <alignment horizontal="left"/>
    </xf>
    <xf numFmtId="0" fontId="33" fillId="26" borderId="237" applyNumberFormat="0" applyFont="0" applyAlignment="0" applyProtection="0"/>
    <xf numFmtId="169" fontId="44" fillId="0" borderId="231">
      <alignment horizontal="left"/>
    </xf>
    <xf numFmtId="0" fontId="115" fillId="26" borderId="225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69" fontId="44" fillId="0" borderId="231">
      <alignment horizontal="left"/>
    </xf>
    <xf numFmtId="171" fontId="44" fillId="0" borderId="231">
      <alignment horizontal="left"/>
    </xf>
    <xf numFmtId="0" fontId="32" fillId="26" borderId="237" applyNumberFormat="0" applyFont="0" applyAlignment="0" applyProtection="0"/>
    <xf numFmtId="168" fontId="44" fillId="0" borderId="231">
      <alignment horizontal="left"/>
    </xf>
    <xf numFmtId="169" fontId="44" fillId="0" borderId="231">
      <alignment horizontal="left"/>
    </xf>
    <xf numFmtId="0" fontId="46" fillId="24" borderId="232" applyNumberFormat="0" applyAlignment="0" applyProtection="0"/>
    <xf numFmtId="0" fontId="47" fillId="24" borderId="233" applyNumberFormat="0" applyAlignment="0" applyProtection="0"/>
    <xf numFmtId="168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69" fontId="44" fillId="0" borderId="231">
      <alignment horizontal="left"/>
    </xf>
    <xf numFmtId="171" fontId="44" fillId="0" borderId="231">
      <alignment horizontal="left"/>
    </xf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89" fillId="60" borderId="220" applyNumberFormat="0" applyAlignment="0" applyProtection="0"/>
    <xf numFmtId="0" fontId="46" fillId="24" borderId="220" applyNumberFormat="0" applyAlignment="0" applyProtection="0"/>
    <xf numFmtId="0" fontId="90" fillId="60" borderId="221" applyNumberFormat="0" applyAlignment="0" applyProtection="0"/>
    <xf numFmtId="0" fontId="47" fillId="24" borderId="221" applyNumberFormat="0" applyAlignment="0" applyProtection="0"/>
    <xf numFmtId="0" fontId="33" fillId="26" borderId="237" applyNumberFormat="0" applyFon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86" fillId="0" borderId="223" applyNumberFormat="0" applyFill="0" applyAlignment="0" applyProtection="0"/>
    <xf numFmtId="0" fontId="86" fillId="0" borderId="223" applyNumberFormat="0" applyFill="0" applyAlignment="0" applyProtection="0"/>
    <xf numFmtId="0" fontId="49" fillId="0" borderId="222" applyNumberFormat="0" applyFill="0" applyAlignment="0" applyProtection="0"/>
    <xf numFmtId="0" fontId="25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171" fontId="44" fillId="0" borderId="231">
      <alignment horizontal="left"/>
    </xf>
    <xf numFmtId="168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0" fontId="109" fillId="25" borderId="233" applyNumberFormat="0" applyAlignment="0" applyProtection="0"/>
    <xf numFmtId="0" fontId="89" fillId="60" borderId="220" applyNumberFormat="0" applyAlignment="0" applyProtection="0"/>
    <xf numFmtId="0" fontId="90" fillId="60" borderId="221" applyNumberFormat="0" applyAlignment="0" applyProtection="0"/>
    <xf numFmtId="0" fontId="86" fillId="0" borderId="223" applyNumberFormat="0" applyFill="0" applyAlignment="0" applyProtection="0"/>
    <xf numFmtId="0" fontId="25" fillId="26" borderId="225" applyNumberFormat="0" applyFont="0" applyAlignment="0" applyProtection="0"/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0" fontId="48" fillId="11" borderId="233" applyNumberFormat="0" applyAlignment="0" applyProtection="0"/>
    <xf numFmtId="0" fontId="32" fillId="26" borderId="225" applyNumberFormat="0" applyFont="0" applyAlignment="0" applyProtection="0"/>
    <xf numFmtId="0" fontId="33" fillId="26" borderId="225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86" fillId="0" borderId="236" applyNumberFormat="0" applyFill="0" applyAlignment="0" applyProtection="0"/>
    <xf numFmtId="168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91" fillId="63" borderId="230">
      <alignment wrapText="1"/>
    </xf>
    <xf numFmtId="0" fontId="46" fillId="24" borderId="232" applyNumberFormat="0" applyAlignment="0" applyProtection="0"/>
    <xf numFmtId="168" fontId="44" fillId="0" borderId="231">
      <alignment horizontal="left"/>
    </xf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168" fontId="44" fillId="0" borderId="231">
      <alignment horizontal="left"/>
    </xf>
    <xf numFmtId="0" fontId="49" fillId="0" borderId="234" applyNumberFormat="0" applyFill="0" applyAlignment="0" applyProtection="0"/>
    <xf numFmtId="168" fontId="44" fillId="0" borderId="231">
      <alignment horizontal="left"/>
    </xf>
    <xf numFmtId="168" fontId="44" fillId="0" borderId="228">
      <alignment horizontal="left"/>
    </xf>
    <xf numFmtId="0" fontId="48" fillId="11" borderId="233" applyNumberFormat="0" applyAlignment="0" applyProtection="0"/>
    <xf numFmtId="168" fontId="44" fillId="0" borderId="231">
      <alignment horizontal="left"/>
    </xf>
    <xf numFmtId="0" fontId="33" fillId="26" borderId="237" applyNumberFormat="0" applyFont="0" applyAlignment="0" applyProtection="0"/>
    <xf numFmtId="49" fontId="224" fillId="70" borderId="226">
      <alignment horizontal="center" vertical="center" wrapText="1"/>
    </xf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32" fillId="26" borderId="225" applyNumberFormat="0" applyFont="0" applyAlignment="0" applyProtection="0"/>
    <xf numFmtId="0" fontId="115" fillId="26" borderId="225" applyNumberFormat="0" applyFont="0" applyAlignment="0" applyProtection="0"/>
    <xf numFmtId="169" fontId="44" fillId="0" borderId="231">
      <alignment horizontal="left"/>
    </xf>
    <xf numFmtId="171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0" fontId="115" fillId="26" borderId="225" applyNumberFormat="0" applyFont="0" applyAlignment="0" applyProtection="0"/>
    <xf numFmtId="169" fontId="44" fillId="0" borderId="231">
      <alignment horizontal="left"/>
    </xf>
    <xf numFmtId="0" fontId="91" fillId="63" borderId="228"/>
    <xf numFmtId="0" fontId="91" fillId="63" borderId="228"/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0" fontId="32" fillId="26" borderId="237" applyNumberFormat="0" applyFont="0" applyAlignment="0" applyProtection="0"/>
    <xf numFmtId="0" fontId="166" fillId="60" borderId="220" applyNumberFormat="0" applyAlignment="0" applyProtection="0"/>
    <xf numFmtId="0" fontId="89" fillId="60" borderId="220" applyNumberFormat="0" applyAlignment="0" applyProtection="0"/>
    <xf numFmtId="0" fontId="167" fillId="24" borderId="220" applyNumberFormat="0" applyAlignment="0" applyProtection="0"/>
    <xf numFmtId="0" fontId="171" fillId="60" borderId="221" applyNumberFormat="0" applyAlignment="0" applyProtection="0"/>
    <xf numFmtId="0" fontId="90" fillId="60" borderId="221" applyNumberFormat="0" applyAlignment="0" applyProtection="0"/>
    <xf numFmtId="0" fontId="47" fillId="24" borderId="233" applyNumberFormat="0" applyAlignment="0" applyProtection="0"/>
    <xf numFmtId="0" fontId="173" fillId="24" borderId="221" applyNumberFormat="0" applyAlignment="0" applyProtection="0"/>
    <xf numFmtId="0" fontId="24" fillId="0" borderId="230" applyAlignment="0">
      <alignment horizontal="left"/>
    </xf>
    <xf numFmtId="178" fontId="169" fillId="60" borderId="221" applyNumberFormat="0" applyAlignment="0" applyProtection="0"/>
    <xf numFmtId="0" fontId="24" fillId="0" borderId="230" applyAlignment="0">
      <alignment horizontal="left"/>
    </xf>
    <xf numFmtId="178" fontId="169" fillId="60" borderId="221" applyNumberFormat="0" applyAlignment="0" applyProtection="0"/>
    <xf numFmtId="169" fontId="44" fillId="0" borderId="231">
      <alignment horizontal="left"/>
    </xf>
    <xf numFmtId="168" fontId="44" fillId="0" borderId="231">
      <alignment horizontal="left"/>
    </xf>
    <xf numFmtId="169" fontId="44" fillId="0" borderId="231">
      <alignment horizontal="left"/>
    </xf>
    <xf numFmtId="0" fontId="46" fillId="24" borderId="232" applyNumberFormat="0" applyAlignment="0" applyProtection="0"/>
    <xf numFmtId="0" fontId="109" fillId="25" borderId="233" applyNumberFormat="0" applyAlignment="0" applyProtection="0"/>
    <xf numFmtId="0" fontId="109" fillId="25" borderId="233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87" fillId="63" borderId="228">
      <alignment horizontal="left"/>
    </xf>
    <xf numFmtId="0" fontId="91" fillId="63" borderId="230">
      <alignment wrapText="1"/>
    </xf>
    <xf numFmtId="0" fontId="91" fillId="63" borderId="230">
      <alignment wrapText="1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0" fontId="179" fillId="25" borderId="221" applyNumberFormat="0" applyAlignment="0" applyProtection="0"/>
    <xf numFmtId="0" fontId="109" fillId="25" borderId="221" applyNumberFormat="0" applyAlignment="0" applyProtection="0"/>
    <xf numFmtId="0" fontId="180" fillId="11" borderId="221" applyNumberFormat="0" applyAlignment="0" applyProtection="0"/>
    <xf numFmtId="0" fontId="86" fillId="0" borderId="223" applyNumberFormat="0" applyFill="0" applyAlignment="0" applyProtection="0"/>
    <xf numFmtId="0" fontId="37" fillId="0" borderId="223" applyNumberFormat="0" applyFill="0" applyAlignment="0" applyProtection="0"/>
    <xf numFmtId="0" fontId="181" fillId="0" borderId="223" applyNumberFormat="0" applyFill="0" applyAlignment="0" applyProtection="0"/>
    <xf numFmtId="0" fontId="182" fillId="0" borderId="223" applyNumberFormat="0" applyFill="0" applyAlignment="0" applyProtection="0"/>
    <xf numFmtId="0" fontId="31" fillId="0" borderId="223" applyNumberFormat="0" applyFill="0" applyAlignment="0" applyProtection="0"/>
    <xf numFmtId="0" fontId="31" fillId="0" borderId="223" applyNumberFormat="0" applyFill="0" applyAlignment="0" applyProtection="0"/>
    <xf numFmtId="0" fontId="41" fillId="0" borderId="222" applyNumberFormat="0" applyFill="0" applyAlignment="0" applyProtection="0"/>
    <xf numFmtId="0" fontId="25" fillId="25" borderId="225" applyNumberFormat="0" applyFont="0" applyAlignment="0" applyProtection="0"/>
    <xf numFmtId="178" fontId="197" fillId="25" borderId="221" applyNumberFormat="0" applyAlignment="0" applyProtection="0"/>
    <xf numFmtId="178" fontId="197" fillId="25" borderId="221" applyNumberFormat="0" applyAlignment="0" applyProtection="0"/>
    <xf numFmtId="178" fontId="206" fillId="26" borderId="225" applyNumberFormat="0" applyFont="0" applyAlignment="0" applyProtection="0"/>
    <xf numFmtId="178" fontId="206" fillId="26" borderId="225" applyNumberFormat="0" applyFont="0" applyAlignment="0" applyProtection="0"/>
    <xf numFmtId="0" fontId="39" fillId="26" borderId="225" applyNumberFormat="0" applyFont="0" applyAlignment="0" applyProtection="0"/>
    <xf numFmtId="0" fontId="39" fillId="26" borderId="225" applyNumberFormat="0" applyFont="0" applyAlignment="0" applyProtection="0"/>
    <xf numFmtId="0" fontId="33" fillId="26" borderId="225" applyNumberFormat="0" applyFont="0" applyAlignment="0" applyProtection="0"/>
    <xf numFmtId="0" fontId="39" fillId="26" borderId="225" applyNumberFormat="0" applyFont="0" applyAlignment="0" applyProtection="0"/>
    <xf numFmtId="0" fontId="39" fillId="26" borderId="225" applyNumberFormat="0" applyFont="0" applyAlignment="0" applyProtection="0"/>
    <xf numFmtId="0" fontId="25" fillId="26" borderId="225" applyNumberFormat="0" applyFont="0" applyAlignment="0" applyProtection="0"/>
    <xf numFmtId="178" fontId="207" fillId="60" borderId="220" applyNumberFormat="0" applyAlignment="0" applyProtection="0"/>
    <xf numFmtId="178" fontId="207" fillId="60" borderId="220" applyNumberForma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89" fillId="60" borderId="232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71" fontId="44" fillId="0" borderId="228">
      <alignment horizontal="left"/>
    </xf>
    <xf numFmtId="168" fontId="44" fillId="0" borderId="231">
      <alignment horizontal="left"/>
    </xf>
    <xf numFmtId="0" fontId="46" fillId="24" borderId="232" applyNumberFormat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169" fontId="44" fillId="0" borderId="231">
      <alignment horizontal="left"/>
    </xf>
    <xf numFmtId="0" fontId="33" fillId="26" borderId="237" applyNumberFormat="0" applyFont="0" applyAlignment="0" applyProtection="0"/>
    <xf numFmtId="169" fontId="44" fillId="0" borderId="231">
      <alignment horizontal="left"/>
    </xf>
    <xf numFmtId="0" fontId="32" fillId="26" borderId="237" applyNumberFormat="0" applyFon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8" fontId="36" fillId="0" borderId="224" applyNumberFormat="0" applyFill="0" applyAlignment="0" applyProtection="0"/>
    <xf numFmtId="178" fontId="31" fillId="0" borderId="223" applyNumberFormat="0" applyFill="0" applyAlignment="0" applyProtection="0"/>
    <xf numFmtId="178" fontId="36" fillId="0" borderId="224" applyNumberFormat="0" applyFill="0" applyAlignment="0" applyProtection="0"/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0" fontId="46" fillId="24" borderId="232" applyNumberFormat="0" applyAlignment="0" applyProtection="0"/>
    <xf numFmtId="0" fontId="48" fillId="11" borderId="233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25" fillId="26" borderId="237" applyNumberFormat="0" applyFont="0" applyAlignment="0" applyProtection="0"/>
    <xf numFmtId="0" fontId="32" fillId="26" borderId="237" applyNumberFormat="0" applyFont="0" applyAlignment="0" applyProtection="0"/>
    <xf numFmtId="0" fontId="49" fillId="0" borderId="234" applyNumberFormat="0" applyFill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70" fontId="44" fillId="0" borderId="228">
      <alignment horizontal="left"/>
    </xf>
    <xf numFmtId="168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0" fontId="33" fillId="26" borderId="237" applyNumberFormat="0" applyFont="0" applyAlignment="0" applyProtection="0"/>
    <xf numFmtId="169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0" fontId="48" fillId="11" borderId="233" applyNumberFormat="0" applyAlignment="0" applyProtection="0"/>
    <xf numFmtId="0" fontId="32" fillId="26" borderId="225" applyNumberFormat="0" applyFont="0" applyAlignment="0" applyProtection="0"/>
    <xf numFmtId="171" fontId="44" fillId="0" borderId="231">
      <alignment horizontal="left"/>
    </xf>
    <xf numFmtId="0" fontId="33" fillId="26" borderId="237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0" fontId="33" fillId="26" borderId="237" applyNumberFormat="0" applyFont="0" applyAlignment="0" applyProtection="0"/>
    <xf numFmtId="168" fontId="44" fillId="0" borderId="231">
      <alignment horizontal="left"/>
    </xf>
    <xf numFmtId="0" fontId="32" fillId="26" borderId="237" applyNumberFormat="0" applyFont="0" applyAlignment="0" applyProtection="0"/>
    <xf numFmtId="0" fontId="86" fillId="0" borderId="235" applyNumberFormat="0" applyFill="0" applyAlignment="0" applyProtection="0"/>
    <xf numFmtId="169" fontId="44" fillId="0" borderId="228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71" fontId="44" fillId="0" borderId="231">
      <alignment horizontal="left"/>
    </xf>
    <xf numFmtId="0" fontId="32" fillId="26" borderId="237" applyNumberFormat="0" applyFont="0" applyAlignment="0" applyProtection="0"/>
    <xf numFmtId="171" fontId="44" fillId="0" borderId="228">
      <alignment horizontal="left"/>
    </xf>
    <xf numFmtId="168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89" fillId="60" borderId="232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8" fillId="11" borderId="233" applyNumberFormat="0" applyAlignment="0" applyProtection="0"/>
    <xf numFmtId="0" fontId="47" fillId="24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109" fillId="25" borderId="233" applyNumberFormat="0" applyAlignment="0" applyProtection="0"/>
    <xf numFmtId="0" fontId="48" fillId="11" borderId="233" applyNumberForma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86" fillId="0" borderId="236" applyNumberFormat="0" applyFill="0" applyAlignment="0" applyProtection="0"/>
    <xf numFmtId="0" fontId="86" fillId="0" borderId="236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86" fillId="0" borderId="235" applyNumberFormat="0" applyFill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7" fillId="24" borderId="233" applyNumberForma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25" fillId="63" borderId="228">
      <alignment horizontal="centerContinuous" wrapText="1"/>
    </xf>
    <xf numFmtId="178" fontId="25" fillId="63" borderId="228">
      <alignment horizontal="centerContinuous" wrapText="1"/>
    </xf>
    <xf numFmtId="169" fontId="44" fillId="0" borderId="231">
      <alignment horizontal="left"/>
    </xf>
    <xf numFmtId="169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7" fillId="24" borderId="233" applyNumberFormat="0" applyAlignment="0" applyProtection="0"/>
    <xf numFmtId="0" fontId="47" fillId="24" borderId="233" applyNumberForma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9" fillId="0" borderId="234" applyNumberFormat="0" applyFill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90" fillId="60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6" fillId="24" borderId="232" applyNumberForma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8" fontId="44" fillId="0" borderId="228">
      <alignment horizontal="left"/>
    </xf>
    <xf numFmtId="171" fontId="44" fillId="0" borderId="228">
      <alignment horizontal="left"/>
    </xf>
    <xf numFmtId="169" fontId="44" fillId="0" borderId="228">
      <alignment horizontal="left"/>
    </xf>
    <xf numFmtId="0" fontId="89" fillId="24" borderId="220" applyNumberFormat="0" applyAlignment="0" applyProtection="0"/>
    <xf numFmtId="0" fontId="89" fillId="24" borderId="220" applyNumberFormat="0" applyAlignment="0" applyProtection="0"/>
    <xf numFmtId="0" fontId="253" fillId="24" borderId="221" applyNumberFormat="0" applyAlignment="0" applyProtection="0"/>
    <xf numFmtId="0" fontId="253" fillId="24" borderId="221" applyNumberFormat="0" applyAlignment="0" applyProtection="0"/>
    <xf numFmtId="0" fontId="253" fillId="24" borderId="221" applyNumberFormat="0" applyAlignment="0" applyProtection="0"/>
    <xf numFmtId="0" fontId="33" fillId="26" borderId="237" applyNumberFormat="0" applyFont="0" applyAlignment="0" applyProtection="0"/>
    <xf numFmtId="0" fontId="109" fillId="11" borderId="221" applyNumberFormat="0" applyAlignment="0" applyProtection="0"/>
    <xf numFmtId="0" fontId="109" fillId="11" borderId="221" applyNumberFormat="0" applyAlignment="0" applyProtection="0"/>
    <xf numFmtId="0" fontId="109" fillId="11" borderId="221" applyNumberFormat="0" applyAlignment="0" applyProtection="0"/>
    <xf numFmtId="0" fontId="86" fillId="0" borderId="222" applyNumberFormat="0" applyFill="0" applyAlignment="0" applyProtection="0"/>
    <xf numFmtId="0" fontId="86" fillId="0" borderId="222" applyNumberFormat="0" applyFill="0" applyAlignment="0" applyProtection="0"/>
    <xf numFmtId="0" fontId="31" fillId="0" borderId="223" applyNumberFormat="0" applyFill="0" applyAlignment="0" applyProtection="0"/>
    <xf numFmtId="0" fontId="25" fillId="26" borderId="225" applyNumberFormat="0" applyFont="0" applyAlignment="0" applyProtection="0"/>
    <xf numFmtId="0" fontId="25" fillId="26" borderId="225" applyNumberFormat="0" applyFont="0" applyAlignment="0" applyProtection="0"/>
    <xf numFmtId="170" fontId="44" fillId="0" borderId="228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89" fillId="24" borderId="220" applyNumberFormat="0" applyAlignment="0" applyProtection="0"/>
    <xf numFmtId="0" fontId="89" fillId="24" borderId="220" applyNumberFormat="0" applyAlignment="0" applyProtection="0"/>
    <xf numFmtId="0" fontId="253" fillId="24" borderId="221" applyNumberFormat="0" applyAlignment="0" applyProtection="0"/>
    <xf numFmtId="0" fontId="253" fillId="24" borderId="221" applyNumberFormat="0" applyAlignment="0" applyProtection="0"/>
    <xf numFmtId="0" fontId="90" fillId="60" borderId="233" applyNumberFormat="0" applyAlignment="0" applyProtection="0"/>
    <xf numFmtId="0" fontId="253" fillId="24" borderId="221" applyNumberFormat="0" applyAlignment="0" applyProtection="0"/>
    <xf numFmtId="169" fontId="44" fillId="0" borderId="231">
      <alignment horizontal="left"/>
    </xf>
    <xf numFmtId="0" fontId="109" fillId="11" borderId="221" applyNumberFormat="0" applyAlignment="0" applyProtection="0"/>
    <xf numFmtId="0" fontId="109" fillId="11" borderId="221" applyNumberFormat="0" applyAlignment="0" applyProtection="0"/>
    <xf numFmtId="0" fontId="109" fillId="11" borderId="221" applyNumberFormat="0" applyAlignment="0" applyProtection="0"/>
    <xf numFmtId="0" fontId="86" fillId="0" borderId="222" applyNumberFormat="0" applyFill="0" applyAlignment="0" applyProtection="0"/>
    <xf numFmtId="0" fontId="86" fillId="0" borderId="222" applyNumberFormat="0" applyFill="0" applyAlignment="0" applyProtection="0"/>
    <xf numFmtId="0" fontId="25" fillId="26" borderId="225" applyNumberFormat="0" applyFont="0" applyAlignment="0" applyProtection="0"/>
    <xf numFmtId="0" fontId="25" fillId="26" borderId="225" applyNumberFormat="0" applyFont="0" applyAlignment="0" applyProtection="0"/>
    <xf numFmtId="0" fontId="39" fillId="26" borderId="225" applyNumberFormat="0" applyFon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0" fontId="47" fillId="24" borderId="233" applyNumberFormat="0" applyAlignment="0" applyProtection="0"/>
    <xf numFmtId="0" fontId="32" fillId="26" borderId="237" applyNumberFormat="0" applyFont="0" applyAlignment="0" applyProtection="0"/>
    <xf numFmtId="168" fontId="44" fillId="0" borderId="231">
      <alignment horizontal="left"/>
    </xf>
    <xf numFmtId="0" fontId="46" fillId="24" borderId="232" applyNumberFormat="0" applyAlignment="0" applyProtection="0"/>
    <xf numFmtId="0" fontId="32" fillId="26" borderId="237" applyNumberFormat="0" applyFont="0" applyAlignment="0" applyProtection="0"/>
    <xf numFmtId="0" fontId="46" fillId="24" borderId="232" applyNumberFormat="0" applyAlignment="0" applyProtection="0"/>
    <xf numFmtId="0" fontId="33" fillId="26" borderId="237" applyNumberFormat="0" applyFont="0" applyAlignment="0" applyProtection="0"/>
    <xf numFmtId="0" fontId="49" fillId="0" borderId="234" applyNumberFormat="0" applyFill="0" applyAlignment="0" applyProtection="0"/>
    <xf numFmtId="171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0" fontId="109" fillId="25" borderId="233" applyNumberForma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0" fontId="32" fillId="26" borderId="237" applyNumberFormat="0" applyFon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0" fontId="46" fillId="24" borderId="220" applyNumberFormat="0" applyAlignment="0" applyProtection="0"/>
    <xf numFmtId="0" fontId="47" fillId="24" borderId="221" applyNumberFormat="0" applyAlignment="0" applyProtection="0"/>
    <xf numFmtId="0" fontId="49" fillId="0" borderId="222" applyNumberFormat="0" applyFill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0" fontId="33" fillId="26" borderId="225" applyNumberFormat="0" applyFont="0" applyAlignment="0" applyProtection="0"/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0" fontId="33" fillId="26" borderId="237" applyNumberFormat="0" applyFont="0" applyAlignment="0" applyProtection="0"/>
    <xf numFmtId="171" fontId="44" fillId="0" borderId="231">
      <alignment horizontal="left"/>
    </xf>
    <xf numFmtId="168" fontId="44" fillId="0" borderId="231">
      <alignment horizontal="left"/>
    </xf>
    <xf numFmtId="0" fontId="25" fillId="26" borderId="225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0" fontId="156" fillId="64" borderId="227">
      <alignment horizontal="left" vertical="top" wrapText="1"/>
    </xf>
    <xf numFmtId="0" fontId="120" fillId="26" borderId="225" applyNumberFormat="0" applyFont="0" applyAlignment="0" applyProtection="0"/>
    <xf numFmtId="0" fontId="25" fillId="26" borderId="225" applyNumberFormat="0" applyFont="0" applyAlignment="0" applyProtection="0"/>
    <xf numFmtId="171" fontId="44" fillId="0" borderId="231">
      <alignment horizontal="left"/>
    </xf>
    <xf numFmtId="171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0" fontId="44" fillId="0" borderId="228">
      <alignment horizontal="left"/>
    </xf>
    <xf numFmtId="170" fontId="44" fillId="0" borderId="228">
      <alignment horizontal="left"/>
    </xf>
    <xf numFmtId="171" fontId="44" fillId="0" borderId="228">
      <alignment horizontal="left"/>
    </xf>
    <xf numFmtId="168" fontId="44" fillId="0" borderId="228">
      <alignment horizontal="left"/>
    </xf>
    <xf numFmtId="169" fontId="44" fillId="0" borderId="228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89" fillId="60" borderId="232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9" fillId="0" borderId="234" applyNumberFormat="0" applyFill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90" fillId="60" borderId="233" applyNumberFormat="0" applyAlignment="0" applyProtection="0"/>
    <xf numFmtId="0" fontId="47" fillId="24" borderId="233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71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8" fontId="198" fillId="63" borderId="230">
      <alignment wrapText="1"/>
    </xf>
    <xf numFmtId="171" fontId="44" fillId="0" borderId="228">
      <alignment horizontal="left"/>
    </xf>
    <xf numFmtId="170" fontId="44" fillId="0" borderId="228">
      <alignment horizontal="left"/>
    </xf>
    <xf numFmtId="169" fontId="44" fillId="0" borderId="228">
      <alignment horizontal="left"/>
    </xf>
    <xf numFmtId="169" fontId="44" fillId="0" borderId="228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7" fillId="24" borderId="233" applyNumberFormat="0" applyAlignment="0" applyProtection="0"/>
    <xf numFmtId="0" fontId="46" fillId="24" borderId="232" applyNumberForma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1" fontId="44" fillId="0" borderId="228">
      <alignment horizontal="left"/>
    </xf>
    <xf numFmtId="170" fontId="44" fillId="0" borderId="228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46" fillId="24" borderId="232" applyNumberForma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8" fillId="11" borderId="233" applyNumberFormat="0" applyAlignment="0" applyProtection="0"/>
    <xf numFmtId="0" fontId="90" fillId="60" borderId="233" applyNumberForma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89" fillId="60" borderId="232" applyNumberFormat="0" applyAlignment="0" applyProtection="0"/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8" fontId="198" fillId="63" borderId="230">
      <alignment wrapText="1"/>
    </xf>
    <xf numFmtId="0" fontId="91" fillId="0" borderId="228"/>
    <xf numFmtId="0" fontId="32" fillId="26" borderId="237" applyNumberFormat="0" applyFont="0" applyAlignment="0" applyProtection="0"/>
    <xf numFmtId="0" fontId="90" fillId="60" borderId="233" applyNumberFormat="0" applyAlignment="0" applyProtection="0"/>
    <xf numFmtId="0" fontId="32" fillId="26" borderId="237" applyNumberFormat="0" applyFont="0" applyAlignment="0" applyProtection="0"/>
    <xf numFmtId="0" fontId="90" fillId="60" borderId="233" applyNumberFormat="0" applyAlignment="0" applyProtection="0"/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0" fontId="32" fillId="26" borderId="237" applyNumberFormat="0" applyFont="0" applyAlignment="0" applyProtection="0"/>
    <xf numFmtId="0" fontId="90" fillId="60" borderId="233" applyNumberFormat="0" applyAlignment="0" applyProtection="0"/>
    <xf numFmtId="169" fontId="44" fillId="0" borderId="216">
      <alignment horizontal="left"/>
    </xf>
    <xf numFmtId="169" fontId="44" fillId="0" borderId="216">
      <alignment horizontal="left"/>
    </xf>
    <xf numFmtId="169" fontId="44" fillId="0" borderId="216">
      <alignment horizontal="left"/>
    </xf>
    <xf numFmtId="170" fontId="44" fillId="0" borderId="216">
      <alignment horizontal="left"/>
    </xf>
    <xf numFmtId="170" fontId="44" fillId="0" borderId="216">
      <alignment horizontal="left"/>
    </xf>
    <xf numFmtId="170" fontId="44" fillId="0" borderId="216">
      <alignment horizontal="left"/>
    </xf>
    <xf numFmtId="171" fontId="44" fillId="0" borderId="216">
      <alignment horizontal="left"/>
    </xf>
    <xf numFmtId="171" fontId="44" fillId="0" borderId="216">
      <alignment horizontal="left"/>
    </xf>
    <xf numFmtId="171" fontId="44" fillId="0" borderId="216">
      <alignment horizontal="left"/>
    </xf>
    <xf numFmtId="168" fontId="44" fillId="0" borderId="216">
      <alignment horizontal="left"/>
    </xf>
    <xf numFmtId="168" fontId="44" fillId="0" borderId="216">
      <alignment horizontal="left"/>
    </xf>
    <xf numFmtId="168" fontId="44" fillId="0" borderId="216">
      <alignment horizontal="left"/>
    </xf>
    <xf numFmtId="169" fontId="44" fillId="0" borderId="216">
      <alignment horizontal="left"/>
    </xf>
    <xf numFmtId="169" fontId="44" fillId="0" borderId="216">
      <alignment horizontal="left"/>
    </xf>
    <xf numFmtId="169" fontId="44" fillId="0" borderId="216">
      <alignment horizontal="left"/>
    </xf>
    <xf numFmtId="170" fontId="44" fillId="0" borderId="216">
      <alignment horizontal="left"/>
    </xf>
    <xf numFmtId="170" fontId="44" fillId="0" borderId="216">
      <alignment horizontal="left"/>
    </xf>
    <xf numFmtId="170" fontId="44" fillId="0" borderId="216">
      <alignment horizontal="left"/>
    </xf>
    <xf numFmtId="171" fontId="44" fillId="0" borderId="216">
      <alignment horizontal="left"/>
    </xf>
    <xf numFmtId="171" fontId="44" fillId="0" borderId="216">
      <alignment horizontal="left"/>
    </xf>
    <xf numFmtId="171" fontId="44" fillId="0" borderId="216">
      <alignment horizontal="left"/>
    </xf>
    <xf numFmtId="168" fontId="44" fillId="0" borderId="216">
      <alignment horizontal="left"/>
    </xf>
    <xf numFmtId="168" fontId="44" fillId="0" borderId="216">
      <alignment horizontal="left"/>
    </xf>
    <xf numFmtId="168" fontId="44" fillId="0" borderId="216">
      <alignment horizontal="left"/>
    </xf>
    <xf numFmtId="0" fontId="91" fillId="0" borderId="216"/>
    <xf numFmtId="0" fontId="87" fillId="63" borderId="216">
      <alignment horizontal="left"/>
    </xf>
    <xf numFmtId="0" fontId="25" fillId="63" borderId="216">
      <alignment horizontal="centerContinuous" wrapText="1"/>
    </xf>
    <xf numFmtId="0" fontId="91" fillId="63" borderId="216"/>
    <xf numFmtId="169" fontId="44" fillId="0" borderId="216">
      <alignment horizontal="left"/>
    </xf>
    <xf numFmtId="170" fontId="44" fillId="0" borderId="216">
      <alignment horizontal="left"/>
    </xf>
    <xf numFmtId="171" fontId="44" fillId="0" borderId="216">
      <alignment horizontal="left"/>
    </xf>
    <xf numFmtId="168" fontId="44" fillId="0" borderId="216">
      <alignment horizontal="left"/>
    </xf>
    <xf numFmtId="0" fontId="91" fillId="0" borderId="216"/>
    <xf numFmtId="178" fontId="25" fillId="5" borderId="216"/>
    <xf numFmtId="178" fontId="25" fillId="63" borderId="216">
      <alignment horizontal="centerContinuous" wrapText="1"/>
    </xf>
    <xf numFmtId="0" fontId="25" fillId="63" borderId="216">
      <alignment horizontal="centerContinuous" wrapText="1"/>
    </xf>
    <xf numFmtId="0" fontId="91" fillId="63" borderId="216"/>
    <xf numFmtId="178" fontId="156" fillId="64" borderId="216">
      <alignment horizontal="left" vertical="top" wrapText="1"/>
    </xf>
    <xf numFmtId="178" fontId="25" fillId="63" borderId="216">
      <alignment horizontal="centerContinuous" wrapText="1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0" fontId="115" fillId="26" borderId="237" applyNumberFormat="0" applyFont="0" applyAlignment="0" applyProtection="0"/>
    <xf numFmtId="0" fontId="166" fillId="60" borderId="232" applyNumberFormat="0" applyAlignment="0" applyProtection="0"/>
    <xf numFmtId="0" fontId="89" fillId="60" borderId="232" applyNumberFormat="0" applyAlignment="0" applyProtection="0"/>
    <xf numFmtId="0" fontId="167" fillId="24" borderId="232" applyNumberFormat="0" applyAlignment="0" applyProtection="0"/>
    <xf numFmtId="0" fontId="171" fillId="60" borderId="233" applyNumberFormat="0" applyAlignment="0" applyProtection="0"/>
    <xf numFmtId="0" fontId="90" fillId="60" borderId="233" applyNumberFormat="0" applyAlignment="0" applyProtection="0"/>
    <xf numFmtId="0" fontId="173" fillId="24" borderId="233" applyNumberFormat="0" applyAlignment="0" applyProtection="0"/>
    <xf numFmtId="178" fontId="169" fillId="60" borderId="233" applyNumberFormat="0" applyAlignment="0" applyProtection="0"/>
    <xf numFmtId="178" fontId="169" fillId="60" borderId="233" applyNumberFormat="0" applyAlignment="0" applyProtection="0"/>
    <xf numFmtId="0" fontId="179" fillId="25" borderId="233" applyNumberFormat="0" applyAlignment="0" applyProtection="0"/>
    <xf numFmtId="0" fontId="109" fillId="25" borderId="233" applyNumberFormat="0" applyAlignment="0" applyProtection="0"/>
    <xf numFmtId="0" fontId="180" fillId="11" borderId="233" applyNumberFormat="0" applyAlignment="0" applyProtection="0"/>
    <xf numFmtId="0" fontId="86" fillId="0" borderId="235" applyNumberFormat="0" applyFill="0" applyAlignment="0" applyProtection="0"/>
    <xf numFmtId="0" fontId="37" fillId="0" borderId="235" applyNumberFormat="0" applyFill="0" applyAlignment="0" applyProtection="0"/>
    <xf numFmtId="0" fontId="181" fillId="0" borderId="235" applyNumberFormat="0" applyFill="0" applyAlignment="0" applyProtection="0"/>
    <xf numFmtId="0" fontId="182" fillId="0" borderId="235" applyNumberFormat="0" applyFill="0" applyAlignment="0" applyProtection="0"/>
    <xf numFmtId="0" fontId="31" fillId="0" borderId="235" applyNumberFormat="0" applyFill="0" applyAlignment="0" applyProtection="0"/>
    <xf numFmtId="0" fontId="31" fillId="0" borderId="235" applyNumberFormat="0" applyFill="0" applyAlignment="0" applyProtection="0"/>
    <xf numFmtId="0" fontId="41" fillId="0" borderId="234" applyNumberFormat="0" applyFill="0" applyAlignment="0" applyProtection="0"/>
    <xf numFmtId="0" fontId="25" fillId="25" borderId="237" applyNumberFormat="0" applyFont="0" applyAlignment="0" applyProtection="0"/>
    <xf numFmtId="178" fontId="197" fillId="25" borderId="233" applyNumberFormat="0" applyAlignment="0" applyProtection="0"/>
    <xf numFmtId="178" fontId="197" fillId="25" borderId="233" applyNumberFormat="0" applyAlignment="0" applyProtection="0"/>
    <xf numFmtId="178" fontId="206" fillId="26" borderId="237" applyNumberFormat="0" applyFont="0" applyAlignment="0" applyProtection="0"/>
    <xf numFmtId="178" fontId="206" fillId="26" borderId="237" applyNumberFormat="0" applyFont="0" applyAlignment="0" applyProtection="0"/>
    <xf numFmtId="0" fontId="39" fillId="26" borderId="237" applyNumberFormat="0" applyFont="0" applyAlignment="0" applyProtection="0"/>
    <xf numFmtId="0" fontId="39" fillId="26" borderId="237" applyNumberFormat="0" applyFont="0" applyAlignment="0" applyProtection="0"/>
    <xf numFmtId="0" fontId="33" fillId="26" borderId="237" applyNumberFormat="0" applyFont="0" applyAlignment="0" applyProtection="0"/>
    <xf numFmtId="0" fontId="39" fillId="26" borderId="237" applyNumberFormat="0" applyFont="0" applyAlignment="0" applyProtection="0"/>
    <xf numFmtId="0" fontId="39" fillId="26" borderId="237" applyNumberFormat="0" applyFont="0" applyAlignment="0" applyProtection="0"/>
    <xf numFmtId="0" fontId="25" fillId="26" borderId="237" applyNumberFormat="0" applyFont="0" applyAlignment="0" applyProtection="0"/>
    <xf numFmtId="178" fontId="207" fillId="60" borderId="232" applyNumberFormat="0" applyAlignment="0" applyProtection="0"/>
    <xf numFmtId="178" fontId="207" fillId="60" borderId="232" applyNumberFormat="0" applyAlignment="0" applyProtection="0"/>
    <xf numFmtId="178" fontId="36" fillId="0" borderId="236" applyNumberFormat="0" applyFill="0" applyAlignment="0" applyProtection="0"/>
    <xf numFmtId="178" fontId="31" fillId="0" borderId="235" applyNumberFormat="0" applyFill="0" applyAlignment="0" applyProtection="0"/>
    <xf numFmtId="178" fontId="36" fillId="0" borderId="236" applyNumberFormat="0" applyFill="0" applyAlignment="0" applyProtection="0"/>
    <xf numFmtId="0" fontId="32" fillId="26" borderId="237" applyNumberFormat="0" applyFont="0" applyAlignment="0" applyProtection="0"/>
    <xf numFmtId="0" fontId="89" fillId="24" borderId="232" applyNumberFormat="0" applyAlignment="0" applyProtection="0"/>
    <xf numFmtId="0" fontId="89" fillId="24" borderId="232" applyNumberFormat="0" applyAlignment="0" applyProtection="0"/>
    <xf numFmtId="0" fontId="253" fillId="24" borderId="233" applyNumberFormat="0" applyAlignment="0" applyProtection="0"/>
    <xf numFmtId="0" fontId="253" fillId="24" borderId="233" applyNumberFormat="0" applyAlignment="0" applyProtection="0"/>
    <xf numFmtId="0" fontId="253" fillId="24" borderId="233" applyNumberFormat="0" applyAlignment="0" applyProtection="0"/>
    <xf numFmtId="0" fontId="109" fillId="11" borderId="233" applyNumberFormat="0" applyAlignment="0" applyProtection="0"/>
    <xf numFmtId="0" fontId="109" fillId="11" borderId="233" applyNumberFormat="0" applyAlignment="0" applyProtection="0"/>
    <xf numFmtId="0" fontId="109" fillId="11" borderId="233" applyNumberFormat="0" applyAlignment="0" applyProtection="0"/>
    <xf numFmtId="0" fontId="86" fillId="0" borderId="234" applyNumberFormat="0" applyFill="0" applyAlignment="0" applyProtection="0"/>
    <xf numFmtId="0" fontId="86" fillId="0" borderId="234" applyNumberFormat="0" applyFill="0" applyAlignment="0" applyProtection="0"/>
    <xf numFmtId="0" fontId="31" fillId="0" borderId="235" applyNumberFormat="0" applyFill="0" applyAlignment="0" applyProtection="0"/>
    <xf numFmtId="0" fontId="25" fillId="26" borderId="237" applyNumberFormat="0" applyFont="0" applyAlignment="0" applyProtection="0"/>
    <xf numFmtId="0" fontId="25" fillId="26" borderId="237" applyNumberFormat="0" applyFont="0" applyAlignment="0" applyProtection="0"/>
    <xf numFmtId="0" fontId="89" fillId="24" borderId="232" applyNumberFormat="0" applyAlignment="0" applyProtection="0"/>
    <xf numFmtId="0" fontId="89" fillId="24" borderId="232" applyNumberFormat="0" applyAlignment="0" applyProtection="0"/>
    <xf numFmtId="0" fontId="253" fillId="24" borderId="233" applyNumberFormat="0" applyAlignment="0" applyProtection="0"/>
    <xf numFmtId="0" fontId="253" fillId="24" borderId="233" applyNumberFormat="0" applyAlignment="0" applyProtection="0"/>
    <xf numFmtId="0" fontId="253" fillId="24" borderId="233" applyNumberFormat="0" applyAlignment="0" applyProtection="0"/>
    <xf numFmtId="0" fontId="109" fillId="11" borderId="233" applyNumberFormat="0" applyAlignment="0" applyProtection="0"/>
    <xf numFmtId="0" fontId="109" fillId="11" borderId="233" applyNumberFormat="0" applyAlignment="0" applyProtection="0"/>
    <xf numFmtId="0" fontId="109" fillId="11" borderId="233" applyNumberFormat="0" applyAlignment="0" applyProtection="0"/>
    <xf numFmtId="0" fontId="86" fillId="0" borderId="234" applyNumberFormat="0" applyFill="0" applyAlignment="0" applyProtection="0"/>
    <xf numFmtId="0" fontId="86" fillId="0" borderId="234" applyNumberFormat="0" applyFill="0" applyAlignment="0" applyProtection="0"/>
    <xf numFmtId="0" fontId="25" fillId="26" borderId="237" applyNumberFormat="0" applyFont="0" applyAlignment="0" applyProtection="0"/>
    <xf numFmtId="0" fontId="25" fillId="26" borderId="237" applyNumberFormat="0" applyFont="0" applyAlignment="0" applyProtection="0"/>
    <xf numFmtId="0" fontId="39" fillId="26" borderId="237" applyNumberFormat="0" applyFont="0" applyAlignment="0" applyProtection="0"/>
    <xf numFmtId="0" fontId="46" fillId="24" borderId="232" applyNumberFormat="0" applyAlignment="0" applyProtection="0"/>
    <xf numFmtId="0" fontId="47" fillId="24" borderId="233" applyNumberFormat="0" applyAlignment="0" applyProtection="0"/>
    <xf numFmtId="0" fontId="49" fillId="0" borderId="234" applyNumberFormat="0" applyFill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25" fillId="26" borderId="237" applyNumberFormat="0" applyFont="0" applyAlignment="0" applyProtection="0"/>
    <xf numFmtId="0" fontId="120" fillId="26" borderId="237" applyNumberFormat="0" applyFont="0" applyAlignment="0" applyProtection="0"/>
    <xf numFmtId="0" fontId="25" fillId="26" borderId="237" applyNumberFormat="0" applyFont="0" applyAlignment="0" applyProtection="0"/>
    <xf numFmtId="49" fontId="224" fillId="70" borderId="250">
      <alignment horizontal="center" vertical="center" wrapText="1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69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0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71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168" fontId="44" fillId="0" borderId="231">
      <alignment horizontal="left"/>
    </xf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46" fillId="24" borderId="232" applyNumberFormat="0" applyAlignment="0" applyProtection="0"/>
    <xf numFmtId="0" fontId="89" fillId="60" borderId="232" applyNumberFormat="0" applyAlignment="0" applyProtection="0"/>
    <xf numFmtId="0" fontId="89" fillId="60" borderId="232" applyNumberFormat="0" applyAlignment="0" applyProtection="0"/>
    <xf numFmtId="0" fontId="89" fillId="60" borderId="232" applyNumberFormat="0" applyAlignment="0" applyProtection="0"/>
    <xf numFmtId="0" fontId="89" fillId="60" borderId="232" applyNumberFormat="0" applyAlignment="0" applyProtection="0"/>
    <xf numFmtId="0" fontId="89" fillId="60" borderId="232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47" fillId="24" borderId="233" applyNumberFormat="0" applyAlignment="0" applyProtection="0"/>
    <xf numFmtId="0" fontId="90" fillId="60" borderId="233" applyNumberFormat="0" applyAlignment="0" applyProtection="0"/>
    <xf numFmtId="0" fontId="90" fillId="60" borderId="233" applyNumberFormat="0" applyAlignment="0" applyProtection="0"/>
    <xf numFmtId="0" fontId="90" fillId="60" borderId="233" applyNumberFormat="0" applyAlignment="0" applyProtection="0"/>
    <xf numFmtId="0" fontId="90" fillId="60" borderId="233" applyNumberFormat="0" applyAlignment="0" applyProtection="0"/>
    <xf numFmtId="0" fontId="90" fillId="60" borderId="233" applyNumberFormat="0" applyAlignment="0" applyProtection="0"/>
    <xf numFmtId="169" fontId="44" fillId="0" borderId="243">
      <alignment horizontal="left"/>
    </xf>
    <xf numFmtId="168" fontId="44" fillId="0" borderId="243">
      <alignment horizontal="left"/>
    </xf>
    <xf numFmtId="0" fontId="46" fillId="24" borderId="244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78" fontId="156" fillId="64" borderId="240">
      <alignment horizontal="left" vertical="top" wrapText="1"/>
    </xf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89" fillId="60" borderId="244" applyNumberFormat="0" applyAlignment="0" applyProtection="0"/>
    <xf numFmtId="0" fontId="47" fillId="24" borderId="245" applyNumberFormat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115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168" fontId="44" fillId="0" borderId="240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0" fontId="91" fillId="0" borderId="240"/>
    <xf numFmtId="168" fontId="44" fillId="0" borderId="243">
      <alignment horizontal="left"/>
    </xf>
    <xf numFmtId="0" fontId="46" fillId="24" borderId="244" applyNumberFormat="0" applyAlignment="0" applyProtection="0"/>
    <xf numFmtId="0" fontId="48" fillId="11" borderId="245" applyNumberFormat="0" applyAlignment="0" applyProtection="0"/>
    <xf numFmtId="0" fontId="33" fillId="26" borderId="249" applyNumberFormat="0" applyFont="0" applyAlignment="0" applyProtection="0"/>
    <xf numFmtId="169" fontId="44" fillId="0" borderId="243">
      <alignment horizontal="left"/>
    </xf>
    <xf numFmtId="0" fontId="32" fillId="26" borderId="249" applyNumberFormat="0" applyFont="0" applyAlignment="0" applyProtection="0"/>
    <xf numFmtId="0" fontId="24" fillId="0" borderId="242" applyAlignment="0">
      <alignment horizontal="left"/>
    </xf>
    <xf numFmtId="169" fontId="44" fillId="0" borderId="240">
      <alignment horizontal="left"/>
    </xf>
    <xf numFmtId="168" fontId="44" fillId="0" borderId="240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6" fillId="24" borderId="244" applyNumberFormat="0" applyAlignment="0" applyProtection="0"/>
    <xf numFmtId="0" fontId="46" fillId="24" borderId="244" applyNumberFormat="0" applyAlignment="0" applyProtection="0"/>
    <xf numFmtId="0" fontId="89" fillId="60" borderId="244" applyNumberFormat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0" fontId="115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69" fontId="44" fillId="0" borderId="243">
      <alignment horizontal="left"/>
    </xf>
    <xf numFmtId="168" fontId="44" fillId="0" borderId="243">
      <alignment horizontal="left"/>
    </xf>
    <xf numFmtId="0" fontId="47" fillId="24" borderId="245" applyNumberFormat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178" fontId="25" fillId="5" borderId="240"/>
    <xf numFmtId="178" fontId="91" fillId="63" borderId="242">
      <alignment wrapText="1"/>
    </xf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89" fillId="60" borderId="244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115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48" fillId="11" borderId="233" applyNumberFormat="0" applyAlignment="0" applyProtection="0"/>
    <xf numFmtId="0" fontId="109" fillId="25" borderId="233" applyNumberFormat="0" applyAlignment="0" applyProtection="0"/>
    <xf numFmtId="0" fontId="109" fillId="25" borderId="233" applyNumberFormat="0" applyAlignment="0" applyProtection="0"/>
    <xf numFmtId="0" fontId="109" fillId="25" borderId="233" applyNumberFormat="0" applyAlignment="0" applyProtection="0"/>
    <xf numFmtId="0" fontId="109" fillId="25" borderId="233" applyNumberFormat="0" applyAlignment="0" applyProtection="0"/>
    <xf numFmtId="0" fontId="109" fillId="25" borderId="233" applyNumberFormat="0" applyAlignment="0" applyProtection="0"/>
    <xf numFmtId="0" fontId="109" fillId="25" borderId="233" applyNumberFormat="0" applyAlignment="0" applyProtection="0"/>
    <xf numFmtId="0" fontId="48" fillId="11" borderId="233" applyNumberFormat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86" fillId="0" borderId="236" applyNumberFormat="0" applyFill="0" applyAlignment="0" applyProtection="0"/>
    <xf numFmtId="0" fontId="86" fillId="0" borderId="236" applyNumberFormat="0" applyFill="0" applyAlignment="0" applyProtection="0"/>
    <xf numFmtId="0" fontId="86" fillId="0" borderId="236" applyNumberFormat="0" applyFill="0" applyAlignment="0" applyProtection="0"/>
    <xf numFmtId="0" fontId="86" fillId="0" borderId="236" applyNumberFormat="0" applyFill="0" applyAlignment="0" applyProtection="0"/>
    <xf numFmtId="0" fontId="86" fillId="0" borderId="236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0" fontId="49" fillId="0" borderId="234" applyNumberFormat="0" applyFill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0" fontId="47" fillId="24" borderId="245" applyNumberFormat="0" applyAlignment="0" applyProtection="0"/>
    <xf numFmtId="0" fontId="86" fillId="0" borderId="248" applyNumberFormat="0" applyFill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169" fontId="44" fillId="0" borderId="240">
      <alignment horizontal="left"/>
    </xf>
    <xf numFmtId="168" fontId="44" fillId="0" borderId="240">
      <alignment horizontal="left"/>
    </xf>
    <xf numFmtId="171" fontId="44" fillId="0" borderId="240">
      <alignment horizontal="left"/>
    </xf>
    <xf numFmtId="168" fontId="44" fillId="0" borderId="240">
      <alignment horizontal="left"/>
    </xf>
    <xf numFmtId="0" fontId="24" fillId="0" borderId="242" applyAlignment="0">
      <alignment horizontal="left"/>
    </xf>
    <xf numFmtId="0" fontId="24" fillId="0" borderId="242" applyAlignment="0">
      <alignment horizontal="left"/>
    </xf>
    <xf numFmtId="0" fontId="24" fillId="0" borderId="242" applyAlignment="0">
      <alignment horizontal="left"/>
    </xf>
    <xf numFmtId="0" fontId="24" fillId="0" borderId="242" applyAlignment="0">
      <alignment horizontal="left"/>
    </xf>
    <xf numFmtId="0" fontId="25" fillId="63" borderId="240">
      <alignment horizontal="centerContinuous" wrapText="1"/>
    </xf>
    <xf numFmtId="0" fontId="91" fillId="63" borderId="242">
      <alignment wrapText="1"/>
    </xf>
    <xf numFmtId="170" fontId="44" fillId="0" borderId="240">
      <alignment horizontal="left"/>
    </xf>
    <xf numFmtId="0" fontId="156" fillId="64" borderId="241">
      <alignment horizontal="left" vertical="top"/>
    </xf>
    <xf numFmtId="178" fontId="25" fillId="63" borderId="240">
      <alignment horizontal="centerContinuous" wrapText="1"/>
    </xf>
    <xf numFmtId="178" fontId="208" fillId="64" borderId="241">
      <alignment horizontal="left" vertical="top" wrapText="1"/>
    </xf>
    <xf numFmtId="178" fontId="91" fillId="63" borderId="242">
      <alignment wrapText="1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6" fillId="24" borderId="244" applyNumberFormat="0" applyAlignment="0" applyProtection="0"/>
    <xf numFmtId="0" fontId="47" fillId="24" borderId="245" applyNumberFormat="0" applyAlignment="0" applyProtection="0"/>
    <xf numFmtId="0" fontId="49" fillId="0" borderId="246" applyNumberFormat="0" applyFill="0" applyAlignment="0" applyProtection="0"/>
    <xf numFmtId="0" fontId="86" fillId="0" borderId="248" applyNumberFormat="0" applyFill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25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71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0" fontId="109" fillId="25" borderId="245" applyNumberFormat="0" applyAlignment="0" applyProtection="0"/>
    <xf numFmtId="0" fontId="32" fillId="26" borderId="249" applyNumberFormat="0" applyFont="0" applyAlignment="0" applyProtection="0"/>
    <xf numFmtId="0" fontId="86" fillId="0" borderId="247" applyNumberFormat="0" applyFill="0" applyAlignment="0" applyProtection="0"/>
    <xf numFmtId="0" fontId="32" fillId="26" borderId="249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6" fillId="24" borderId="244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7" fillId="24" borderId="245" applyNumberFormat="0" applyAlignment="0" applyProtection="0"/>
    <xf numFmtId="168" fontId="44" fillId="0" borderId="243">
      <alignment horizontal="left"/>
    </xf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0" fontId="91" fillId="63" borderId="242">
      <alignment wrapText="1"/>
    </xf>
    <xf numFmtId="0" fontId="24" fillId="0" borderId="242" applyAlignment="0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169" fontId="44" fillId="0" borderId="243">
      <alignment horizontal="left"/>
    </xf>
    <xf numFmtId="0" fontId="33" fillId="26" borderId="249" applyNumberFormat="0" applyFont="0" applyAlignment="0" applyProtection="0"/>
    <xf numFmtId="169" fontId="44" fillId="0" borderId="243">
      <alignment horizontal="left"/>
    </xf>
    <xf numFmtId="0" fontId="115" fillId="26" borderId="237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69" fontId="44" fillId="0" borderId="243">
      <alignment horizontal="left"/>
    </xf>
    <xf numFmtId="171" fontId="44" fillId="0" borderId="243">
      <alignment horizontal="left"/>
    </xf>
    <xf numFmtId="0" fontId="32" fillId="26" borderId="249" applyNumberFormat="0" applyFont="0" applyAlignment="0" applyProtection="0"/>
    <xf numFmtId="168" fontId="44" fillId="0" borderId="243">
      <alignment horizontal="left"/>
    </xf>
    <xf numFmtId="169" fontId="44" fillId="0" borderId="243">
      <alignment horizontal="left"/>
    </xf>
    <xf numFmtId="0" fontId="46" fillId="24" borderId="244" applyNumberFormat="0" applyAlignment="0" applyProtection="0"/>
    <xf numFmtId="0" fontId="47" fillId="24" borderId="245" applyNumberFormat="0" applyAlignment="0" applyProtection="0"/>
    <xf numFmtId="168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69" fontId="44" fillId="0" borderId="243">
      <alignment horizontal="left"/>
    </xf>
    <xf numFmtId="171" fontId="44" fillId="0" borderId="243">
      <alignment horizontal="left"/>
    </xf>
    <xf numFmtId="169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89" fillId="60" borderId="232" applyNumberFormat="0" applyAlignment="0" applyProtection="0"/>
    <xf numFmtId="0" fontId="46" fillId="24" borderId="232" applyNumberFormat="0" applyAlignment="0" applyProtection="0"/>
    <xf numFmtId="0" fontId="90" fillId="60" borderId="233" applyNumberFormat="0" applyAlignment="0" applyProtection="0"/>
    <xf numFmtId="0" fontId="47" fillId="24" borderId="233" applyNumberFormat="0" applyAlignment="0" applyProtection="0"/>
    <xf numFmtId="0" fontId="33" fillId="26" borderId="249" applyNumberFormat="0" applyFon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86" fillId="0" borderId="235" applyNumberFormat="0" applyFill="0" applyAlignment="0" applyProtection="0"/>
    <xf numFmtId="0" fontId="86" fillId="0" borderId="235" applyNumberFormat="0" applyFill="0" applyAlignment="0" applyProtection="0"/>
    <xf numFmtId="0" fontId="49" fillId="0" borderId="234" applyNumberFormat="0" applyFill="0" applyAlignment="0" applyProtection="0"/>
    <xf numFmtId="0" fontId="25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171" fontId="44" fillId="0" borderId="243">
      <alignment horizontal="left"/>
    </xf>
    <xf numFmtId="168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0" fontId="109" fillId="25" borderId="245" applyNumberFormat="0" applyAlignment="0" applyProtection="0"/>
    <xf numFmtId="0" fontId="89" fillId="60" borderId="232" applyNumberFormat="0" applyAlignment="0" applyProtection="0"/>
    <xf numFmtId="0" fontId="90" fillId="60" borderId="233" applyNumberFormat="0" applyAlignment="0" applyProtection="0"/>
    <xf numFmtId="0" fontId="86" fillId="0" borderId="235" applyNumberFormat="0" applyFill="0" applyAlignment="0" applyProtection="0"/>
    <xf numFmtId="0" fontId="25" fillId="26" borderId="237" applyNumberFormat="0" applyFont="0" applyAlignment="0" applyProtection="0"/>
    <xf numFmtId="169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0" fontId="48" fillId="11" borderId="245" applyNumberFormat="0" applyAlignment="0" applyProtection="0"/>
    <xf numFmtId="0" fontId="32" fillId="26" borderId="237" applyNumberFormat="0" applyFont="0" applyAlignment="0" applyProtection="0"/>
    <xf numFmtId="0" fontId="33" fillId="26" borderId="237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86" fillId="0" borderId="248" applyNumberFormat="0" applyFill="0" applyAlignment="0" applyProtection="0"/>
    <xf numFmtId="168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91" fillId="63" borderId="242">
      <alignment wrapText="1"/>
    </xf>
    <xf numFmtId="0" fontId="46" fillId="24" borderId="244" applyNumberFormat="0" applyAlignment="0" applyProtection="0"/>
    <xf numFmtId="168" fontId="44" fillId="0" borderId="243">
      <alignment horizontal="left"/>
    </xf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168" fontId="44" fillId="0" borderId="243">
      <alignment horizontal="left"/>
    </xf>
    <xf numFmtId="0" fontId="49" fillId="0" borderId="246" applyNumberFormat="0" applyFill="0" applyAlignment="0" applyProtection="0"/>
    <xf numFmtId="168" fontId="44" fillId="0" borderId="243">
      <alignment horizontal="left"/>
    </xf>
    <xf numFmtId="168" fontId="44" fillId="0" borderId="240">
      <alignment horizontal="left"/>
    </xf>
    <xf numFmtId="0" fontId="48" fillId="11" borderId="245" applyNumberFormat="0" applyAlignment="0" applyProtection="0"/>
    <xf numFmtId="168" fontId="44" fillId="0" borderId="243">
      <alignment horizontal="left"/>
    </xf>
    <xf numFmtId="0" fontId="33" fillId="26" borderId="249" applyNumberFormat="0" applyFont="0" applyAlignment="0" applyProtection="0"/>
    <xf numFmtId="49" fontId="224" fillId="70" borderId="238">
      <alignment horizontal="center" vertical="center" wrapText="1"/>
    </xf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32" fillId="26" borderId="237" applyNumberFormat="0" applyFont="0" applyAlignment="0" applyProtection="0"/>
    <xf numFmtId="0" fontId="115" fillId="26" borderId="237" applyNumberFormat="0" applyFont="0" applyAlignment="0" applyProtection="0"/>
    <xf numFmtId="169" fontId="44" fillId="0" borderId="243">
      <alignment horizontal="left"/>
    </xf>
    <xf numFmtId="171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115" fillId="26" borderId="237" applyNumberFormat="0" applyFont="0" applyAlignment="0" applyProtection="0"/>
    <xf numFmtId="169" fontId="44" fillId="0" borderId="243">
      <alignment horizontal="left"/>
    </xf>
    <xf numFmtId="0" fontId="91" fillId="63" borderId="240"/>
    <xf numFmtId="0" fontId="91" fillId="63" borderId="240"/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0" fontId="32" fillId="26" borderId="249" applyNumberFormat="0" applyFont="0" applyAlignment="0" applyProtection="0"/>
    <xf numFmtId="0" fontId="166" fillId="60" borderId="232" applyNumberFormat="0" applyAlignment="0" applyProtection="0"/>
    <xf numFmtId="0" fontId="89" fillId="60" borderId="232" applyNumberFormat="0" applyAlignment="0" applyProtection="0"/>
    <xf numFmtId="0" fontId="167" fillId="24" borderId="232" applyNumberFormat="0" applyAlignment="0" applyProtection="0"/>
    <xf numFmtId="0" fontId="171" fillId="60" borderId="233" applyNumberFormat="0" applyAlignment="0" applyProtection="0"/>
    <xf numFmtId="0" fontId="90" fillId="60" borderId="233" applyNumberFormat="0" applyAlignment="0" applyProtection="0"/>
    <xf numFmtId="0" fontId="47" fillId="24" borderId="245" applyNumberFormat="0" applyAlignment="0" applyProtection="0"/>
    <xf numFmtId="0" fontId="173" fillId="24" borderId="233" applyNumberFormat="0" applyAlignment="0" applyProtection="0"/>
    <xf numFmtId="0" fontId="24" fillId="0" borderId="242" applyAlignment="0">
      <alignment horizontal="left"/>
    </xf>
    <xf numFmtId="178" fontId="169" fillId="60" borderId="233" applyNumberFormat="0" applyAlignment="0" applyProtection="0"/>
    <xf numFmtId="0" fontId="24" fillId="0" borderId="242" applyAlignment="0">
      <alignment horizontal="left"/>
    </xf>
    <xf numFmtId="178" fontId="169" fillId="60" borderId="233" applyNumberFormat="0" applyAlignment="0" applyProtection="0"/>
    <xf numFmtId="169" fontId="44" fillId="0" borderId="243">
      <alignment horizontal="left"/>
    </xf>
    <xf numFmtId="168" fontId="44" fillId="0" borderId="243">
      <alignment horizontal="left"/>
    </xf>
    <xf numFmtId="169" fontId="44" fillId="0" borderId="243">
      <alignment horizontal="left"/>
    </xf>
    <xf numFmtId="0" fontId="46" fillId="24" borderId="244" applyNumberFormat="0" applyAlignment="0" applyProtection="0"/>
    <xf numFmtId="0" fontId="109" fillId="25" borderId="245" applyNumberFormat="0" applyAlignment="0" applyProtection="0"/>
    <xf numFmtId="0" fontId="109" fillId="25" borderId="245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87" fillId="63" borderId="240">
      <alignment horizontal="left"/>
    </xf>
    <xf numFmtId="0" fontId="91" fillId="63" borderId="242">
      <alignment wrapText="1"/>
    </xf>
    <xf numFmtId="0" fontId="91" fillId="63" borderId="242">
      <alignment wrapText="1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0" fontId="179" fillId="25" borderId="233" applyNumberFormat="0" applyAlignment="0" applyProtection="0"/>
    <xf numFmtId="0" fontId="109" fillId="25" borderId="233" applyNumberFormat="0" applyAlignment="0" applyProtection="0"/>
    <xf numFmtId="0" fontId="180" fillId="11" borderId="233" applyNumberFormat="0" applyAlignment="0" applyProtection="0"/>
    <xf numFmtId="0" fontId="86" fillId="0" borderId="235" applyNumberFormat="0" applyFill="0" applyAlignment="0" applyProtection="0"/>
    <xf numFmtId="0" fontId="37" fillId="0" borderId="235" applyNumberFormat="0" applyFill="0" applyAlignment="0" applyProtection="0"/>
    <xf numFmtId="0" fontId="181" fillId="0" borderId="235" applyNumberFormat="0" applyFill="0" applyAlignment="0" applyProtection="0"/>
    <xf numFmtId="0" fontId="182" fillId="0" borderId="235" applyNumberFormat="0" applyFill="0" applyAlignment="0" applyProtection="0"/>
    <xf numFmtId="0" fontId="31" fillId="0" borderId="235" applyNumberFormat="0" applyFill="0" applyAlignment="0" applyProtection="0"/>
    <xf numFmtId="0" fontId="31" fillId="0" borderId="235" applyNumberFormat="0" applyFill="0" applyAlignment="0" applyProtection="0"/>
    <xf numFmtId="0" fontId="41" fillId="0" borderId="234" applyNumberFormat="0" applyFill="0" applyAlignment="0" applyProtection="0"/>
    <xf numFmtId="0" fontId="25" fillId="25" borderId="237" applyNumberFormat="0" applyFont="0" applyAlignment="0" applyProtection="0"/>
    <xf numFmtId="178" fontId="197" fillId="25" borderId="233" applyNumberFormat="0" applyAlignment="0" applyProtection="0"/>
    <xf numFmtId="178" fontId="197" fillId="25" borderId="233" applyNumberFormat="0" applyAlignment="0" applyProtection="0"/>
    <xf numFmtId="178" fontId="206" fillId="26" borderId="237" applyNumberFormat="0" applyFont="0" applyAlignment="0" applyProtection="0"/>
    <xf numFmtId="178" fontId="206" fillId="26" borderId="237" applyNumberFormat="0" applyFont="0" applyAlignment="0" applyProtection="0"/>
    <xf numFmtId="0" fontId="39" fillId="26" borderId="237" applyNumberFormat="0" applyFont="0" applyAlignment="0" applyProtection="0"/>
    <xf numFmtId="0" fontId="39" fillId="26" borderId="237" applyNumberFormat="0" applyFont="0" applyAlignment="0" applyProtection="0"/>
    <xf numFmtId="0" fontId="33" fillId="26" borderId="237" applyNumberFormat="0" applyFont="0" applyAlignment="0" applyProtection="0"/>
    <xf numFmtId="0" fontId="39" fillId="26" borderId="237" applyNumberFormat="0" applyFont="0" applyAlignment="0" applyProtection="0"/>
    <xf numFmtId="0" fontId="39" fillId="26" borderId="237" applyNumberFormat="0" applyFont="0" applyAlignment="0" applyProtection="0"/>
    <xf numFmtId="0" fontId="25" fillId="26" borderId="237" applyNumberFormat="0" applyFont="0" applyAlignment="0" applyProtection="0"/>
    <xf numFmtId="178" fontId="207" fillId="60" borderId="232" applyNumberFormat="0" applyAlignment="0" applyProtection="0"/>
    <xf numFmtId="178" fontId="207" fillId="60" borderId="232" applyNumberFormat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89" fillId="60" borderId="244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71" fontId="44" fillId="0" borderId="240">
      <alignment horizontal="left"/>
    </xf>
    <xf numFmtId="168" fontId="44" fillId="0" borderId="243">
      <alignment horizontal="left"/>
    </xf>
    <xf numFmtId="0" fontId="46" fillId="24" borderId="244" applyNumberFormat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169" fontId="44" fillId="0" borderId="243">
      <alignment horizontal="left"/>
    </xf>
    <xf numFmtId="0" fontId="33" fillId="26" borderId="249" applyNumberFormat="0" applyFont="0" applyAlignment="0" applyProtection="0"/>
    <xf numFmtId="169" fontId="44" fillId="0" borderId="243">
      <alignment horizontal="left"/>
    </xf>
    <xf numFmtId="0" fontId="32" fillId="26" borderId="249" applyNumberFormat="0" applyFont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8" fontId="36" fillId="0" borderId="236" applyNumberFormat="0" applyFill="0" applyAlignment="0" applyProtection="0"/>
    <xf numFmtId="178" fontId="31" fillId="0" borderId="235" applyNumberFormat="0" applyFill="0" applyAlignment="0" applyProtection="0"/>
    <xf numFmtId="178" fontId="36" fillId="0" borderId="236" applyNumberFormat="0" applyFill="0" applyAlignment="0" applyProtection="0"/>
    <xf numFmtId="169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0" fontId="46" fillId="24" borderId="244" applyNumberFormat="0" applyAlignment="0" applyProtection="0"/>
    <xf numFmtId="0" fontId="48" fillId="11" borderId="245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25" fillId="26" borderId="249" applyNumberFormat="0" applyFont="0" applyAlignment="0" applyProtection="0"/>
    <xf numFmtId="0" fontId="32" fillId="26" borderId="249" applyNumberFormat="0" applyFont="0" applyAlignment="0" applyProtection="0"/>
    <xf numFmtId="0" fontId="49" fillId="0" borderId="246" applyNumberFormat="0" applyFill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170" fontId="44" fillId="0" borderId="240">
      <alignment horizontal="left"/>
    </xf>
    <xf numFmtId="168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0" fontId="33" fillId="26" borderId="249" applyNumberFormat="0" applyFont="0" applyAlignment="0" applyProtection="0"/>
    <xf numFmtId="169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0" fontId="48" fillId="11" borderId="245" applyNumberFormat="0" applyAlignment="0" applyProtection="0"/>
    <xf numFmtId="0" fontId="32" fillId="26" borderId="237" applyNumberFormat="0" applyFont="0" applyAlignment="0" applyProtection="0"/>
    <xf numFmtId="171" fontId="44" fillId="0" borderId="243">
      <alignment horizontal="left"/>
    </xf>
    <xf numFmtId="0" fontId="33" fillId="26" borderId="249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0" fontId="33" fillId="26" borderId="249" applyNumberFormat="0" applyFont="0" applyAlignment="0" applyProtection="0"/>
    <xf numFmtId="168" fontId="44" fillId="0" borderId="243">
      <alignment horizontal="left"/>
    </xf>
    <xf numFmtId="0" fontId="32" fillId="26" borderId="249" applyNumberFormat="0" applyFont="0" applyAlignment="0" applyProtection="0"/>
    <xf numFmtId="0" fontId="86" fillId="0" borderId="247" applyNumberFormat="0" applyFill="0" applyAlignment="0" applyProtection="0"/>
    <xf numFmtId="169" fontId="44" fillId="0" borderId="240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171" fontId="44" fillId="0" borderId="243">
      <alignment horizontal="left"/>
    </xf>
    <xf numFmtId="0" fontId="32" fillId="26" borderId="249" applyNumberFormat="0" applyFont="0" applyAlignment="0" applyProtection="0"/>
    <xf numFmtId="171" fontId="44" fillId="0" borderId="240">
      <alignment horizontal="left"/>
    </xf>
    <xf numFmtId="168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0" fontId="89" fillId="60" borderId="244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8" fillId="11" borderId="245" applyNumberFormat="0" applyAlignment="0" applyProtection="0"/>
    <xf numFmtId="0" fontId="47" fillId="24" borderId="245" applyNumberForma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109" fillId="25" borderId="245" applyNumberFormat="0" applyAlignment="0" applyProtection="0"/>
    <xf numFmtId="0" fontId="48" fillId="11" borderId="245" applyNumberFormat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86" fillId="0" borderId="248" applyNumberFormat="0" applyFill="0" applyAlignment="0" applyProtection="0"/>
    <xf numFmtId="0" fontId="86" fillId="0" borderId="248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86" fillId="0" borderId="247" applyNumberFormat="0" applyFill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0" fontId="48" fillId="11" borderId="245" applyNumberForma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7" fillId="24" borderId="245" applyNumberForma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0" fontId="25" fillId="63" borderId="240">
      <alignment horizontal="centerContinuous" wrapText="1"/>
    </xf>
    <xf numFmtId="178" fontId="25" fillId="63" borderId="240">
      <alignment horizontal="centerContinuous" wrapText="1"/>
    </xf>
    <xf numFmtId="169" fontId="44" fillId="0" borderId="243">
      <alignment horizontal="left"/>
    </xf>
    <xf numFmtId="169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0" fontId="47" fillId="24" borderId="245" applyNumberFormat="0" applyAlignment="0" applyProtection="0"/>
    <xf numFmtId="0" fontId="47" fillId="24" borderId="245" applyNumberFormat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9" fillId="0" borderId="246" applyNumberFormat="0" applyFill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90" fillId="60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6" fillId="24" borderId="244" applyNumberForma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8" fontId="44" fillId="0" borderId="240">
      <alignment horizontal="left"/>
    </xf>
    <xf numFmtId="171" fontId="44" fillId="0" borderId="240">
      <alignment horizontal="left"/>
    </xf>
    <xf numFmtId="169" fontId="44" fillId="0" borderId="240">
      <alignment horizontal="left"/>
    </xf>
    <xf numFmtId="0" fontId="89" fillId="24" borderId="232" applyNumberFormat="0" applyAlignment="0" applyProtection="0"/>
    <xf numFmtId="0" fontId="89" fillId="24" borderId="232" applyNumberFormat="0" applyAlignment="0" applyProtection="0"/>
    <xf numFmtId="0" fontId="253" fillId="24" borderId="233" applyNumberFormat="0" applyAlignment="0" applyProtection="0"/>
    <xf numFmtId="0" fontId="253" fillId="24" borderId="233" applyNumberFormat="0" applyAlignment="0" applyProtection="0"/>
    <xf numFmtId="0" fontId="253" fillId="24" borderId="233" applyNumberFormat="0" applyAlignment="0" applyProtection="0"/>
    <xf numFmtId="0" fontId="33" fillId="26" borderId="249" applyNumberFormat="0" applyFont="0" applyAlignment="0" applyProtection="0"/>
    <xf numFmtId="0" fontId="109" fillId="11" borderId="233" applyNumberFormat="0" applyAlignment="0" applyProtection="0"/>
    <xf numFmtId="0" fontId="109" fillId="11" borderId="233" applyNumberFormat="0" applyAlignment="0" applyProtection="0"/>
    <xf numFmtId="0" fontId="109" fillId="11" borderId="233" applyNumberFormat="0" applyAlignment="0" applyProtection="0"/>
    <xf numFmtId="0" fontId="86" fillId="0" borderId="234" applyNumberFormat="0" applyFill="0" applyAlignment="0" applyProtection="0"/>
    <xf numFmtId="0" fontId="86" fillId="0" borderId="234" applyNumberFormat="0" applyFill="0" applyAlignment="0" applyProtection="0"/>
    <xf numFmtId="0" fontId="31" fillId="0" borderId="235" applyNumberFormat="0" applyFill="0" applyAlignment="0" applyProtection="0"/>
    <xf numFmtId="0" fontId="25" fillId="26" borderId="237" applyNumberFormat="0" applyFont="0" applyAlignment="0" applyProtection="0"/>
    <xf numFmtId="0" fontId="25" fillId="26" borderId="237" applyNumberFormat="0" applyFont="0" applyAlignment="0" applyProtection="0"/>
    <xf numFmtId="170" fontId="44" fillId="0" borderId="240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89" fillId="24" borderId="232" applyNumberFormat="0" applyAlignment="0" applyProtection="0"/>
    <xf numFmtId="0" fontId="89" fillId="24" borderId="232" applyNumberFormat="0" applyAlignment="0" applyProtection="0"/>
    <xf numFmtId="0" fontId="253" fillId="24" borderId="233" applyNumberFormat="0" applyAlignment="0" applyProtection="0"/>
    <xf numFmtId="0" fontId="253" fillId="24" borderId="233" applyNumberFormat="0" applyAlignment="0" applyProtection="0"/>
    <xf numFmtId="0" fontId="90" fillId="60" borderId="245" applyNumberFormat="0" applyAlignment="0" applyProtection="0"/>
    <xf numFmtId="0" fontId="253" fillId="24" borderId="233" applyNumberFormat="0" applyAlignment="0" applyProtection="0"/>
    <xf numFmtId="169" fontId="44" fillId="0" borderId="243">
      <alignment horizontal="left"/>
    </xf>
    <xf numFmtId="0" fontId="109" fillId="11" borderId="233" applyNumberFormat="0" applyAlignment="0" applyProtection="0"/>
    <xf numFmtId="0" fontId="109" fillId="11" borderId="233" applyNumberFormat="0" applyAlignment="0" applyProtection="0"/>
    <xf numFmtId="0" fontId="109" fillId="11" borderId="233" applyNumberFormat="0" applyAlignment="0" applyProtection="0"/>
    <xf numFmtId="0" fontId="86" fillId="0" borderId="234" applyNumberFormat="0" applyFill="0" applyAlignment="0" applyProtection="0"/>
    <xf numFmtId="0" fontId="86" fillId="0" borderId="234" applyNumberFormat="0" applyFill="0" applyAlignment="0" applyProtection="0"/>
    <xf numFmtId="0" fontId="25" fillId="26" borderId="237" applyNumberFormat="0" applyFont="0" applyAlignment="0" applyProtection="0"/>
    <xf numFmtId="0" fontId="25" fillId="26" borderId="237" applyNumberFormat="0" applyFont="0" applyAlignment="0" applyProtection="0"/>
    <xf numFmtId="0" fontId="39" fillId="26" borderId="237" applyNumberFormat="0" applyFont="0" applyAlignment="0" applyProtection="0"/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0" fontId="47" fillId="24" borderId="245" applyNumberFormat="0" applyAlignment="0" applyProtection="0"/>
    <xf numFmtId="0" fontId="32" fillId="26" borderId="249" applyNumberFormat="0" applyFont="0" applyAlignment="0" applyProtection="0"/>
    <xf numFmtId="168" fontId="44" fillId="0" borderId="243">
      <alignment horizontal="left"/>
    </xf>
    <xf numFmtId="0" fontId="46" fillId="24" borderId="244" applyNumberFormat="0" applyAlignment="0" applyProtection="0"/>
    <xf numFmtId="0" fontId="32" fillId="26" borderId="249" applyNumberFormat="0" applyFont="0" applyAlignment="0" applyProtection="0"/>
    <xf numFmtId="0" fontId="46" fillId="24" borderId="244" applyNumberFormat="0" applyAlignment="0" applyProtection="0"/>
    <xf numFmtId="0" fontId="33" fillId="26" borderId="249" applyNumberFormat="0" applyFont="0" applyAlignment="0" applyProtection="0"/>
    <xf numFmtId="0" fontId="49" fillId="0" borderId="246" applyNumberFormat="0" applyFill="0" applyAlignment="0" applyProtection="0"/>
    <xf numFmtId="171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0" fontId="109" fillId="25" borderId="245" applyNumberForma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0" fontId="32" fillId="26" borderId="249" applyNumberFormat="0" applyFon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0" fontId="46" fillId="24" borderId="232" applyNumberFormat="0" applyAlignment="0" applyProtection="0"/>
    <xf numFmtId="0" fontId="47" fillId="24" borderId="233" applyNumberFormat="0" applyAlignment="0" applyProtection="0"/>
    <xf numFmtId="0" fontId="49" fillId="0" borderId="234" applyNumberFormat="0" applyFill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0" fontId="33" fillId="26" borderId="237" applyNumberFormat="0" applyFont="0" applyAlignment="0" applyProtection="0"/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68" fontId="44" fillId="0" borderId="243">
      <alignment horizontal="left"/>
    </xf>
    <xf numFmtId="0" fontId="33" fillId="26" borderId="249" applyNumberFormat="0" applyFont="0" applyAlignment="0" applyProtection="0"/>
    <xf numFmtId="171" fontId="44" fillId="0" borderId="243">
      <alignment horizontal="left"/>
    </xf>
    <xf numFmtId="168" fontId="44" fillId="0" borderId="243">
      <alignment horizontal="left"/>
    </xf>
    <xf numFmtId="0" fontId="25" fillId="26" borderId="237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0" fontId="156" fillId="64" borderId="239">
      <alignment horizontal="left" vertical="top" wrapText="1"/>
    </xf>
    <xf numFmtId="0" fontId="120" fillId="26" borderId="237" applyNumberFormat="0" applyFont="0" applyAlignment="0" applyProtection="0"/>
    <xf numFmtId="0" fontId="25" fillId="26" borderId="237" applyNumberFormat="0" applyFont="0" applyAlignment="0" applyProtection="0"/>
    <xf numFmtId="171" fontId="44" fillId="0" borderId="243">
      <alignment horizontal="left"/>
    </xf>
    <xf numFmtId="171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0" fontId="44" fillId="0" borderId="240">
      <alignment horizontal="left"/>
    </xf>
    <xf numFmtId="170" fontId="44" fillId="0" borderId="240">
      <alignment horizontal="left"/>
    </xf>
    <xf numFmtId="171" fontId="44" fillId="0" borderId="240">
      <alignment horizontal="left"/>
    </xf>
    <xf numFmtId="168" fontId="44" fillId="0" borderId="240">
      <alignment horizontal="left"/>
    </xf>
    <xf numFmtId="169" fontId="44" fillId="0" borderId="240">
      <alignment horizontal="left"/>
    </xf>
    <xf numFmtId="0" fontId="24" fillId="0" borderId="242" applyAlignment="0">
      <alignment horizontal="left"/>
    </xf>
    <xf numFmtId="0" fontId="24" fillId="0" borderId="242" applyAlignment="0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89" fillId="60" borderId="244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9" fillId="0" borderId="246" applyNumberFormat="0" applyFill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90" fillId="60" borderId="245" applyNumberFormat="0" applyAlignment="0" applyProtection="0"/>
    <xf numFmtId="0" fontId="47" fillId="24" borderId="245" applyNumberFormat="0" applyAlignment="0" applyProtection="0"/>
    <xf numFmtId="0" fontId="46" fillId="24" borderId="244" applyNumberFormat="0" applyAlignment="0" applyProtection="0"/>
    <xf numFmtId="0" fontId="46" fillId="24" borderId="244" applyNumberForma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71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8" fontId="198" fillId="63" borderId="242">
      <alignment wrapText="1"/>
    </xf>
    <xf numFmtId="171" fontId="44" fillId="0" borderId="240">
      <alignment horizontal="left"/>
    </xf>
    <xf numFmtId="170" fontId="44" fillId="0" borderId="240">
      <alignment horizontal="left"/>
    </xf>
    <xf numFmtId="169" fontId="44" fillId="0" borderId="240">
      <alignment horizontal="left"/>
    </xf>
    <xf numFmtId="169" fontId="44" fillId="0" borderId="240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8" fillId="11" borderId="245" applyNumberFormat="0" applyAlignment="0" applyProtection="0"/>
    <xf numFmtId="0" fontId="48" fillId="11" borderId="245" applyNumberFormat="0" applyAlignment="0" applyProtection="0"/>
    <xf numFmtId="0" fontId="47" fillId="24" borderId="245" applyNumberFormat="0" applyAlignment="0" applyProtection="0"/>
    <xf numFmtId="0" fontId="46" fillId="24" borderId="244" applyNumberForma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1" fontId="44" fillId="0" borderId="240">
      <alignment horizontal="left"/>
    </xf>
    <xf numFmtId="170" fontId="44" fillId="0" borderId="240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46" fillId="24" borderId="244" applyNumberForma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8" fillId="11" borderId="245" applyNumberFormat="0" applyAlignment="0" applyProtection="0"/>
    <xf numFmtId="0" fontId="90" fillId="60" borderId="245" applyNumberFormat="0" applyAlignment="0" applyProtection="0"/>
    <xf numFmtId="0" fontId="32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9" fillId="0" borderId="246" applyNumberFormat="0" applyFill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47" fillId="24" borderId="245" applyNumberFormat="0" applyAlignment="0" applyProtection="0"/>
    <xf numFmtId="0" fontId="89" fillId="60" borderId="244" applyNumberFormat="0" applyAlignment="0" applyProtection="0"/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8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78" fontId="198" fillId="63" borderId="242">
      <alignment wrapText="1"/>
    </xf>
    <xf numFmtId="0" fontId="91" fillId="0" borderId="240"/>
    <xf numFmtId="0" fontId="32" fillId="26" borderId="249" applyNumberFormat="0" applyFont="0" applyAlignment="0" applyProtection="0"/>
    <xf numFmtId="0" fontId="90" fillId="60" borderId="245" applyNumberFormat="0" applyAlignment="0" applyProtection="0"/>
    <xf numFmtId="0" fontId="32" fillId="26" borderId="249" applyNumberFormat="0" applyFont="0" applyAlignment="0" applyProtection="0"/>
    <xf numFmtId="0" fontId="90" fillId="60" borderId="245" applyNumberFormat="0" applyAlignment="0" applyProtection="0"/>
    <xf numFmtId="0" fontId="32" fillId="26" borderId="249" applyNumberFormat="0" applyFont="0" applyAlignment="0" applyProtection="0"/>
    <xf numFmtId="0" fontId="115" fillId="26" borderId="249" applyNumberFormat="0" applyFont="0" applyAlignment="0" applyProtection="0"/>
    <xf numFmtId="0" fontId="32" fillId="26" borderId="249" applyNumberFormat="0" applyFont="0" applyAlignment="0" applyProtection="0"/>
    <xf numFmtId="0" fontId="90" fillId="60" borderId="245" applyNumberFormat="0" applyAlignment="0" applyProtection="0"/>
    <xf numFmtId="169" fontId="44" fillId="0" borderId="228">
      <alignment horizontal="left"/>
    </xf>
    <xf numFmtId="169" fontId="44" fillId="0" borderId="228">
      <alignment horizontal="left"/>
    </xf>
    <xf numFmtId="169" fontId="44" fillId="0" borderId="228">
      <alignment horizontal="left"/>
    </xf>
    <xf numFmtId="170" fontId="44" fillId="0" borderId="228">
      <alignment horizontal="left"/>
    </xf>
    <xf numFmtId="170" fontId="44" fillId="0" borderId="228">
      <alignment horizontal="left"/>
    </xf>
    <xf numFmtId="170" fontId="44" fillId="0" borderId="228">
      <alignment horizontal="left"/>
    </xf>
    <xf numFmtId="171" fontId="44" fillId="0" borderId="228">
      <alignment horizontal="left"/>
    </xf>
    <xf numFmtId="171" fontId="44" fillId="0" borderId="228">
      <alignment horizontal="left"/>
    </xf>
    <xf numFmtId="171" fontId="44" fillId="0" borderId="228">
      <alignment horizontal="left"/>
    </xf>
    <xf numFmtId="168" fontId="44" fillId="0" borderId="228">
      <alignment horizontal="left"/>
    </xf>
    <xf numFmtId="168" fontId="44" fillId="0" borderId="228">
      <alignment horizontal="left"/>
    </xf>
    <xf numFmtId="168" fontId="44" fillId="0" borderId="228">
      <alignment horizontal="left"/>
    </xf>
    <xf numFmtId="169" fontId="44" fillId="0" borderId="228">
      <alignment horizontal="left"/>
    </xf>
    <xf numFmtId="169" fontId="44" fillId="0" borderId="228">
      <alignment horizontal="left"/>
    </xf>
    <xf numFmtId="169" fontId="44" fillId="0" borderId="228">
      <alignment horizontal="left"/>
    </xf>
    <xf numFmtId="170" fontId="44" fillId="0" borderId="228">
      <alignment horizontal="left"/>
    </xf>
    <xf numFmtId="170" fontId="44" fillId="0" borderId="228">
      <alignment horizontal="left"/>
    </xf>
    <xf numFmtId="170" fontId="44" fillId="0" borderId="228">
      <alignment horizontal="left"/>
    </xf>
    <xf numFmtId="171" fontId="44" fillId="0" borderId="228">
      <alignment horizontal="left"/>
    </xf>
    <xf numFmtId="171" fontId="44" fillId="0" borderId="228">
      <alignment horizontal="left"/>
    </xf>
    <xf numFmtId="171" fontId="44" fillId="0" borderId="228">
      <alignment horizontal="left"/>
    </xf>
    <xf numFmtId="168" fontId="44" fillId="0" borderId="228">
      <alignment horizontal="left"/>
    </xf>
    <xf numFmtId="168" fontId="44" fillId="0" borderId="228">
      <alignment horizontal="left"/>
    </xf>
    <xf numFmtId="168" fontId="44" fillId="0" borderId="228">
      <alignment horizontal="left"/>
    </xf>
    <xf numFmtId="0" fontId="91" fillId="0" borderId="228"/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24" fillId="0" borderId="230" applyAlignment="0">
      <alignment horizontal="left"/>
    </xf>
    <xf numFmtId="0" fontId="87" fillId="63" borderId="228">
      <alignment horizontal="left"/>
    </xf>
    <xf numFmtId="0" fontId="25" fillId="63" borderId="228">
      <alignment horizontal="centerContinuous" wrapText="1"/>
    </xf>
    <xf numFmtId="0" fontId="91" fillId="63" borderId="230">
      <alignment wrapText="1"/>
    </xf>
    <xf numFmtId="0" fontId="91" fillId="63" borderId="230">
      <alignment wrapText="1"/>
    </xf>
    <xf numFmtId="0" fontId="91" fillId="63" borderId="230">
      <alignment wrapText="1"/>
    </xf>
    <xf numFmtId="0" fontId="91" fillId="63" borderId="230">
      <alignment wrapText="1"/>
    </xf>
    <xf numFmtId="0" fontId="91" fillId="63" borderId="230">
      <alignment wrapText="1"/>
    </xf>
    <xf numFmtId="0" fontId="91" fillId="63" borderId="228"/>
    <xf numFmtId="169" fontId="44" fillId="0" borderId="228">
      <alignment horizontal="left"/>
    </xf>
    <xf numFmtId="170" fontId="44" fillId="0" borderId="228">
      <alignment horizontal="left"/>
    </xf>
    <xf numFmtId="171" fontId="44" fillId="0" borderId="228">
      <alignment horizontal="left"/>
    </xf>
    <xf numFmtId="168" fontId="44" fillId="0" borderId="228">
      <alignment horizontal="left"/>
    </xf>
    <xf numFmtId="0" fontId="156" fillId="64" borderId="227">
      <alignment horizontal="left" vertical="top" wrapText="1"/>
    </xf>
    <xf numFmtId="0" fontId="156" fillId="64" borderId="229">
      <alignment horizontal="left" vertical="top"/>
    </xf>
    <xf numFmtId="0" fontId="91" fillId="0" borderId="228"/>
    <xf numFmtId="178" fontId="25" fillId="5" borderId="228"/>
    <xf numFmtId="178" fontId="25" fillId="63" borderId="228">
      <alignment horizontal="centerContinuous" wrapText="1"/>
    </xf>
    <xf numFmtId="0" fontId="25" fillId="63" borderId="228">
      <alignment horizontal="centerContinuous" wrapText="1"/>
    </xf>
    <xf numFmtId="178" fontId="198" fillId="63" borderId="230">
      <alignment wrapText="1"/>
    </xf>
    <xf numFmtId="178" fontId="91" fillId="63" borderId="230">
      <alignment wrapText="1"/>
    </xf>
    <xf numFmtId="178" fontId="91" fillId="63" borderId="230">
      <alignment wrapText="1"/>
    </xf>
    <xf numFmtId="178" fontId="198" fillId="63" borderId="230">
      <alignment wrapText="1"/>
    </xf>
    <xf numFmtId="0" fontId="91" fillId="63" borderId="228"/>
    <xf numFmtId="178" fontId="156" fillId="64" borderId="228">
      <alignment horizontal="left" vertical="top" wrapText="1"/>
    </xf>
    <xf numFmtId="178" fontId="208" fillId="64" borderId="229">
      <alignment horizontal="left" vertical="top" wrapText="1"/>
    </xf>
    <xf numFmtId="178" fontId="25" fillId="63" borderId="228">
      <alignment horizontal="centerContinuous" wrapText="1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1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69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70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169" fontId="44" fillId="0" borderId="243">
      <alignment horizontal="left"/>
    </xf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32" fillId="26" borderId="249" applyNumberFormat="0" applyFont="0" applyAlignment="0" applyProtection="0"/>
    <xf numFmtId="0" fontId="115" fillId="26" borderId="249" applyNumberFormat="0" applyFont="0" applyAlignment="0" applyProtection="0"/>
    <xf numFmtId="0" fontId="115" fillId="26" borderId="249" applyNumberFormat="0" applyFont="0" applyAlignment="0" applyProtection="0"/>
    <xf numFmtId="0" fontId="166" fillId="60" borderId="244" applyNumberFormat="0" applyAlignment="0" applyProtection="0"/>
    <xf numFmtId="0" fontId="89" fillId="60" borderId="244" applyNumberFormat="0" applyAlignment="0" applyProtection="0"/>
    <xf numFmtId="0" fontId="167" fillId="24" borderId="244" applyNumberFormat="0" applyAlignment="0" applyProtection="0"/>
    <xf numFmtId="0" fontId="171" fillId="60" borderId="245" applyNumberFormat="0" applyAlignment="0" applyProtection="0"/>
    <xf numFmtId="0" fontId="90" fillId="60" borderId="245" applyNumberFormat="0" applyAlignment="0" applyProtection="0"/>
    <xf numFmtId="0" fontId="173" fillId="24" borderId="245" applyNumberFormat="0" applyAlignment="0" applyProtection="0"/>
    <xf numFmtId="178" fontId="169" fillId="60" borderId="245" applyNumberFormat="0" applyAlignment="0" applyProtection="0"/>
    <xf numFmtId="178" fontId="169" fillId="60" borderId="245" applyNumberFormat="0" applyAlignment="0" applyProtection="0"/>
    <xf numFmtId="0" fontId="179" fillId="25" borderId="245" applyNumberFormat="0" applyAlignment="0" applyProtection="0"/>
    <xf numFmtId="0" fontId="109" fillId="25" borderId="245" applyNumberFormat="0" applyAlignment="0" applyProtection="0"/>
    <xf numFmtId="0" fontId="180" fillId="11" borderId="245" applyNumberFormat="0" applyAlignment="0" applyProtection="0"/>
    <xf numFmtId="0" fontId="86" fillId="0" borderId="247" applyNumberFormat="0" applyFill="0" applyAlignment="0" applyProtection="0"/>
    <xf numFmtId="0" fontId="37" fillId="0" borderId="247" applyNumberFormat="0" applyFill="0" applyAlignment="0" applyProtection="0"/>
    <xf numFmtId="0" fontId="181" fillId="0" borderId="247" applyNumberFormat="0" applyFill="0" applyAlignment="0" applyProtection="0"/>
    <xf numFmtId="0" fontId="182" fillId="0" borderId="247" applyNumberFormat="0" applyFill="0" applyAlignment="0" applyProtection="0"/>
    <xf numFmtId="0" fontId="31" fillId="0" borderId="247" applyNumberFormat="0" applyFill="0" applyAlignment="0" applyProtection="0"/>
    <xf numFmtId="0" fontId="31" fillId="0" borderId="247" applyNumberFormat="0" applyFill="0" applyAlignment="0" applyProtection="0"/>
    <xf numFmtId="0" fontId="41" fillId="0" borderId="246" applyNumberFormat="0" applyFill="0" applyAlignment="0" applyProtection="0"/>
    <xf numFmtId="0" fontId="25" fillId="25" borderId="249" applyNumberFormat="0" applyFont="0" applyAlignment="0" applyProtection="0"/>
    <xf numFmtId="178" fontId="197" fillId="25" borderId="245" applyNumberFormat="0" applyAlignment="0" applyProtection="0"/>
    <xf numFmtId="178" fontId="197" fillId="25" borderId="245" applyNumberFormat="0" applyAlignment="0" applyProtection="0"/>
    <xf numFmtId="178" fontId="206" fillId="26" borderId="249" applyNumberFormat="0" applyFont="0" applyAlignment="0" applyProtection="0"/>
    <xf numFmtId="178" fontId="206" fillId="26" borderId="249" applyNumberFormat="0" applyFont="0" applyAlignment="0" applyProtection="0"/>
    <xf numFmtId="0" fontId="39" fillId="26" borderId="249" applyNumberFormat="0" applyFont="0" applyAlignment="0" applyProtection="0"/>
    <xf numFmtId="0" fontId="39" fillId="26" borderId="249" applyNumberFormat="0" applyFont="0" applyAlignment="0" applyProtection="0"/>
    <xf numFmtId="0" fontId="33" fillId="26" borderId="249" applyNumberFormat="0" applyFont="0" applyAlignment="0" applyProtection="0"/>
    <xf numFmtId="0" fontId="39" fillId="26" borderId="249" applyNumberFormat="0" applyFont="0" applyAlignment="0" applyProtection="0"/>
    <xf numFmtId="0" fontId="39" fillId="26" borderId="249" applyNumberFormat="0" applyFont="0" applyAlignment="0" applyProtection="0"/>
    <xf numFmtId="0" fontId="25" fillId="26" borderId="249" applyNumberFormat="0" applyFont="0" applyAlignment="0" applyProtection="0"/>
    <xf numFmtId="178" fontId="207" fillId="60" borderId="244" applyNumberFormat="0" applyAlignment="0" applyProtection="0"/>
    <xf numFmtId="178" fontId="207" fillId="60" borderId="244" applyNumberFormat="0" applyAlignment="0" applyProtection="0"/>
    <xf numFmtId="178" fontId="36" fillId="0" borderId="248" applyNumberFormat="0" applyFill="0" applyAlignment="0" applyProtection="0"/>
    <xf numFmtId="178" fontId="31" fillId="0" borderId="247" applyNumberFormat="0" applyFill="0" applyAlignment="0" applyProtection="0"/>
    <xf numFmtId="178" fontId="36" fillId="0" borderId="248" applyNumberFormat="0" applyFill="0" applyAlignment="0" applyProtection="0"/>
    <xf numFmtId="0" fontId="32" fillId="26" borderId="249" applyNumberFormat="0" applyFont="0" applyAlignment="0" applyProtection="0"/>
    <xf numFmtId="0" fontId="89" fillId="24" borderId="244" applyNumberFormat="0" applyAlignment="0" applyProtection="0"/>
    <xf numFmtId="0" fontId="89" fillId="24" borderId="244" applyNumberFormat="0" applyAlignment="0" applyProtection="0"/>
    <xf numFmtId="0" fontId="253" fillId="24" borderId="245" applyNumberFormat="0" applyAlignment="0" applyProtection="0"/>
    <xf numFmtId="0" fontId="253" fillId="24" borderId="245" applyNumberFormat="0" applyAlignment="0" applyProtection="0"/>
    <xf numFmtId="0" fontId="253" fillId="24" borderId="245" applyNumberFormat="0" applyAlignment="0" applyProtection="0"/>
    <xf numFmtId="0" fontId="109" fillId="11" borderId="245" applyNumberFormat="0" applyAlignment="0" applyProtection="0"/>
    <xf numFmtId="0" fontId="109" fillId="11" borderId="245" applyNumberFormat="0" applyAlignment="0" applyProtection="0"/>
    <xf numFmtId="0" fontId="109" fillId="11" borderId="245" applyNumberFormat="0" applyAlignment="0" applyProtection="0"/>
    <xf numFmtId="0" fontId="86" fillId="0" borderId="246" applyNumberFormat="0" applyFill="0" applyAlignment="0" applyProtection="0"/>
    <xf numFmtId="0" fontId="86" fillId="0" borderId="246" applyNumberFormat="0" applyFill="0" applyAlignment="0" applyProtection="0"/>
    <xf numFmtId="0" fontId="31" fillId="0" borderId="247" applyNumberFormat="0" applyFill="0" applyAlignment="0" applyProtection="0"/>
    <xf numFmtId="0" fontId="25" fillId="26" borderId="249" applyNumberFormat="0" applyFont="0" applyAlignment="0" applyProtection="0"/>
    <xf numFmtId="0" fontId="25" fillId="26" borderId="249" applyNumberFormat="0" applyFont="0" applyAlignment="0" applyProtection="0"/>
    <xf numFmtId="0" fontId="89" fillId="24" borderId="244" applyNumberFormat="0" applyAlignment="0" applyProtection="0"/>
    <xf numFmtId="0" fontId="89" fillId="24" borderId="244" applyNumberFormat="0" applyAlignment="0" applyProtection="0"/>
    <xf numFmtId="0" fontId="253" fillId="24" borderId="245" applyNumberFormat="0" applyAlignment="0" applyProtection="0"/>
    <xf numFmtId="0" fontId="253" fillId="24" borderId="245" applyNumberFormat="0" applyAlignment="0" applyProtection="0"/>
    <xf numFmtId="0" fontId="253" fillId="24" borderId="245" applyNumberFormat="0" applyAlignment="0" applyProtection="0"/>
    <xf numFmtId="0" fontId="109" fillId="11" borderId="245" applyNumberFormat="0" applyAlignment="0" applyProtection="0"/>
    <xf numFmtId="0" fontId="109" fillId="11" borderId="245" applyNumberFormat="0" applyAlignment="0" applyProtection="0"/>
    <xf numFmtId="0" fontId="109" fillId="11" borderId="245" applyNumberFormat="0" applyAlignment="0" applyProtection="0"/>
    <xf numFmtId="0" fontId="86" fillId="0" borderId="246" applyNumberFormat="0" applyFill="0" applyAlignment="0" applyProtection="0"/>
    <xf numFmtId="0" fontId="86" fillId="0" borderId="246" applyNumberFormat="0" applyFill="0" applyAlignment="0" applyProtection="0"/>
    <xf numFmtId="0" fontId="25" fillId="26" borderId="249" applyNumberFormat="0" applyFont="0" applyAlignment="0" applyProtection="0"/>
    <xf numFmtId="0" fontId="25" fillId="26" borderId="249" applyNumberFormat="0" applyFont="0" applyAlignment="0" applyProtection="0"/>
    <xf numFmtId="0" fontId="39" fillId="26" borderId="249" applyNumberFormat="0" applyFont="0" applyAlignment="0" applyProtection="0"/>
    <xf numFmtId="0" fontId="46" fillId="24" borderId="244" applyNumberFormat="0" applyAlignment="0" applyProtection="0"/>
    <xf numFmtId="0" fontId="47" fillId="24" borderId="245" applyNumberFormat="0" applyAlignment="0" applyProtection="0"/>
    <xf numFmtId="0" fontId="49" fillId="0" borderId="246" applyNumberFormat="0" applyFill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33" fillId="26" borderId="249" applyNumberFormat="0" applyFont="0" applyAlignment="0" applyProtection="0"/>
    <xf numFmtId="0" fontId="25" fillId="26" borderId="249" applyNumberFormat="0" applyFont="0" applyAlignment="0" applyProtection="0"/>
    <xf numFmtId="0" fontId="120" fillId="26" borderId="249" applyNumberFormat="0" applyFont="0" applyAlignment="0" applyProtection="0"/>
    <xf numFmtId="0" fontId="25" fillId="26" borderId="249" applyNumberFormat="0" applyFont="0" applyAlignment="0" applyProtection="0"/>
    <xf numFmtId="169" fontId="44" fillId="0" borderId="252">
      <alignment horizontal="left"/>
    </xf>
    <xf numFmtId="169" fontId="44" fillId="0" borderId="252">
      <alignment horizontal="left"/>
    </xf>
    <xf numFmtId="169" fontId="44" fillId="0" borderId="252">
      <alignment horizontal="left"/>
    </xf>
    <xf numFmtId="170" fontId="44" fillId="0" borderId="252">
      <alignment horizontal="left"/>
    </xf>
    <xf numFmtId="170" fontId="44" fillId="0" borderId="252">
      <alignment horizontal="left"/>
    </xf>
    <xf numFmtId="170" fontId="44" fillId="0" borderId="252">
      <alignment horizontal="left"/>
    </xf>
    <xf numFmtId="171" fontId="44" fillId="0" borderId="252">
      <alignment horizontal="left"/>
    </xf>
    <xf numFmtId="171" fontId="44" fillId="0" borderId="252">
      <alignment horizontal="left"/>
    </xf>
    <xf numFmtId="171" fontId="44" fillId="0" borderId="252">
      <alignment horizontal="left"/>
    </xf>
    <xf numFmtId="168" fontId="44" fillId="0" borderId="252">
      <alignment horizontal="left"/>
    </xf>
    <xf numFmtId="168" fontId="44" fillId="0" borderId="252">
      <alignment horizontal="left"/>
    </xf>
    <xf numFmtId="168" fontId="44" fillId="0" borderId="252">
      <alignment horizontal="left"/>
    </xf>
    <xf numFmtId="169" fontId="44" fillId="0" borderId="252">
      <alignment horizontal="left"/>
    </xf>
    <xf numFmtId="169" fontId="44" fillId="0" borderId="252">
      <alignment horizontal="left"/>
    </xf>
    <xf numFmtId="169" fontId="44" fillId="0" borderId="252">
      <alignment horizontal="left"/>
    </xf>
    <xf numFmtId="170" fontId="44" fillId="0" borderId="252">
      <alignment horizontal="left"/>
    </xf>
    <xf numFmtId="170" fontId="44" fillId="0" borderId="252">
      <alignment horizontal="left"/>
    </xf>
    <xf numFmtId="170" fontId="44" fillId="0" borderId="252">
      <alignment horizontal="left"/>
    </xf>
    <xf numFmtId="171" fontId="44" fillId="0" borderId="252">
      <alignment horizontal="left"/>
    </xf>
    <xf numFmtId="171" fontId="44" fillId="0" borderId="252">
      <alignment horizontal="left"/>
    </xf>
    <xf numFmtId="171" fontId="44" fillId="0" borderId="252">
      <alignment horizontal="left"/>
    </xf>
    <xf numFmtId="168" fontId="44" fillId="0" borderId="252">
      <alignment horizontal="left"/>
    </xf>
    <xf numFmtId="168" fontId="44" fillId="0" borderId="252">
      <alignment horizontal="left"/>
    </xf>
    <xf numFmtId="168" fontId="44" fillId="0" borderId="252">
      <alignment horizontal="left"/>
    </xf>
    <xf numFmtId="0" fontId="91" fillId="0" borderId="252"/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87" fillId="63" borderId="252">
      <alignment horizontal="left"/>
    </xf>
    <xf numFmtId="0" fontId="25" fillId="63" borderId="252">
      <alignment horizontal="centerContinuous" wrapText="1"/>
    </xf>
    <xf numFmtId="0" fontId="91" fillId="63" borderId="254">
      <alignment wrapText="1"/>
    </xf>
    <xf numFmtId="0" fontId="91" fillId="63" borderId="254">
      <alignment wrapText="1"/>
    </xf>
    <xf numFmtId="0" fontId="91" fillId="63" borderId="254">
      <alignment wrapText="1"/>
    </xf>
    <xf numFmtId="0" fontId="91" fillId="63" borderId="254">
      <alignment wrapText="1"/>
    </xf>
    <xf numFmtId="0" fontId="91" fillId="63" borderId="254">
      <alignment wrapText="1"/>
    </xf>
    <xf numFmtId="0" fontId="91" fillId="63" borderId="252"/>
    <xf numFmtId="169" fontId="44" fillId="0" borderId="252">
      <alignment horizontal="left"/>
    </xf>
    <xf numFmtId="170" fontId="44" fillId="0" borderId="252">
      <alignment horizontal="left"/>
    </xf>
    <xf numFmtId="171" fontId="44" fillId="0" borderId="252">
      <alignment horizontal="left"/>
    </xf>
    <xf numFmtId="168" fontId="44" fillId="0" borderId="252">
      <alignment horizontal="left"/>
    </xf>
    <xf numFmtId="0" fontId="156" fillId="64" borderId="251">
      <alignment horizontal="left" vertical="top" wrapText="1"/>
    </xf>
    <xf numFmtId="0" fontId="156" fillId="64" borderId="253">
      <alignment horizontal="left" vertical="top"/>
    </xf>
    <xf numFmtId="0" fontId="91" fillId="0" borderId="252"/>
    <xf numFmtId="178" fontId="25" fillId="5" borderId="252"/>
    <xf numFmtId="178" fontId="25" fillId="63" borderId="252">
      <alignment horizontal="centerContinuous" wrapText="1"/>
    </xf>
    <xf numFmtId="0" fontId="25" fillId="63" borderId="252">
      <alignment horizontal="centerContinuous" wrapText="1"/>
    </xf>
    <xf numFmtId="178" fontId="198" fillId="63" borderId="254">
      <alignment wrapText="1"/>
    </xf>
    <xf numFmtId="178" fontId="91" fillId="63" borderId="254">
      <alignment wrapText="1"/>
    </xf>
    <xf numFmtId="178" fontId="91" fillId="63" borderId="254">
      <alignment wrapText="1"/>
    </xf>
    <xf numFmtId="178" fontId="198" fillId="63" borderId="254">
      <alignment wrapText="1"/>
    </xf>
    <xf numFmtId="0" fontId="91" fillId="63" borderId="252"/>
    <xf numFmtId="178" fontId="156" fillId="64" borderId="252">
      <alignment horizontal="left" vertical="top" wrapText="1"/>
    </xf>
    <xf numFmtId="178" fontId="208" fillId="64" borderId="253">
      <alignment horizontal="left" vertical="top" wrapText="1"/>
    </xf>
    <xf numFmtId="178" fontId="25" fillId="63" borderId="252">
      <alignment horizontal="centerContinuous" wrapText="1"/>
    </xf>
    <xf numFmtId="168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169" fontId="44" fillId="0" borderId="255">
      <alignment horizontal="left"/>
    </xf>
    <xf numFmtId="168" fontId="44" fillId="0" borderId="255">
      <alignment horizontal="left"/>
    </xf>
    <xf numFmtId="0" fontId="46" fillId="24" borderId="256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78" fontId="156" fillId="64" borderId="252">
      <alignment horizontal="left" vertical="top" wrapText="1"/>
    </xf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89" fillId="60" borderId="256" applyNumberFormat="0" applyAlignment="0" applyProtection="0"/>
    <xf numFmtId="0" fontId="47" fillId="24" borderId="257" applyNumberFormat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169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0" fontId="115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168" fontId="44" fillId="0" borderId="252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0" fontId="91" fillId="0" borderId="252"/>
    <xf numFmtId="168" fontId="44" fillId="0" borderId="255">
      <alignment horizontal="left"/>
    </xf>
    <xf numFmtId="0" fontId="46" fillId="24" borderId="256" applyNumberFormat="0" applyAlignment="0" applyProtection="0"/>
    <xf numFmtId="0" fontId="48" fillId="11" borderId="257" applyNumberFormat="0" applyAlignment="0" applyProtection="0"/>
    <xf numFmtId="0" fontId="33" fillId="26" borderId="261" applyNumberFormat="0" applyFont="0" applyAlignment="0" applyProtection="0"/>
    <xf numFmtId="169" fontId="44" fillId="0" borderId="255">
      <alignment horizontal="left"/>
    </xf>
    <xf numFmtId="0" fontId="32" fillId="26" borderId="261" applyNumberFormat="0" applyFont="0" applyAlignment="0" applyProtection="0"/>
    <xf numFmtId="0" fontId="24" fillId="0" borderId="254" applyAlignment="0">
      <alignment horizontal="left"/>
    </xf>
    <xf numFmtId="169" fontId="44" fillId="0" borderId="252">
      <alignment horizontal="left"/>
    </xf>
    <xf numFmtId="168" fontId="44" fillId="0" borderId="252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6" fillId="24" borderId="256" applyNumberFormat="0" applyAlignment="0" applyProtection="0"/>
    <xf numFmtId="0" fontId="46" fillId="24" borderId="256" applyNumberFormat="0" applyAlignment="0" applyProtection="0"/>
    <xf numFmtId="0" fontId="89" fillId="60" borderId="256" applyNumberFormat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0" fontId="115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69" fontId="44" fillId="0" borderId="255">
      <alignment horizontal="left"/>
    </xf>
    <xf numFmtId="168" fontId="44" fillId="0" borderId="255">
      <alignment horizontal="left"/>
    </xf>
    <xf numFmtId="0" fontId="47" fillId="24" borderId="257" applyNumberFormat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178" fontId="25" fillId="5" borderId="252"/>
    <xf numFmtId="178" fontId="91" fillId="63" borderId="254">
      <alignment wrapText="1"/>
    </xf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89" fillId="60" borderId="256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115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0" fontId="47" fillId="24" borderId="257" applyNumberFormat="0" applyAlignment="0" applyProtection="0"/>
    <xf numFmtId="0" fontId="86" fillId="0" borderId="260" applyNumberFormat="0" applyFill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69" fontId="44" fillId="0" borderId="252">
      <alignment horizontal="left"/>
    </xf>
    <xf numFmtId="168" fontId="44" fillId="0" borderId="252">
      <alignment horizontal="left"/>
    </xf>
    <xf numFmtId="171" fontId="44" fillId="0" borderId="252">
      <alignment horizontal="left"/>
    </xf>
    <xf numFmtId="168" fontId="44" fillId="0" borderId="252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0" fontId="25" fillId="63" borderId="252">
      <alignment horizontal="centerContinuous" wrapText="1"/>
    </xf>
    <xf numFmtId="0" fontId="91" fillId="63" borderId="254">
      <alignment wrapText="1"/>
    </xf>
    <xf numFmtId="170" fontId="44" fillId="0" borderId="252">
      <alignment horizontal="left"/>
    </xf>
    <xf numFmtId="0" fontId="156" fillId="64" borderId="253">
      <alignment horizontal="left" vertical="top"/>
    </xf>
    <xf numFmtId="178" fontId="25" fillId="63" borderId="252">
      <alignment horizontal="centerContinuous" wrapText="1"/>
    </xf>
    <xf numFmtId="178" fontId="208" fillId="64" borderId="253">
      <alignment horizontal="left" vertical="top" wrapText="1"/>
    </xf>
    <xf numFmtId="178" fontId="91" fillId="63" borderId="254">
      <alignment wrapText="1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6" fillId="24" borderId="256" applyNumberFormat="0" applyAlignment="0" applyProtection="0"/>
    <xf numFmtId="0" fontId="47" fillId="24" borderId="257" applyNumberFormat="0" applyAlignment="0" applyProtection="0"/>
    <xf numFmtId="0" fontId="49" fillId="0" borderId="258" applyNumberFormat="0" applyFill="0" applyAlignment="0" applyProtection="0"/>
    <xf numFmtId="0" fontId="86" fillId="0" borderId="260" applyNumberFormat="0" applyFill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25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71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0" fontId="109" fillId="25" borderId="257" applyNumberFormat="0" applyAlignment="0" applyProtection="0"/>
    <xf numFmtId="0" fontId="32" fillId="26" borderId="261" applyNumberFormat="0" applyFont="0" applyAlignment="0" applyProtection="0"/>
    <xf numFmtId="0" fontId="86" fillId="0" borderId="259" applyNumberFormat="0" applyFill="0" applyAlignment="0" applyProtection="0"/>
    <xf numFmtId="0" fontId="32" fillId="26" borderId="261" applyNumberFormat="0" applyFont="0" applyAlignment="0" applyProtection="0"/>
    <xf numFmtId="171" fontId="44" fillId="0" borderId="255">
      <alignment horizontal="left"/>
    </xf>
    <xf numFmtId="171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6" fillId="24" borderId="256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7" fillId="24" borderId="257" applyNumberFormat="0" applyAlignment="0" applyProtection="0"/>
    <xf numFmtId="168" fontId="44" fillId="0" borderId="255">
      <alignment horizontal="left"/>
    </xf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0" fontId="91" fillId="63" borderId="254">
      <alignment wrapText="1"/>
    </xf>
    <xf numFmtId="0" fontId="24" fillId="0" borderId="254" applyAlignment="0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169" fontId="44" fillId="0" borderId="255">
      <alignment horizontal="left"/>
    </xf>
    <xf numFmtId="0" fontId="33" fillId="26" borderId="261" applyNumberFormat="0" applyFont="0" applyAlignment="0" applyProtection="0"/>
    <xf numFmtId="169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169" fontId="44" fillId="0" borderId="255">
      <alignment horizontal="left"/>
    </xf>
    <xf numFmtId="169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69" fontId="44" fillId="0" borderId="255">
      <alignment horizontal="left"/>
    </xf>
    <xf numFmtId="171" fontId="44" fillId="0" borderId="255">
      <alignment horizontal="left"/>
    </xf>
    <xf numFmtId="0" fontId="32" fillId="26" borderId="261" applyNumberFormat="0" applyFont="0" applyAlignment="0" applyProtection="0"/>
    <xf numFmtId="168" fontId="44" fillId="0" borderId="255">
      <alignment horizontal="left"/>
    </xf>
    <xf numFmtId="169" fontId="44" fillId="0" borderId="255">
      <alignment horizontal="left"/>
    </xf>
    <xf numFmtId="0" fontId="46" fillId="24" borderId="256" applyNumberFormat="0" applyAlignment="0" applyProtection="0"/>
    <xf numFmtId="0" fontId="47" fillId="24" borderId="257" applyNumberFormat="0" applyAlignment="0" applyProtection="0"/>
    <xf numFmtId="168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69" fontId="44" fillId="0" borderId="255">
      <alignment horizontal="left"/>
    </xf>
    <xf numFmtId="171" fontId="44" fillId="0" borderId="255">
      <alignment horizontal="left"/>
    </xf>
    <xf numFmtId="169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33" fillId="26" borderId="261" applyNumberFormat="0" applyFon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71" fontId="44" fillId="0" borderId="255">
      <alignment horizontal="left"/>
    </xf>
    <xf numFmtId="168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171" fontId="44" fillId="0" borderId="255">
      <alignment horizontal="left"/>
    </xf>
    <xf numFmtId="171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109" fillId="25" borderId="257" applyNumberFormat="0" applyAlignment="0" applyProtection="0"/>
    <xf numFmtId="169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48" fillId="11" borderId="257" applyNumberFormat="0" applyAlignment="0" applyProtection="0"/>
    <xf numFmtId="171" fontId="44" fillId="0" borderId="255">
      <alignment horizontal="left"/>
    </xf>
    <xf numFmtId="171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86" fillId="0" borderId="260" applyNumberFormat="0" applyFill="0" applyAlignment="0" applyProtection="0"/>
    <xf numFmtId="168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91" fillId="63" borderId="254">
      <alignment wrapText="1"/>
    </xf>
    <xf numFmtId="0" fontId="46" fillId="24" borderId="256" applyNumberFormat="0" applyAlignment="0" applyProtection="0"/>
    <xf numFmtId="168" fontId="44" fillId="0" borderId="255">
      <alignment horizontal="left"/>
    </xf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168" fontId="44" fillId="0" borderId="255">
      <alignment horizontal="left"/>
    </xf>
    <xf numFmtId="0" fontId="49" fillId="0" borderId="258" applyNumberFormat="0" applyFill="0" applyAlignment="0" applyProtection="0"/>
    <xf numFmtId="168" fontId="44" fillId="0" borderId="255">
      <alignment horizontal="left"/>
    </xf>
    <xf numFmtId="168" fontId="44" fillId="0" borderId="252">
      <alignment horizontal="left"/>
    </xf>
    <xf numFmtId="0" fontId="48" fillId="11" borderId="257" applyNumberFormat="0" applyAlignment="0" applyProtection="0"/>
    <xf numFmtId="168" fontId="44" fillId="0" borderId="255">
      <alignment horizontal="left"/>
    </xf>
    <xf numFmtId="0" fontId="33" fillId="26" borderId="261" applyNumberFormat="0" applyFont="0" applyAlignment="0" applyProtection="0"/>
    <xf numFmtId="169" fontId="44" fillId="0" borderId="255">
      <alignment horizontal="left"/>
    </xf>
    <xf numFmtId="171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169" fontId="44" fillId="0" borderId="255">
      <alignment horizontal="left"/>
    </xf>
    <xf numFmtId="0" fontId="91" fillId="63" borderId="252"/>
    <xf numFmtId="0" fontId="91" fillId="63" borderId="252"/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0" fontId="32" fillId="26" borderId="261" applyNumberFormat="0" applyFont="0" applyAlignment="0" applyProtection="0"/>
    <xf numFmtId="0" fontId="47" fillId="24" borderId="257" applyNumberFormat="0" applyAlignment="0" applyProtection="0"/>
    <xf numFmtId="0" fontId="24" fillId="0" borderId="254" applyAlignment="0">
      <alignment horizontal="left"/>
    </xf>
    <xf numFmtId="0" fontId="24" fillId="0" borderId="254" applyAlignment="0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169" fontId="44" fillId="0" borderId="255">
      <alignment horizontal="left"/>
    </xf>
    <xf numFmtId="0" fontId="46" fillId="24" borderId="256" applyNumberFormat="0" applyAlignment="0" applyProtection="0"/>
    <xf numFmtId="0" fontId="109" fillId="25" borderId="257" applyNumberFormat="0" applyAlignment="0" applyProtection="0"/>
    <xf numFmtId="0" fontId="109" fillId="25" borderId="257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87" fillId="63" borderId="252">
      <alignment horizontal="left"/>
    </xf>
    <xf numFmtId="0" fontId="91" fillId="63" borderId="254">
      <alignment wrapText="1"/>
    </xf>
    <xf numFmtId="0" fontId="91" fillId="63" borderId="254">
      <alignment wrapText="1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169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89" fillId="60" borderId="256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71" fontId="44" fillId="0" borderId="252">
      <alignment horizontal="left"/>
    </xf>
    <xf numFmtId="168" fontId="44" fillId="0" borderId="255">
      <alignment horizontal="left"/>
    </xf>
    <xf numFmtId="0" fontId="46" fillId="24" borderId="256" applyNumberFormat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169" fontId="44" fillId="0" borderId="255">
      <alignment horizontal="left"/>
    </xf>
    <xf numFmtId="0" fontId="33" fillId="26" borderId="261" applyNumberFormat="0" applyFont="0" applyAlignment="0" applyProtection="0"/>
    <xf numFmtId="169" fontId="44" fillId="0" borderId="255">
      <alignment horizontal="left"/>
    </xf>
    <xf numFmtId="0" fontId="32" fillId="26" borderId="261" applyNumberFormat="0" applyFont="0" applyAlignment="0" applyProtection="0"/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0" fontId="46" fillId="24" borderId="256" applyNumberFormat="0" applyAlignment="0" applyProtection="0"/>
    <xf numFmtId="0" fontId="48" fillId="11" borderId="257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25" fillId="26" borderId="261" applyNumberFormat="0" applyFont="0" applyAlignment="0" applyProtection="0"/>
    <xf numFmtId="0" fontId="32" fillId="26" borderId="261" applyNumberFormat="0" applyFont="0" applyAlignment="0" applyProtection="0"/>
    <xf numFmtId="0" fontId="49" fillId="0" borderId="258" applyNumberFormat="0" applyFill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170" fontId="44" fillId="0" borderId="252">
      <alignment horizontal="left"/>
    </xf>
    <xf numFmtId="168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33" fillId="26" borderId="261" applyNumberFormat="0" applyFont="0" applyAlignment="0" applyProtection="0"/>
    <xf numFmtId="169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48" fillId="11" borderId="257" applyNumberFormat="0" applyAlignment="0" applyProtection="0"/>
    <xf numFmtId="171" fontId="44" fillId="0" borderId="255">
      <alignment horizontal="left"/>
    </xf>
    <xf numFmtId="0" fontId="33" fillId="26" borderId="261" applyNumberFormat="0" applyFont="0" applyAlignment="0" applyProtection="0"/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0" fontId="33" fillId="26" borderId="261" applyNumberFormat="0" applyFont="0" applyAlignment="0" applyProtection="0"/>
    <xf numFmtId="168" fontId="44" fillId="0" borderId="255">
      <alignment horizontal="left"/>
    </xf>
    <xf numFmtId="0" fontId="32" fillId="26" borderId="261" applyNumberFormat="0" applyFont="0" applyAlignment="0" applyProtection="0"/>
    <xf numFmtId="0" fontId="86" fillId="0" borderId="259" applyNumberFormat="0" applyFill="0" applyAlignment="0" applyProtection="0"/>
    <xf numFmtId="169" fontId="44" fillId="0" borderId="252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171" fontId="44" fillId="0" borderId="255">
      <alignment horizontal="left"/>
    </xf>
    <xf numFmtId="0" fontId="32" fillId="26" borderId="261" applyNumberFormat="0" applyFont="0" applyAlignment="0" applyProtection="0"/>
    <xf numFmtId="171" fontId="44" fillId="0" borderId="252">
      <alignment horizontal="left"/>
    </xf>
    <xf numFmtId="168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0" fontId="89" fillId="60" borderId="256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8" fillId="11" borderId="257" applyNumberFormat="0" applyAlignment="0" applyProtection="0"/>
    <xf numFmtId="0" fontId="47" fillId="24" borderId="257" applyNumberForma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109" fillId="25" borderId="257" applyNumberFormat="0" applyAlignment="0" applyProtection="0"/>
    <xf numFmtId="0" fontId="48" fillId="11" borderId="257" applyNumberFormat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86" fillId="0" borderId="260" applyNumberFormat="0" applyFill="0" applyAlignment="0" applyProtection="0"/>
    <xf numFmtId="0" fontId="86" fillId="0" borderId="260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86" fillId="0" borderId="259" applyNumberFormat="0" applyFill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0" fontId="48" fillId="11" borderId="257" applyNumberForma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7" fillId="24" borderId="257" applyNumberForma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0" fontId="25" fillId="63" borderId="252">
      <alignment horizontal="centerContinuous" wrapText="1"/>
    </xf>
    <xf numFmtId="178" fontId="25" fillId="63" borderId="252">
      <alignment horizontal="centerContinuous" wrapText="1"/>
    </xf>
    <xf numFmtId="169" fontId="44" fillId="0" borderId="255">
      <alignment horizontal="left"/>
    </xf>
    <xf numFmtId="169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0" fontId="47" fillId="24" borderId="257" applyNumberFormat="0" applyAlignment="0" applyProtection="0"/>
    <xf numFmtId="0" fontId="47" fillId="24" borderId="257" applyNumberFormat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9" fillId="0" borderId="258" applyNumberFormat="0" applyFill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90" fillId="60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6" fillId="24" borderId="256" applyNumberForma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8" fontId="44" fillId="0" borderId="252">
      <alignment horizontal="left"/>
    </xf>
    <xf numFmtId="171" fontId="44" fillId="0" borderId="252">
      <alignment horizontal="left"/>
    </xf>
    <xf numFmtId="169" fontId="44" fillId="0" borderId="252">
      <alignment horizontal="left"/>
    </xf>
    <xf numFmtId="0" fontId="33" fillId="26" borderId="261" applyNumberFormat="0" applyFont="0" applyAlignment="0" applyProtection="0"/>
    <xf numFmtId="170" fontId="44" fillId="0" borderId="252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90" fillId="60" borderId="257" applyNumberFormat="0" applyAlignment="0" applyProtection="0"/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47" fillId="24" borderId="257" applyNumberFormat="0" applyAlignment="0" applyProtection="0"/>
    <xf numFmtId="0" fontId="32" fillId="26" borderId="261" applyNumberFormat="0" applyFont="0" applyAlignment="0" applyProtection="0"/>
    <xf numFmtId="168" fontId="44" fillId="0" borderId="255">
      <alignment horizontal="left"/>
    </xf>
    <xf numFmtId="0" fontId="46" fillId="24" borderId="256" applyNumberFormat="0" applyAlignment="0" applyProtection="0"/>
    <xf numFmtId="0" fontId="32" fillId="26" borderId="261" applyNumberFormat="0" applyFont="0" applyAlignment="0" applyProtection="0"/>
    <xf numFmtId="0" fontId="46" fillId="24" borderId="256" applyNumberFormat="0" applyAlignment="0" applyProtection="0"/>
    <xf numFmtId="0" fontId="33" fillId="26" borderId="261" applyNumberFormat="0" applyFont="0" applyAlignment="0" applyProtection="0"/>
    <xf numFmtId="0" fontId="49" fillId="0" borderId="258" applyNumberFormat="0" applyFill="0" applyAlignment="0" applyProtection="0"/>
    <xf numFmtId="171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109" fillId="25" borderId="257" applyNumberForma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0" fontId="32" fillId="26" borderId="261" applyNumberFormat="0" applyFon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68" fontId="44" fillId="0" borderId="255">
      <alignment horizontal="left"/>
    </xf>
    <xf numFmtId="0" fontId="33" fillId="26" borderId="261" applyNumberFormat="0" applyFont="0" applyAlignment="0" applyProtection="0"/>
    <xf numFmtId="171" fontId="44" fillId="0" borderId="255">
      <alignment horizontal="left"/>
    </xf>
    <xf numFmtId="168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0" fontId="156" fillId="64" borderId="251">
      <alignment horizontal="left" vertical="top" wrapText="1"/>
    </xf>
    <xf numFmtId="171" fontId="44" fillId="0" borderId="255">
      <alignment horizontal="left"/>
    </xf>
    <xf numFmtId="171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0" fontId="44" fillId="0" borderId="252">
      <alignment horizontal="left"/>
    </xf>
    <xf numFmtId="170" fontId="44" fillId="0" borderId="252">
      <alignment horizontal="left"/>
    </xf>
    <xf numFmtId="171" fontId="44" fillId="0" borderId="252">
      <alignment horizontal="left"/>
    </xf>
    <xf numFmtId="168" fontId="44" fillId="0" borderId="252">
      <alignment horizontal="left"/>
    </xf>
    <xf numFmtId="169" fontId="44" fillId="0" borderId="252">
      <alignment horizontal="left"/>
    </xf>
    <xf numFmtId="0" fontId="24" fillId="0" borderId="254" applyAlignment="0">
      <alignment horizontal="left"/>
    </xf>
    <xf numFmtId="0" fontId="24" fillId="0" borderId="254" applyAlignment="0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89" fillId="60" borderId="256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9" fillId="0" borderId="258" applyNumberFormat="0" applyFill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90" fillId="60" borderId="257" applyNumberFormat="0" applyAlignment="0" applyProtection="0"/>
    <xf numFmtId="0" fontId="47" fillId="24" borderId="257" applyNumberFormat="0" applyAlignment="0" applyProtection="0"/>
    <xf numFmtId="0" fontId="46" fillId="24" borderId="256" applyNumberFormat="0" applyAlignment="0" applyProtection="0"/>
    <xf numFmtId="0" fontId="46" fillId="24" borderId="256" applyNumberForma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71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8" fontId="198" fillId="63" borderId="254">
      <alignment wrapText="1"/>
    </xf>
    <xf numFmtId="171" fontId="44" fillId="0" borderId="252">
      <alignment horizontal="left"/>
    </xf>
    <xf numFmtId="170" fontId="44" fillId="0" borderId="252">
      <alignment horizontal="left"/>
    </xf>
    <xf numFmtId="169" fontId="44" fillId="0" borderId="252">
      <alignment horizontal="left"/>
    </xf>
    <xf numFmtId="169" fontId="44" fillId="0" borderId="252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8" fillId="11" borderId="257" applyNumberFormat="0" applyAlignment="0" applyProtection="0"/>
    <xf numFmtId="0" fontId="48" fillId="11" borderId="257" applyNumberFormat="0" applyAlignment="0" applyProtection="0"/>
    <xf numFmtId="0" fontId="47" fillId="24" borderId="257" applyNumberFormat="0" applyAlignment="0" applyProtection="0"/>
    <xf numFmtId="0" fontId="46" fillId="24" borderId="256" applyNumberForma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1" fontId="44" fillId="0" borderId="252">
      <alignment horizontal="left"/>
    </xf>
    <xf numFmtId="170" fontId="44" fillId="0" borderId="252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46" fillId="24" borderId="256" applyNumberForma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8" fillId="11" borderId="257" applyNumberFormat="0" applyAlignment="0" applyProtection="0"/>
    <xf numFmtId="0" fontId="90" fillId="60" borderId="257" applyNumberFormat="0" applyAlignment="0" applyProtection="0"/>
    <xf numFmtId="0" fontId="32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9" fillId="0" borderId="258" applyNumberFormat="0" applyFill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47" fillId="24" borderId="257" applyNumberFormat="0" applyAlignment="0" applyProtection="0"/>
    <xf numFmtId="0" fontId="89" fillId="60" borderId="256" applyNumberFormat="0" applyAlignment="0" applyProtection="0"/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8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78" fontId="198" fillId="63" borderId="254">
      <alignment wrapText="1"/>
    </xf>
    <xf numFmtId="0" fontId="91" fillId="0" borderId="252"/>
    <xf numFmtId="0" fontId="32" fillId="26" borderId="261" applyNumberFormat="0" applyFont="0" applyAlignment="0" applyProtection="0"/>
    <xf numFmtId="0" fontId="90" fillId="60" borderId="257" applyNumberFormat="0" applyAlignment="0" applyProtection="0"/>
    <xf numFmtId="0" fontId="32" fillId="26" borderId="261" applyNumberFormat="0" applyFont="0" applyAlignment="0" applyProtection="0"/>
    <xf numFmtId="0" fontId="90" fillId="60" borderId="257" applyNumberFormat="0" applyAlignment="0" applyProtection="0"/>
    <xf numFmtId="0" fontId="32" fillId="26" borderId="261" applyNumberFormat="0" applyFont="0" applyAlignment="0" applyProtection="0"/>
    <xf numFmtId="0" fontId="115" fillId="26" borderId="261" applyNumberFormat="0" applyFont="0" applyAlignment="0" applyProtection="0"/>
    <xf numFmtId="0" fontId="32" fillId="26" borderId="261" applyNumberFormat="0" applyFont="0" applyAlignment="0" applyProtection="0"/>
    <xf numFmtId="0" fontId="90" fillId="60" borderId="257" applyNumberFormat="0" applyAlignment="0" applyProtection="0"/>
    <xf numFmtId="169" fontId="44" fillId="0" borderId="240">
      <alignment horizontal="left"/>
    </xf>
    <xf numFmtId="169" fontId="44" fillId="0" borderId="240">
      <alignment horizontal="left"/>
    </xf>
    <xf numFmtId="169" fontId="44" fillId="0" borderId="240">
      <alignment horizontal="left"/>
    </xf>
    <xf numFmtId="170" fontId="44" fillId="0" borderId="240">
      <alignment horizontal="left"/>
    </xf>
    <xf numFmtId="170" fontId="44" fillId="0" borderId="240">
      <alignment horizontal="left"/>
    </xf>
    <xf numFmtId="170" fontId="44" fillId="0" borderId="240">
      <alignment horizontal="left"/>
    </xf>
    <xf numFmtId="171" fontId="44" fillId="0" borderId="240">
      <alignment horizontal="left"/>
    </xf>
    <xf numFmtId="171" fontId="44" fillId="0" borderId="240">
      <alignment horizontal="left"/>
    </xf>
    <xf numFmtId="171" fontId="44" fillId="0" borderId="240">
      <alignment horizontal="left"/>
    </xf>
    <xf numFmtId="168" fontId="44" fillId="0" borderId="240">
      <alignment horizontal="left"/>
    </xf>
    <xf numFmtId="168" fontId="44" fillId="0" borderId="240">
      <alignment horizontal="left"/>
    </xf>
    <xf numFmtId="168" fontId="44" fillId="0" borderId="240">
      <alignment horizontal="left"/>
    </xf>
    <xf numFmtId="169" fontId="44" fillId="0" borderId="240">
      <alignment horizontal="left"/>
    </xf>
    <xf numFmtId="169" fontId="44" fillId="0" borderId="240">
      <alignment horizontal="left"/>
    </xf>
    <xf numFmtId="169" fontId="44" fillId="0" borderId="240">
      <alignment horizontal="left"/>
    </xf>
    <xf numFmtId="170" fontId="44" fillId="0" borderId="240">
      <alignment horizontal="left"/>
    </xf>
    <xf numFmtId="170" fontId="44" fillId="0" borderId="240">
      <alignment horizontal="left"/>
    </xf>
    <xf numFmtId="170" fontId="44" fillId="0" borderId="240">
      <alignment horizontal="left"/>
    </xf>
    <xf numFmtId="171" fontId="44" fillId="0" borderId="240">
      <alignment horizontal="left"/>
    </xf>
    <xf numFmtId="171" fontId="44" fillId="0" borderId="240">
      <alignment horizontal="left"/>
    </xf>
    <xf numFmtId="171" fontId="44" fillId="0" borderId="240">
      <alignment horizontal="left"/>
    </xf>
    <xf numFmtId="168" fontId="44" fillId="0" borderId="240">
      <alignment horizontal="left"/>
    </xf>
    <xf numFmtId="168" fontId="44" fillId="0" borderId="240">
      <alignment horizontal="left"/>
    </xf>
    <xf numFmtId="168" fontId="44" fillId="0" borderId="240">
      <alignment horizontal="left"/>
    </xf>
    <xf numFmtId="0" fontId="91" fillId="0" borderId="240"/>
    <xf numFmtId="0" fontId="87" fillId="63" borderId="240">
      <alignment horizontal="left"/>
    </xf>
    <xf numFmtId="0" fontId="25" fillId="63" borderId="240">
      <alignment horizontal="centerContinuous" wrapText="1"/>
    </xf>
    <xf numFmtId="0" fontId="91" fillId="63" borderId="240"/>
    <xf numFmtId="169" fontId="44" fillId="0" borderId="240">
      <alignment horizontal="left"/>
    </xf>
    <xf numFmtId="170" fontId="44" fillId="0" borderId="240">
      <alignment horizontal="left"/>
    </xf>
    <xf numFmtId="171" fontId="44" fillId="0" borderId="240">
      <alignment horizontal="left"/>
    </xf>
    <xf numFmtId="168" fontId="44" fillId="0" borderId="240">
      <alignment horizontal="left"/>
    </xf>
    <xf numFmtId="0" fontId="91" fillId="0" borderId="240"/>
    <xf numFmtId="178" fontId="25" fillId="5" borderId="240"/>
    <xf numFmtId="178" fontId="25" fillId="63" borderId="240">
      <alignment horizontal="centerContinuous" wrapText="1"/>
    </xf>
    <xf numFmtId="0" fontId="25" fillId="63" borderId="240">
      <alignment horizontal="centerContinuous" wrapText="1"/>
    </xf>
    <xf numFmtId="0" fontId="91" fillId="63" borderId="240"/>
    <xf numFmtId="178" fontId="156" fillId="64" borderId="240">
      <alignment horizontal="left" vertical="top" wrapText="1"/>
    </xf>
    <xf numFmtId="178" fontId="25" fillId="63" borderId="240">
      <alignment horizontal="centerContinuous" wrapText="1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1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69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70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169" fontId="44" fillId="0" borderId="255">
      <alignment horizontal="left"/>
    </xf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32" fillId="26" borderId="261" applyNumberFormat="0" applyFont="0" applyAlignment="0" applyProtection="0"/>
    <xf numFmtId="0" fontId="115" fillId="26" borderId="261" applyNumberFormat="0" applyFont="0" applyAlignment="0" applyProtection="0"/>
    <xf numFmtId="0" fontId="115" fillId="26" borderId="261" applyNumberFormat="0" applyFont="0" applyAlignment="0" applyProtection="0"/>
    <xf numFmtId="0" fontId="166" fillId="60" borderId="256" applyNumberFormat="0" applyAlignment="0" applyProtection="0"/>
    <xf numFmtId="0" fontId="89" fillId="60" borderId="256" applyNumberFormat="0" applyAlignment="0" applyProtection="0"/>
    <xf numFmtId="0" fontId="167" fillId="24" borderId="256" applyNumberFormat="0" applyAlignment="0" applyProtection="0"/>
    <xf numFmtId="0" fontId="171" fillId="60" borderId="257" applyNumberFormat="0" applyAlignment="0" applyProtection="0"/>
    <xf numFmtId="0" fontId="90" fillId="60" borderId="257" applyNumberFormat="0" applyAlignment="0" applyProtection="0"/>
    <xf numFmtId="0" fontId="173" fillId="24" borderId="257" applyNumberFormat="0" applyAlignment="0" applyProtection="0"/>
    <xf numFmtId="178" fontId="169" fillId="60" borderId="257" applyNumberFormat="0" applyAlignment="0" applyProtection="0"/>
    <xf numFmtId="178" fontId="169" fillId="60" borderId="257" applyNumberFormat="0" applyAlignment="0" applyProtection="0"/>
    <xf numFmtId="0" fontId="179" fillId="25" borderId="257" applyNumberFormat="0" applyAlignment="0" applyProtection="0"/>
    <xf numFmtId="0" fontId="109" fillId="25" borderId="257" applyNumberFormat="0" applyAlignment="0" applyProtection="0"/>
    <xf numFmtId="0" fontId="180" fillId="11" borderId="257" applyNumberFormat="0" applyAlignment="0" applyProtection="0"/>
    <xf numFmtId="0" fontId="86" fillId="0" borderId="259" applyNumberFormat="0" applyFill="0" applyAlignment="0" applyProtection="0"/>
    <xf numFmtId="0" fontId="37" fillId="0" borderId="259" applyNumberFormat="0" applyFill="0" applyAlignment="0" applyProtection="0"/>
    <xf numFmtId="0" fontId="181" fillId="0" borderId="259" applyNumberFormat="0" applyFill="0" applyAlignment="0" applyProtection="0"/>
    <xf numFmtId="0" fontId="182" fillId="0" borderId="259" applyNumberFormat="0" applyFill="0" applyAlignment="0" applyProtection="0"/>
    <xf numFmtId="0" fontId="31" fillId="0" borderId="259" applyNumberFormat="0" applyFill="0" applyAlignment="0" applyProtection="0"/>
    <xf numFmtId="0" fontId="31" fillId="0" borderId="259" applyNumberFormat="0" applyFill="0" applyAlignment="0" applyProtection="0"/>
    <xf numFmtId="0" fontId="41" fillId="0" borderId="258" applyNumberFormat="0" applyFill="0" applyAlignment="0" applyProtection="0"/>
    <xf numFmtId="0" fontId="25" fillId="25" borderId="261" applyNumberFormat="0" applyFont="0" applyAlignment="0" applyProtection="0"/>
    <xf numFmtId="178" fontId="197" fillId="25" borderId="257" applyNumberFormat="0" applyAlignment="0" applyProtection="0"/>
    <xf numFmtId="178" fontId="197" fillId="25" borderId="257" applyNumberFormat="0" applyAlignment="0" applyProtection="0"/>
    <xf numFmtId="178" fontId="206" fillId="26" borderId="261" applyNumberFormat="0" applyFont="0" applyAlignment="0" applyProtection="0"/>
    <xf numFmtId="178" fontId="206" fillId="26" borderId="261" applyNumberFormat="0" applyFont="0" applyAlignment="0" applyProtection="0"/>
    <xf numFmtId="0" fontId="39" fillId="26" borderId="261" applyNumberFormat="0" applyFont="0" applyAlignment="0" applyProtection="0"/>
    <xf numFmtId="0" fontId="39" fillId="26" borderId="261" applyNumberFormat="0" applyFont="0" applyAlignment="0" applyProtection="0"/>
    <xf numFmtId="0" fontId="33" fillId="26" borderId="261" applyNumberFormat="0" applyFont="0" applyAlignment="0" applyProtection="0"/>
    <xf numFmtId="0" fontId="39" fillId="26" borderId="261" applyNumberFormat="0" applyFont="0" applyAlignment="0" applyProtection="0"/>
    <xf numFmtId="0" fontId="39" fillId="26" borderId="261" applyNumberFormat="0" applyFont="0" applyAlignment="0" applyProtection="0"/>
    <xf numFmtId="0" fontId="25" fillId="26" borderId="261" applyNumberFormat="0" applyFont="0" applyAlignment="0" applyProtection="0"/>
    <xf numFmtId="178" fontId="207" fillId="60" borderId="256" applyNumberFormat="0" applyAlignment="0" applyProtection="0"/>
    <xf numFmtId="178" fontId="207" fillId="60" borderId="256" applyNumberFormat="0" applyAlignment="0" applyProtection="0"/>
    <xf numFmtId="178" fontId="36" fillId="0" borderId="260" applyNumberFormat="0" applyFill="0" applyAlignment="0" applyProtection="0"/>
    <xf numFmtId="178" fontId="31" fillId="0" borderId="259" applyNumberFormat="0" applyFill="0" applyAlignment="0" applyProtection="0"/>
    <xf numFmtId="178" fontId="36" fillId="0" borderId="260" applyNumberFormat="0" applyFill="0" applyAlignment="0" applyProtection="0"/>
    <xf numFmtId="0" fontId="32" fillId="26" borderId="261" applyNumberFormat="0" applyFont="0" applyAlignment="0" applyProtection="0"/>
    <xf numFmtId="0" fontId="89" fillId="24" borderId="256" applyNumberFormat="0" applyAlignment="0" applyProtection="0"/>
    <xf numFmtId="0" fontId="89" fillId="24" borderId="256" applyNumberFormat="0" applyAlignment="0" applyProtection="0"/>
    <xf numFmtId="0" fontId="253" fillId="24" borderId="257" applyNumberFormat="0" applyAlignment="0" applyProtection="0"/>
    <xf numFmtId="0" fontId="253" fillId="24" borderId="257" applyNumberFormat="0" applyAlignment="0" applyProtection="0"/>
    <xf numFmtId="0" fontId="253" fillId="24" borderId="257" applyNumberFormat="0" applyAlignment="0" applyProtection="0"/>
    <xf numFmtId="0" fontId="109" fillId="11" borderId="257" applyNumberFormat="0" applyAlignment="0" applyProtection="0"/>
    <xf numFmtId="0" fontId="109" fillId="11" borderId="257" applyNumberFormat="0" applyAlignment="0" applyProtection="0"/>
    <xf numFmtId="0" fontId="109" fillId="11" borderId="257" applyNumberFormat="0" applyAlignment="0" applyProtection="0"/>
    <xf numFmtId="0" fontId="86" fillId="0" borderId="258" applyNumberFormat="0" applyFill="0" applyAlignment="0" applyProtection="0"/>
    <xf numFmtId="0" fontId="86" fillId="0" borderId="258" applyNumberFormat="0" applyFill="0" applyAlignment="0" applyProtection="0"/>
    <xf numFmtId="0" fontId="31" fillId="0" borderId="259" applyNumberFormat="0" applyFill="0" applyAlignment="0" applyProtection="0"/>
    <xf numFmtId="0" fontId="25" fillId="26" borderId="261" applyNumberFormat="0" applyFont="0" applyAlignment="0" applyProtection="0"/>
    <xf numFmtId="0" fontId="25" fillId="26" borderId="261" applyNumberFormat="0" applyFont="0" applyAlignment="0" applyProtection="0"/>
    <xf numFmtId="0" fontId="89" fillId="24" borderId="256" applyNumberFormat="0" applyAlignment="0" applyProtection="0"/>
    <xf numFmtId="0" fontId="89" fillId="24" borderId="256" applyNumberFormat="0" applyAlignment="0" applyProtection="0"/>
    <xf numFmtId="0" fontId="253" fillId="24" borderId="257" applyNumberFormat="0" applyAlignment="0" applyProtection="0"/>
    <xf numFmtId="0" fontId="253" fillId="24" borderId="257" applyNumberFormat="0" applyAlignment="0" applyProtection="0"/>
    <xf numFmtId="0" fontId="253" fillId="24" borderId="257" applyNumberFormat="0" applyAlignment="0" applyProtection="0"/>
    <xf numFmtId="0" fontId="109" fillId="11" borderId="257" applyNumberFormat="0" applyAlignment="0" applyProtection="0"/>
    <xf numFmtId="0" fontId="109" fillId="11" borderId="257" applyNumberFormat="0" applyAlignment="0" applyProtection="0"/>
    <xf numFmtId="0" fontId="109" fillId="11" borderId="257" applyNumberFormat="0" applyAlignment="0" applyProtection="0"/>
    <xf numFmtId="0" fontId="86" fillId="0" borderId="258" applyNumberFormat="0" applyFill="0" applyAlignment="0" applyProtection="0"/>
    <xf numFmtId="0" fontId="86" fillId="0" borderId="258" applyNumberFormat="0" applyFill="0" applyAlignment="0" applyProtection="0"/>
    <xf numFmtId="0" fontId="25" fillId="26" borderId="261" applyNumberFormat="0" applyFont="0" applyAlignment="0" applyProtection="0"/>
    <xf numFmtId="0" fontId="25" fillId="26" borderId="261" applyNumberFormat="0" applyFont="0" applyAlignment="0" applyProtection="0"/>
    <xf numFmtId="0" fontId="39" fillId="26" borderId="261" applyNumberFormat="0" applyFont="0" applyAlignment="0" applyProtection="0"/>
    <xf numFmtId="0" fontId="46" fillId="24" borderId="256" applyNumberFormat="0" applyAlignment="0" applyProtection="0"/>
    <xf numFmtId="0" fontId="47" fillId="24" borderId="257" applyNumberFormat="0" applyAlignment="0" applyProtection="0"/>
    <xf numFmtId="0" fontId="49" fillId="0" borderId="258" applyNumberFormat="0" applyFill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33" fillId="26" borderId="261" applyNumberFormat="0" applyFont="0" applyAlignment="0" applyProtection="0"/>
    <xf numFmtId="0" fontId="25" fillId="26" borderId="261" applyNumberFormat="0" applyFont="0" applyAlignment="0" applyProtection="0"/>
    <xf numFmtId="0" fontId="120" fillId="26" borderId="261" applyNumberFormat="0" applyFont="0" applyAlignment="0" applyProtection="0"/>
    <xf numFmtId="0" fontId="25" fillId="26" borderId="261" applyNumberFormat="0" applyFont="0" applyAlignment="0" applyProtection="0"/>
    <xf numFmtId="0" fontId="161" fillId="36" borderId="0" applyNumberFormat="0" applyBorder="0" applyAlignment="0" applyProtection="0"/>
    <xf numFmtId="0" fontId="161" fillId="40" borderId="0" applyNumberFormat="0" applyBorder="0" applyAlignment="0" applyProtection="0"/>
    <xf numFmtId="0" fontId="161" fillId="44" borderId="0" applyNumberFormat="0" applyBorder="0" applyAlignment="0" applyProtection="0"/>
    <xf numFmtId="0" fontId="161" fillId="48" borderId="0" applyNumberFormat="0" applyBorder="0" applyAlignment="0" applyProtection="0"/>
    <xf numFmtId="0" fontId="161" fillId="52" borderId="0" applyNumberFormat="0" applyBorder="0" applyAlignment="0" applyProtection="0"/>
    <xf numFmtId="0" fontId="161" fillId="56" borderId="0" applyNumberFormat="0" applyBorder="0" applyAlignment="0" applyProtection="0"/>
    <xf numFmtId="0" fontId="165" fillId="33" borderId="50" applyNumberFormat="0" applyAlignment="0" applyProtection="0"/>
    <xf numFmtId="0" fontId="239" fillId="33" borderId="49" applyNumberFormat="0" applyAlignment="0" applyProtection="0"/>
    <xf numFmtId="0" fontId="178" fillId="32" borderId="49" applyNumberFormat="0" applyAlignment="0" applyProtection="0"/>
    <xf numFmtId="0" fontId="181" fillId="0" borderId="54" applyNumberFormat="0" applyFill="0" applyAlignment="0" applyProtection="0"/>
    <xf numFmtId="0" fontId="184" fillId="0" borderId="0" applyNumberFormat="0" applyFill="0" applyBorder="0" applyAlignment="0" applyProtection="0"/>
    <xf numFmtId="0" fontId="191" fillId="29" borderId="0" applyNumberFormat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40" fillId="31" borderId="0" applyNumberFormat="0" applyBorder="0" applyAlignment="0" applyProtection="0"/>
    <xf numFmtId="0" fontId="122" fillId="35" borderId="53" applyNumberFormat="0" applyFont="0" applyAlignment="0" applyProtection="0"/>
    <xf numFmtId="0" fontId="210" fillId="30" borderId="0" applyNumberFormat="0" applyBorder="0" applyAlignment="0" applyProtection="0"/>
    <xf numFmtId="0" fontId="122" fillId="0" borderId="0"/>
    <xf numFmtId="0" fontId="122" fillId="0" borderId="0"/>
    <xf numFmtId="0" fontId="25" fillId="0" borderId="0"/>
    <xf numFmtId="0" fontId="122" fillId="0" borderId="0"/>
    <xf numFmtId="0" fontId="141" fillId="0" borderId="0"/>
    <xf numFmtId="0" fontId="141" fillId="0" borderId="0"/>
    <xf numFmtId="0" fontId="141" fillId="0" borderId="0"/>
    <xf numFmtId="0" fontId="122" fillId="0" borderId="0"/>
    <xf numFmtId="0" fontId="122" fillId="0" borderId="0"/>
    <xf numFmtId="0" fontId="1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1" fillId="0" borderId="46" applyNumberFormat="0" applyFill="0" applyAlignment="0" applyProtection="0"/>
    <xf numFmtId="0" fontId="242" fillId="0" borderId="47" applyNumberFormat="0" applyFill="0" applyAlignment="0" applyProtection="0"/>
    <xf numFmtId="0" fontId="243" fillId="0" borderId="48" applyNumberFormat="0" applyFill="0" applyAlignment="0" applyProtection="0"/>
    <xf numFmtId="0" fontId="243" fillId="0" borderId="0" applyNumberFormat="0" applyFill="0" applyBorder="0" applyAlignment="0" applyProtection="0"/>
    <xf numFmtId="0" fontId="244" fillId="0" borderId="51" applyNumberFormat="0" applyFill="0" applyAlignment="0" applyProtection="0"/>
    <xf numFmtId="0" fontId="228" fillId="0" borderId="0" applyNumberFormat="0" applyFill="0" applyBorder="0" applyAlignment="0" applyProtection="0"/>
    <xf numFmtId="0" fontId="230" fillId="34" borderId="52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57" fillId="0" borderId="0"/>
    <xf numFmtId="169" fontId="44" fillId="0" borderId="263">
      <alignment horizontal="left"/>
    </xf>
    <xf numFmtId="169" fontId="44" fillId="0" borderId="263">
      <alignment horizontal="left"/>
    </xf>
    <xf numFmtId="169" fontId="44" fillId="0" borderId="263">
      <alignment horizontal="left"/>
    </xf>
    <xf numFmtId="170" fontId="44" fillId="0" borderId="263">
      <alignment horizontal="left"/>
    </xf>
    <xf numFmtId="170" fontId="44" fillId="0" borderId="263">
      <alignment horizontal="left"/>
    </xf>
    <xf numFmtId="170" fontId="44" fillId="0" borderId="263">
      <alignment horizontal="left"/>
    </xf>
    <xf numFmtId="171" fontId="44" fillId="0" borderId="263">
      <alignment horizontal="left"/>
    </xf>
    <xf numFmtId="171" fontId="44" fillId="0" borderId="263">
      <alignment horizontal="left"/>
    </xf>
    <xf numFmtId="0" fontId="15" fillId="0" borderId="0"/>
    <xf numFmtId="171" fontId="44" fillId="0" borderId="263">
      <alignment horizontal="left"/>
    </xf>
    <xf numFmtId="0" fontId="15" fillId="0" borderId="0"/>
    <xf numFmtId="168" fontId="44" fillId="0" borderId="263">
      <alignment horizontal="left"/>
    </xf>
    <xf numFmtId="168" fontId="44" fillId="0" borderId="263">
      <alignment horizontal="left"/>
    </xf>
    <xf numFmtId="0" fontId="15" fillId="0" borderId="0"/>
    <xf numFmtId="168" fontId="44" fillId="0" borderId="263">
      <alignment horizontal="left"/>
    </xf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83" fillId="0" borderId="0"/>
    <xf numFmtId="0" fontId="28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59" fillId="0" borderId="0" applyNumberFormat="0" applyFill="0" applyBorder="0" applyAlignment="0" applyProtection="0"/>
    <xf numFmtId="0" fontId="9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3" fillId="0" borderId="0"/>
    <xf numFmtId="0" fontId="7" fillId="0" borderId="0"/>
    <xf numFmtId="0" fontId="7" fillId="0" borderId="0"/>
    <xf numFmtId="0" fontId="263" fillId="0" borderId="0"/>
    <xf numFmtId="0" fontId="263" fillId="0" borderId="0"/>
    <xf numFmtId="0" fontId="6" fillId="0" borderId="0"/>
    <xf numFmtId="0" fontId="6" fillId="0" borderId="0"/>
    <xf numFmtId="0" fontId="6" fillId="0" borderId="0"/>
    <xf numFmtId="0" fontId="4" fillId="0" borderId="0"/>
    <xf numFmtId="37" fontId="130" fillId="0" borderId="0" applyNumberFormat="0" applyFill="0" applyBorder="0" applyAlignment="0" applyProtection="0"/>
    <xf numFmtId="0" fontId="26" fillId="0" borderId="0"/>
    <xf numFmtId="0" fontId="4" fillId="0" borderId="0"/>
    <xf numFmtId="0" fontId="270" fillId="0" borderId="0"/>
    <xf numFmtId="0" fontId="26" fillId="0" borderId="0"/>
    <xf numFmtId="165" fontId="4" fillId="0" borderId="0" applyFont="0" applyFill="0" applyBorder="0" applyAlignment="0" applyProtection="0"/>
    <xf numFmtId="0" fontId="28" fillId="0" borderId="0"/>
    <xf numFmtId="0" fontId="4" fillId="0" borderId="0"/>
    <xf numFmtId="169" fontId="44" fillId="0" borderId="290">
      <alignment horizontal="left"/>
    </xf>
    <xf numFmtId="169" fontId="44" fillId="0" borderId="290">
      <alignment horizontal="left"/>
    </xf>
    <xf numFmtId="169" fontId="44" fillId="0" borderId="290">
      <alignment horizontal="left"/>
    </xf>
    <xf numFmtId="169" fontId="44" fillId="0" borderId="290">
      <alignment horizontal="left"/>
    </xf>
    <xf numFmtId="169" fontId="44" fillId="0" borderId="290">
      <alignment horizontal="left"/>
    </xf>
    <xf numFmtId="170" fontId="44" fillId="0" borderId="290">
      <alignment horizontal="left"/>
    </xf>
    <xf numFmtId="170" fontId="44" fillId="0" borderId="290">
      <alignment horizontal="left"/>
    </xf>
    <xf numFmtId="170" fontId="44" fillId="0" borderId="290">
      <alignment horizontal="left"/>
    </xf>
    <xf numFmtId="170" fontId="44" fillId="0" borderId="290">
      <alignment horizontal="left"/>
    </xf>
    <xf numFmtId="170" fontId="44" fillId="0" borderId="290">
      <alignment horizontal="left"/>
    </xf>
    <xf numFmtId="171" fontId="44" fillId="0" borderId="290">
      <alignment horizontal="left"/>
    </xf>
    <xf numFmtId="171" fontId="44" fillId="0" borderId="290">
      <alignment horizontal="left"/>
    </xf>
    <xf numFmtId="171" fontId="44" fillId="0" borderId="290">
      <alignment horizontal="left"/>
    </xf>
    <xf numFmtId="171" fontId="44" fillId="0" borderId="290">
      <alignment horizontal="left"/>
    </xf>
    <xf numFmtId="171" fontId="44" fillId="0" borderId="290">
      <alignment horizontal="left"/>
    </xf>
    <xf numFmtId="168" fontId="44" fillId="0" borderId="290">
      <alignment horizontal="left"/>
    </xf>
    <xf numFmtId="168" fontId="44" fillId="0" borderId="290">
      <alignment horizontal="left"/>
    </xf>
    <xf numFmtId="168" fontId="44" fillId="0" borderId="290">
      <alignment horizontal="left"/>
    </xf>
    <xf numFmtId="168" fontId="44" fillId="0" borderId="290">
      <alignment horizontal="left"/>
    </xf>
    <xf numFmtId="168" fontId="44" fillId="0" borderId="290">
      <alignment horizontal="left"/>
    </xf>
    <xf numFmtId="0" fontId="46" fillId="24" borderId="291" applyNumberFormat="0" applyAlignment="0" applyProtection="0"/>
    <xf numFmtId="0" fontId="47" fillId="24" borderId="292" applyNumberFormat="0" applyAlignment="0" applyProtection="0"/>
    <xf numFmtId="0" fontId="48" fillId="11" borderId="292" applyNumberFormat="0" applyAlignment="0" applyProtection="0"/>
    <xf numFmtId="0" fontId="49" fillId="0" borderId="293" applyNumberFormat="0" applyFill="0" applyAlignment="0" applyProtection="0"/>
    <xf numFmtId="0" fontId="4" fillId="0" borderId="0"/>
    <xf numFmtId="0" fontId="4" fillId="0" borderId="0"/>
    <xf numFmtId="0" fontId="32" fillId="26" borderId="294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61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ont="1"/>
    <xf numFmtId="0" fontId="31" fillId="0" borderId="0" xfId="0" applyFont="1"/>
    <xf numFmtId="0" fontId="26" fillId="0" borderId="0" xfId="0" applyFont="1"/>
    <xf numFmtId="0" fontId="0" fillId="0" borderId="0" xfId="0"/>
    <xf numFmtId="0" fontId="26" fillId="0" borderId="1" xfId="0" applyFont="1" applyBorder="1"/>
    <xf numFmtId="0" fontId="38" fillId="0" borderId="0" xfId="0" applyFont="1" applyAlignment="1">
      <alignment vertical="top" wrapText="1"/>
    </xf>
    <xf numFmtId="0" fontId="26" fillId="0" borderId="0" xfId="0" applyFont="1" applyBorder="1"/>
    <xf numFmtId="0" fontId="40" fillId="0" borderId="0" xfId="0" applyFont="1" applyFill="1" applyAlignment="1"/>
    <xf numFmtId="166" fontId="0" fillId="0" borderId="0" xfId="0" applyNumberFormat="1"/>
    <xf numFmtId="3" fontId="31" fillId="0" borderId="0" xfId="0" applyNumberFormat="1" applyFont="1"/>
    <xf numFmtId="166" fontId="26" fillId="0" borderId="0" xfId="0" applyNumberFormat="1" applyFont="1"/>
    <xf numFmtId="0" fontId="0" fillId="0" borderId="0" xfId="0"/>
    <xf numFmtId="0" fontId="65" fillId="0" borderId="0" xfId="0" applyFont="1"/>
    <xf numFmtId="0" fontId="64" fillId="0" borderId="0" xfId="0" applyFont="1" applyFill="1" applyBorder="1" applyAlignment="1"/>
    <xf numFmtId="166" fontId="26" fillId="0" borderId="0" xfId="0" applyNumberFormat="1" applyFont="1" applyBorder="1"/>
    <xf numFmtId="166" fontId="38" fillId="0" borderId="0" xfId="0" applyNumberFormat="1" applyFont="1" applyAlignment="1">
      <alignment vertical="top" wrapText="1"/>
    </xf>
    <xf numFmtId="3" fontId="0" fillId="0" borderId="0" xfId="0" applyNumberFormat="1"/>
    <xf numFmtId="0" fontId="0" fillId="0" borderId="0" xfId="0" applyAlignment="1">
      <alignment wrapText="1"/>
    </xf>
    <xf numFmtId="167" fontId="31" fillId="0" borderId="0" xfId="0" applyNumberFormat="1" applyFont="1"/>
    <xf numFmtId="166" fontId="31" fillId="0" borderId="0" xfId="0" applyNumberFormat="1" applyFont="1"/>
    <xf numFmtId="0" fontId="15" fillId="0" borderId="0" xfId="42689"/>
    <xf numFmtId="0" fontId="15" fillId="0" borderId="0" xfId="42690"/>
    <xf numFmtId="166" fontId="83" fillId="0" borderId="0" xfId="42699" applyNumberFormat="1"/>
    <xf numFmtId="0" fontId="0" fillId="0" borderId="0" xfId="0"/>
    <xf numFmtId="0" fontId="0" fillId="0" borderId="0" xfId="0"/>
    <xf numFmtId="3" fontId="0" fillId="0" borderId="0" xfId="0" applyNumberFormat="1" applyFill="1"/>
    <xf numFmtId="0" fontId="0" fillId="0" borderId="0" xfId="0"/>
    <xf numFmtId="0" fontId="9" fillId="0" borderId="0" xfId="42935"/>
    <xf numFmtId="0" fontId="9" fillId="0" borderId="0" xfId="42935" applyFill="1"/>
    <xf numFmtId="0" fontId="65" fillId="0" borderId="0" xfId="0" applyFont="1" applyAlignment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3" borderId="4" xfId="0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0" fontId="0" fillId="3" borderId="268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268" xfId="0" applyFill="1" applyBorder="1"/>
    <xf numFmtId="2" fontId="0" fillId="0" borderId="4" xfId="0" applyNumberFormat="1" applyBorder="1" applyAlignment="1">
      <alignment horizontal="right"/>
    </xf>
    <xf numFmtId="0" fontId="0" fillId="0" borderId="1" xfId="0" applyBorder="1"/>
    <xf numFmtId="2" fontId="0" fillId="3" borderId="4" xfId="0" applyNumberFormat="1" applyFill="1" applyBorder="1" applyAlignment="1">
      <alignment horizontal="right"/>
    </xf>
    <xf numFmtId="0" fontId="0" fillId="3" borderId="1" xfId="0" applyFill="1" applyBorder="1"/>
    <xf numFmtId="0" fontId="0" fillId="0" borderId="1" xfId="0" applyFill="1" applyBorder="1" applyAlignment="1">
      <alignment horizontal="right"/>
    </xf>
    <xf numFmtId="0" fontId="261" fillId="4" borderId="262" xfId="0" applyFont="1" applyFill="1" applyBorder="1" applyAlignment="1">
      <alignment horizontal="center"/>
    </xf>
    <xf numFmtId="0" fontId="261" fillId="4" borderId="269" xfId="0" applyFont="1" applyFill="1" applyBorder="1" applyAlignment="1">
      <alignment horizontal="center"/>
    </xf>
    <xf numFmtId="0" fontId="261" fillId="4" borderId="269" xfId="0" applyFont="1" applyFill="1" applyBorder="1" applyAlignment="1">
      <alignment horizontal="left"/>
    </xf>
    <xf numFmtId="0" fontId="261" fillId="4" borderId="267" xfId="0" applyFont="1" applyFill="1" applyBorder="1"/>
    <xf numFmtId="0" fontId="0" fillId="0" borderId="0" xfId="0"/>
    <xf numFmtId="0" fontId="261" fillId="4" borderId="265" xfId="0" applyFont="1" applyFill="1" applyBorder="1" applyAlignment="1">
      <alignment horizontal="center"/>
    </xf>
    <xf numFmtId="0" fontId="0" fillId="0" borderId="267" xfId="0" applyBorder="1" applyAlignment="1">
      <alignment horizontal="center"/>
    </xf>
    <xf numFmtId="0" fontId="0" fillId="0" borderId="266" xfId="0" applyBorder="1" applyAlignment="1">
      <alignment horizontal="center"/>
    </xf>
    <xf numFmtId="0" fontId="0" fillId="0" borderId="0" xfId="0"/>
    <xf numFmtId="0" fontId="34" fillId="0" borderId="0" xfId="0" applyFont="1"/>
    <xf numFmtId="0" fontId="65" fillId="0" borderId="0" xfId="0" applyFont="1"/>
    <xf numFmtId="0" fontId="42" fillId="0" borderId="20" xfId="0" applyFont="1" applyBorder="1" applyAlignment="1">
      <alignment vertical="top"/>
    </xf>
    <xf numFmtId="0" fontId="42" fillId="3" borderId="20" xfId="0" applyFont="1" applyFill="1" applyBorder="1" applyAlignment="1">
      <alignment vertical="top"/>
    </xf>
    <xf numFmtId="0" fontId="42" fillId="2" borderId="19" xfId="0" applyFont="1" applyFill="1" applyBorder="1" applyAlignment="1">
      <alignment vertical="top"/>
    </xf>
    <xf numFmtId="0" fontId="42" fillId="2" borderId="20" xfId="0" applyFont="1" applyFill="1" applyBorder="1" applyAlignment="1">
      <alignment vertical="top"/>
    </xf>
    <xf numFmtId="0" fontId="42" fillId="2" borderId="21" xfId="0" applyFont="1" applyFill="1" applyBorder="1" applyAlignment="1">
      <alignment vertical="top"/>
    </xf>
    <xf numFmtId="1" fontId="42" fillId="0" borderId="9" xfId="0" applyNumberFormat="1" applyFont="1" applyBorder="1" applyAlignment="1">
      <alignment horizontal="right" vertical="top"/>
    </xf>
    <xf numFmtId="1" fontId="42" fillId="3" borderId="10" xfId="0" applyNumberFormat="1" applyFont="1" applyFill="1" applyBorder="1" applyAlignment="1">
      <alignment horizontal="right" vertical="top"/>
    </xf>
    <xf numFmtId="1" fontId="42" fillId="0" borderId="10" xfId="0" applyNumberFormat="1" applyFont="1" applyBorder="1" applyAlignment="1">
      <alignment horizontal="right" vertical="top"/>
    </xf>
    <xf numFmtId="1" fontId="42" fillId="2" borderId="9" xfId="0" applyNumberFormat="1" applyFont="1" applyFill="1" applyBorder="1" applyAlignment="1">
      <alignment horizontal="right" vertical="top"/>
    </xf>
    <xf numFmtId="1" fontId="42" fillId="2" borderId="10" xfId="0" applyNumberFormat="1" applyFont="1" applyFill="1" applyBorder="1" applyAlignment="1">
      <alignment horizontal="right" vertical="top"/>
    </xf>
    <xf numFmtId="1" fontId="42" fillId="2" borderId="17" xfId="0" applyNumberFormat="1" applyFont="1" applyFill="1" applyBorder="1" applyAlignment="1">
      <alignment horizontal="right" vertical="top"/>
    </xf>
    <xf numFmtId="0" fontId="0" fillId="0" borderId="0" xfId="0"/>
    <xf numFmtId="0" fontId="262" fillId="0" borderId="0" xfId="0" applyFont="1"/>
    <xf numFmtId="0" fontId="0" fillId="0" borderId="0" xfId="0"/>
    <xf numFmtId="0" fontId="263" fillId="0" borderId="0" xfId="43265"/>
    <xf numFmtId="0" fontId="264" fillId="0" borderId="0" xfId="43265" applyNumberFormat="1" applyFont="1" applyBorder="1" applyAlignment="1" applyProtection="1"/>
    <xf numFmtId="0" fontId="31" fillId="0" borderId="0" xfId="42935" applyFont="1"/>
    <xf numFmtId="1" fontId="0" fillId="0" borderId="0" xfId="0" applyNumberFormat="1"/>
    <xf numFmtId="0" fontId="30" fillId="0" borderId="0" xfId="43265" applyFont="1" applyAlignment="1">
      <alignment horizontal="center" vertical="center" wrapText="1"/>
    </xf>
    <xf numFmtId="0" fontId="30" fillId="0" borderId="0" xfId="43265" applyFont="1"/>
    <xf numFmtId="0" fontId="0" fillId="0" borderId="0" xfId="0"/>
    <xf numFmtId="0" fontId="0" fillId="0" borderId="0" xfId="0"/>
    <xf numFmtId="0" fontId="6" fillId="0" borderId="0" xfId="43272"/>
    <xf numFmtId="1" fontId="6" fillId="0" borderId="0" xfId="43272" applyNumberFormat="1"/>
    <xf numFmtId="1" fontId="6" fillId="0" borderId="0" xfId="43272" applyNumberFormat="1" applyFont="1"/>
    <xf numFmtId="0" fontId="265" fillId="0" borderId="0" xfId="0" applyFont="1"/>
    <xf numFmtId="0" fontId="0" fillId="0" borderId="0" xfId="0" applyBorder="1"/>
    <xf numFmtId="0" fontId="267" fillId="0" borderId="0" xfId="12192" applyFont="1" applyFill="1" applyAlignment="1">
      <alignment horizontal="left" vertical="top"/>
    </xf>
    <xf numFmtId="0" fontId="266" fillId="0" borderId="0" xfId="0" applyFont="1" applyFill="1" applyAlignment="1">
      <alignment horizontal="center"/>
    </xf>
    <xf numFmtId="0" fontId="268" fillId="0" borderId="0" xfId="0" applyFont="1" applyFill="1" applyBorder="1"/>
    <xf numFmtId="0" fontId="269" fillId="0" borderId="20" xfId="0" applyFont="1" applyFill="1" applyBorder="1" applyAlignment="1">
      <alignment horizontal="left" vertical="center" wrapText="1"/>
    </xf>
    <xf numFmtId="3" fontId="270" fillId="0" borderId="10" xfId="0" applyNumberFormat="1" applyFont="1" applyBorder="1" applyAlignment="1">
      <alignment horizontal="right" vertical="center"/>
    </xf>
    <xf numFmtId="3" fontId="270" fillId="0" borderId="4" xfId="0" applyNumberFormat="1" applyFont="1" applyBorder="1" applyAlignment="1">
      <alignment horizontal="right" vertical="center"/>
    </xf>
    <xf numFmtId="3" fontId="270" fillId="0" borderId="0" xfId="0" applyNumberFormat="1" applyFont="1" applyAlignment="1">
      <alignment horizontal="right" vertical="center"/>
    </xf>
    <xf numFmtId="3" fontId="270" fillId="0" borderId="8" xfId="0" applyNumberFormat="1" applyFont="1" applyBorder="1" applyAlignment="1">
      <alignment horizontal="right" vertical="center"/>
    </xf>
    <xf numFmtId="3" fontId="270" fillId="0" borderId="1" xfId="0" applyNumberFormat="1" applyFont="1" applyBorder="1" applyAlignment="1">
      <alignment horizontal="right" vertical="center"/>
    </xf>
    <xf numFmtId="3" fontId="270" fillId="0" borderId="12" xfId="0" applyNumberFormat="1" applyFont="1" applyBorder="1" applyAlignment="1">
      <alignment horizontal="right" vertical="center"/>
    </xf>
    <xf numFmtId="167" fontId="271" fillId="0" borderId="10" xfId="0" applyNumberFormat="1" applyFont="1" applyBorder="1" applyAlignment="1">
      <alignment horizontal="right" vertical="center"/>
    </xf>
    <xf numFmtId="167" fontId="271" fillId="0" borderId="4" xfId="0" applyNumberFormat="1" applyFont="1" applyBorder="1" applyAlignment="1">
      <alignment horizontal="right" vertical="center"/>
    </xf>
    <xf numFmtId="167" fontId="271" fillId="0" borderId="8" xfId="0" applyNumberFormat="1" applyFont="1" applyBorder="1" applyAlignment="1">
      <alignment horizontal="right" vertical="center"/>
    </xf>
    <xf numFmtId="0" fontId="269" fillId="3" borderId="20" xfId="0" applyFont="1" applyFill="1" applyBorder="1" applyAlignment="1">
      <alignment horizontal="left" vertical="center" wrapText="1"/>
    </xf>
    <xf numFmtId="3" fontId="270" fillId="3" borderId="10" xfId="0" applyNumberFormat="1" applyFont="1" applyFill="1" applyBorder="1" applyAlignment="1">
      <alignment horizontal="right" vertical="center"/>
    </xf>
    <xf numFmtId="3" fontId="270" fillId="3" borderId="4" xfId="0" applyNumberFormat="1" applyFont="1" applyFill="1" applyBorder="1" applyAlignment="1">
      <alignment horizontal="right" vertical="center"/>
    </xf>
    <xf numFmtId="3" fontId="270" fillId="3" borderId="0" xfId="0" applyNumberFormat="1" applyFont="1" applyFill="1" applyAlignment="1">
      <alignment horizontal="right" vertical="center"/>
    </xf>
    <xf numFmtId="3" fontId="270" fillId="3" borderId="8" xfId="0" applyNumberFormat="1" applyFont="1" applyFill="1" applyBorder="1" applyAlignment="1">
      <alignment horizontal="right" vertical="center"/>
    </xf>
    <xf numFmtId="3" fontId="270" fillId="3" borderId="1" xfId="0" applyNumberFormat="1" applyFont="1" applyFill="1" applyBorder="1" applyAlignment="1">
      <alignment horizontal="right" vertical="center"/>
    </xf>
    <xf numFmtId="3" fontId="270" fillId="3" borderId="12" xfId="0" applyNumberFormat="1" applyFont="1" applyFill="1" applyBorder="1" applyAlignment="1">
      <alignment horizontal="right" vertical="center"/>
    </xf>
    <xf numFmtId="167" fontId="271" fillId="3" borderId="10" xfId="0" applyNumberFormat="1" applyFont="1" applyFill="1" applyBorder="1" applyAlignment="1">
      <alignment horizontal="right" vertical="center"/>
    </xf>
    <xf numFmtId="167" fontId="271" fillId="3" borderId="4" xfId="0" applyNumberFormat="1" applyFont="1" applyFill="1" applyBorder="1" applyAlignment="1">
      <alignment horizontal="right" vertical="center"/>
    </xf>
    <xf numFmtId="167" fontId="271" fillId="3" borderId="8" xfId="0" applyNumberFormat="1" applyFont="1" applyFill="1" applyBorder="1" applyAlignment="1">
      <alignment horizontal="right" vertical="center"/>
    </xf>
    <xf numFmtId="167" fontId="271" fillId="3" borderId="22" xfId="0" applyNumberFormat="1" applyFont="1" applyFill="1" applyBorder="1" applyAlignment="1">
      <alignment horizontal="right" vertical="center"/>
    </xf>
    <xf numFmtId="167" fontId="271" fillId="0" borderId="22" xfId="0" applyNumberFormat="1" applyFont="1" applyBorder="1" applyAlignment="1">
      <alignment horizontal="right" vertical="center"/>
    </xf>
    <xf numFmtId="0" fontId="269" fillId="3" borderId="21" xfId="0" applyFont="1" applyFill="1" applyBorder="1" applyAlignment="1">
      <alignment horizontal="left" vertical="center" wrapText="1"/>
    </xf>
    <xf numFmtId="3" fontId="270" fillId="3" borderId="17" xfId="0" applyNumberFormat="1" applyFont="1" applyFill="1" applyBorder="1" applyAlignment="1">
      <alignment horizontal="right" vertical="center"/>
    </xf>
    <xf numFmtId="3" fontId="270" fillId="3" borderId="18" xfId="0" applyNumberFormat="1" applyFont="1" applyFill="1" applyBorder="1" applyAlignment="1">
      <alignment horizontal="right" vertical="center"/>
    </xf>
    <xf numFmtId="3" fontId="270" fillId="3" borderId="15" xfId="0" applyNumberFormat="1" applyFont="1" applyFill="1" applyBorder="1" applyAlignment="1">
      <alignment horizontal="right" vertical="center"/>
    </xf>
    <xf numFmtId="3" fontId="270" fillId="3" borderId="14" xfId="0" applyNumberFormat="1" applyFont="1" applyFill="1" applyBorder="1" applyAlignment="1">
      <alignment horizontal="right" vertical="center"/>
    </xf>
    <xf numFmtId="3" fontId="270" fillId="3" borderId="26" xfId="0" applyNumberFormat="1" applyFont="1" applyFill="1" applyBorder="1" applyAlignment="1">
      <alignment horizontal="right" vertical="center"/>
    </xf>
    <xf numFmtId="3" fontId="270" fillId="3" borderId="16" xfId="0" applyNumberFormat="1" applyFont="1" applyFill="1" applyBorder="1" applyAlignment="1">
      <alignment horizontal="right" vertical="center"/>
    </xf>
    <xf numFmtId="167" fontId="271" fillId="3" borderId="17" xfId="0" applyNumberFormat="1" applyFont="1" applyFill="1" applyBorder="1" applyAlignment="1">
      <alignment horizontal="right" vertical="center"/>
    </xf>
    <xf numFmtId="167" fontId="271" fillId="3" borderId="18" xfId="0" applyNumberFormat="1" applyFont="1" applyFill="1" applyBorder="1" applyAlignment="1">
      <alignment horizontal="right" vertical="center"/>
    </xf>
    <xf numFmtId="167" fontId="271" fillId="3" borderId="14" xfId="0" applyNumberFormat="1" applyFont="1" applyFill="1" applyBorder="1" applyAlignment="1">
      <alignment horizontal="right" vertical="center"/>
    </xf>
    <xf numFmtId="167" fontId="271" fillId="3" borderId="23" xfId="0" applyNumberFormat="1" applyFont="1" applyFill="1" applyBorder="1" applyAlignment="1">
      <alignment horizontal="right" vertical="center"/>
    </xf>
    <xf numFmtId="0" fontId="269" fillId="2" borderId="19" xfId="0" applyFont="1" applyFill="1" applyBorder="1" applyAlignment="1">
      <alignment horizontal="left" vertical="center" wrapText="1"/>
    </xf>
    <xf numFmtId="3" fontId="270" fillId="2" borderId="9" xfId="0" applyNumberFormat="1" applyFont="1" applyFill="1" applyBorder="1" applyAlignment="1">
      <alignment horizontal="right" vertical="center"/>
    </xf>
    <xf numFmtId="3" fontId="270" fillId="2" borderId="29" xfId="0" applyNumberFormat="1" applyFont="1" applyFill="1" applyBorder="1" applyAlignment="1">
      <alignment horizontal="right" vertical="center"/>
    </xf>
    <xf numFmtId="3" fontId="270" fillId="2" borderId="24" xfId="0" applyNumberFormat="1" applyFont="1" applyFill="1" applyBorder="1" applyAlignment="1">
      <alignment horizontal="right" vertical="center"/>
    </xf>
    <xf numFmtId="3" fontId="270" fillId="2" borderId="31" xfId="0" applyNumberFormat="1" applyFont="1" applyFill="1" applyBorder="1" applyAlignment="1">
      <alignment horizontal="right" vertical="center"/>
    </xf>
    <xf numFmtId="3" fontId="270" fillId="2" borderId="27" xfId="0" applyNumberFormat="1" applyFont="1" applyFill="1" applyBorder="1" applyAlignment="1">
      <alignment horizontal="right" vertical="center"/>
    </xf>
    <xf numFmtId="3" fontId="270" fillId="2" borderId="25" xfId="0" applyNumberFormat="1" applyFont="1" applyFill="1" applyBorder="1" applyAlignment="1">
      <alignment horizontal="right" vertical="center"/>
    </xf>
    <xf numFmtId="167" fontId="271" fillId="2" borderId="9" xfId="0" applyNumberFormat="1" applyFont="1" applyFill="1" applyBorder="1" applyAlignment="1">
      <alignment horizontal="right" vertical="center"/>
    </xf>
    <xf numFmtId="167" fontId="271" fillId="2" borderId="27" xfId="0" applyNumberFormat="1" applyFont="1" applyFill="1" applyBorder="1" applyAlignment="1">
      <alignment horizontal="right" vertical="center"/>
    </xf>
    <xf numFmtId="167" fontId="271" fillId="2" borderId="24" xfId="0" applyNumberFormat="1" applyFont="1" applyFill="1" applyBorder="1" applyAlignment="1">
      <alignment horizontal="right" vertical="center"/>
    </xf>
    <xf numFmtId="167" fontId="271" fillId="2" borderId="29" xfId="0" applyNumberFormat="1" applyFont="1" applyFill="1" applyBorder="1" applyAlignment="1">
      <alignment horizontal="right" vertical="center"/>
    </xf>
    <xf numFmtId="167" fontId="271" fillId="2" borderId="25" xfId="0" applyNumberFormat="1" applyFont="1" applyFill="1" applyBorder="1" applyAlignment="1">
      <alignment horizontal="right" vertical="center"/>
    </xf>
    <xf numFmtId="0" fontId="269" fillId="2" borderId="20" xfId="0" applyFont="1" applyFill="1" applyBorder="1" applyAlignment="1">
      <alignment horizontal="left" vertical="center" wrapText="1"/>
    </xf>
    <xf numFmtId="3" fontId="270" fillId="2" borderId="10" xfId="0" applyNumberFormat="1" applyFont="1" applyFill="1" applyBorder="1" applyAlignment="1">
      <alignment horizontal="right" vertical="center"/>
    </xf>
    <xf numFmtId="3" fontId="270" fillId="2" borderId="0" xfId="0" applyNumberFormat="1" applyFont="1" applyFill="1" applyAlignment="1">
      <alignment horizontal="right" vertical="center"/>
    </xf>
    <xf numFmtId="3" fontId="270" fillId="2" borderId="8" xfId="0" applyNumberFormat="1" applyFont="1" applyFill="1" applyBorder="1" applyAlignment="1">
      <alignment horizontal="right" vertical="center"/>
    </xf>
    <xf numFmtId="3" fontId="270" fillId="2" borderId="1" xfId="0" applyNumberFormat="1" applyFont="1" applyFill="1" applyBorder="1" applyAlignment="1">
      <alignment horizontal="right" vertical="center"/>
    </xf>
    <xf numFmtId="3" fontId="270" fillId="2" borderId="4" xfId="0" applyNumberFormat="1" applyFont="1" applyFill="1" applyBorder="1" applyAlignment="1">
      <alignment horizontal="right" vertical="center"/>
    </xf>
    <xf numFmtId="3" fontId="270" fillId="2" borderId="22" xfId="0" applyNumberFormat="1" applyFont="1" applyFill="1" applyBorder="1" applyAlignment="1">
      <alignment horizontal="right" vertical="center"/>
    </xf>
    <xf numFmtId="167" fontId="271" fillId="2" borderId="10" xfId="0" applyNumberFormat="1" applyFont="1" applyFill="1" applyBorder="1" applyAlignment="1">
      <alignment horizontal="right" vertical="center"/>
    </xf>
    <xf numFmtId="167" fontId="271" fillId="2" borderId="4" xfId="0" applyNumberFormat="1" applyFont="1" applyFill="1" applyBorder="1" applyAlignment="1">
      <alignment horizontal="right" vertical="center"/>
    </xf>
    <xf numFmtId="167" fontId="271" fillId="2" borderId="8" xfId="0" applyNumberFormat="1" applyFont="1" applyFill="1" applyBorder="1" applyAlignment="1">
      <alignment horizontal="right" vertical="center"/>
    </xf>
    <xf numFmtId="167" fontId="271" fillId="2" borderId="0" xfId="0" applyNumberFormat="1" applyFont="1" applyFill="1" applyAlignment="1">
      <alignment horizontal="right" vertical="center"/>
    </xf>
    <xf numFmtId="167" fontId="271" fillId="2" borderId="22" xfId="0" applyNumberFormat="1" applyFont="1" applyFill="1" applyBorder="1" applyAlignment="1">
      <alignment horizontal="right" vertical="center"/>
    </xf>
    <xf numFmtId="0" fontId="269" fillId="2" borderId="21" xfId="0" applyFont="1" applyFill="1" applyBorder="1" applyAlignment="1">
      <alignment horizontal="left" vertical="center" wrapText="1"/>
    </xf>
    <xf numFmtId="3" fontId="270" fillId="2" borderId="17" xfId="0" applyNumberFormat="1" applyFont="1" applyFill="1" applyBorder="1" applyAlignment="1">
      <alignment horizontal="right" vertical="center"/>
    </xf>
    <xf numFmtId="3" fontId="270" fillId="2" borderId="15" xfId="0" applyNumberFormat="1" applyFont="1" applyFill="1" applyBorder="1" applyAlignment="1">
      <alignment horizontal="right" vertical="center"/>
    </xf>
    <xf numFmtId="3" fontId="270" fillId="2" borderId="14" xfId="0" applyNumberFormat="1" applyFont="1" applyFill="1" applyBorder="1" applyAlignment="1">
      <alignment horizontal="right" vertical="center"/>
    </xf>
    <xf numFmtId="3" fontId="270" fillId="2" borderId="26" xfId="0" applyNumberFormat="1" applyFont="1" applyFill="1" applyBorder="1" applyAlignment="1">
      <alignment horizontal="right" vertical="center"/>
    </xf>
    <xf numFmtId="3" fontId="270" fillId="2" borderId="18" xfId="0" applyNumberFormat="1" applyFont="1" applyFill="1" applyBorder="1" applyAlignment="1">
      <alignment horizontal="right" vertical="center"/>
    </xf>
    <xf numFmtId="3" fontId="270" fillId="2" borderId="23" xfId="0" applyNumberFormat="1" applyFont="1" applyFill="1" applyBorder="1" applyAlignment="1">
      <alignment horizontal="right" vertical="center"/>
    </xf>
    <xf numFmtId="167" fontId="271" fillId="2" borderId="17" xfId="0" applyNumberFormat="1" applyFont="1" applyFill="1" applyBorder="1" applyAlignment="1">
      <alignment horizontal="right" vertical="center"/>
    </xf>
    <xf numFmtId="167" fontId="271" fillId="2" borderId="18" xfId="0" applyNumberFormat="1" applyFont="1" applyFill="1" applyBorder="1" applyAlignment="1">
      <alignment horizontal="right" vertical="center"/>
    </xf>
    <xf numFmtId="167" fontId="271" fillId="2" borderId="14" xfId="0" applyNumberFormat="1" applyFont="1" applyFill="1" applyBorder="1" applyAlignment="1">
      <alignment horizontal="right" vertical="center"/>
    </xf>
    <xf numFmtId="167" fontId="271" fillId="2" borderId="15" xfId="0" applyNumberFormat="1" applyFont="1" applyFill="1" applyBorder="1" applyAlignment="1">
      <alignment horizontal="right" vertical="center"/>
    </xf>
    <xf numFmtId="167" fontId="271" fillId="2" borderId="23" xfId="0" applyNumberFormat="1" applyFont="1" applyFill="1" applyBorder="1" applyAlignment="1">
      <alignment horizontal="right" vertical="center"/>
    </xf>
    <xf numFmtId="0" fontId="5" fillId="0" borderId="0" xfId="0" applyFont="1"/>
    <xf numFmtId="3" fontId="270" fillId="0" borderId="10" xfId="0" applyNumberFormat="1" applyFont="1" applyFill="1" applyBorder="1" applyAlignment="1">
      <alignment horizontal="right" vertical="center"/>
    </xf>
    <xf numFmtId="3" fontId="270" fillId="0" borderId="4" xfId="0" applyNumberFormat="1" applyFont="1" applyFill="1" applyBorder="1" applyAlignment="1">
      <alignment horizontal="right" vertical="center"/>
    </xf>
    <xf numFmtId="3" fontId="270" fillId="0" borderId="0" xfId="0" applyNumberFormat="1" applyFont="1" applyBorder="1" applyAlignment="1">
      <alignment horizontal="right" vertical="center"/>
    </xf>
    <xf numFmtId="3" fontId="270" fillId="0" borderId="8" xfId="0" applyNumberFormat="1" applyFont="1" applyFill="1" applyBorder="1" applyAlignment="1">
      <alignment horizontal="right" vertical="center"/>
    </xf>
    <xf numFmtId="3" fontId="270" fillId="0" borderId="1" xfId="0" applyNumberFormat="1" applyFont="1" applyFill="1" applyBorder="1" applyAlignment="1">
      <alignment horizontal="right" vertical="center"/>
    </xf>
    <xf numFmtId="3" fontId="270" fillId="0" borderId="12" xfId="0" applyNumberFormat="1" applyFont="1" applyFill="1" applyBorder="1" applyAlignment="1">
      <alignment horizontal="right" vertical="center"/>
    </xf>
    <xf numFmtId="167" fontId="270" fillId="0" borderId="10" xfId="0" applyNumberFormat="1" applyFont="1" applyFill="1" applyBorder="1" applyAlignment="1">
      <alignment horizontal="right" vertical="center"/>
    </xf>
    <xf numFmtId="167" fontId="270" fillId="0" borderId="4" xfId="0" applyNumberFormat="1" applyFont="1" applyFill="1" applyBorder="1" applyAlignment="1">
      <alignment horizontal="right" vertical="center"/>
    </xf>
    <xf numFmtId="167" fontId="270" fillId="0" borderId="8" xfId="0" applyNumberFormat="1" applyFont="1" applyFill="1" applyBorder="1" applyAlignment="1">
      <alignment horizontal="right" vertical="center"/>
    </xf>
    <xf numFmtId="167" fontId="270" fillId="0" borderId="12" xfId="0" applyNumberFormat="1" applyFont="1" applyFill="1" applyBorder="1" applyAlignment="1">
      <alignment horizontal="right" vertical="center"/>
    </xf>
    <xf numFmtId="3" fontId="270" fillId="3" borderId="0" xfId="0" applyNumberFormat="1" applyFont="1" applyFill="1" applyBorder="1" applyAlignment="1">
      <alignment horizontal="right" vertical="center"/>
    </xf>
    <xf numFmtId="167" fontId="270" fillId="3" borderId="10" xfId="0" applyNumberFormat="1" applyFont="1" applyFill="1" applyBorder="1" applyAlignment="1">
      <alignment horizontal="right" vertical="center"/>
    </xf>
    <xf numFmtId="167" fontId="270" fillId="3" borderId="4" xfId="0" applyNumberFormat="1" applyFont="1" applyFill="1" applyBorder="1" applyAlignment="1">
      <alignment horizontal="right" vertical="center"/>
    </xf>
    <xf numFmtId="167" fontId="270" fillId="3" borderId="8" xfId="0" applyNumberFormat="1" applyFont="1" applyFill="1" applyBorder="1" applyAlignment="1">
      <alignment horizontal="right" vertical="center"/>
    </xf>
    <xf numFmtId="167" fontId="270" fillId="3" borderId="22" xfId="0" applyNumberFormat="1" applyFont="1" applyFill="1" applyBorder="1" applyAlignment="1">
      <alignment horizontal="right" vertical="center"/>
    </xf>
    <xf numFmtId="167" fontId="270" fillId="0" borderId="10" xfId="0" applyNumberFormat="1" applyFont="1" applyBorder="1" applyAlignment="1">
      <alignment horizontal="right" vertical="center"/>
    </xf>
    <xf numFmtId="167" fontId="270" fillId="0" borderId="4" xfId="0" applyNumberFormat="1" applyFont="1" applyBorder="1" applyAlignment="1">
      <alignment horizontal="right" vertical="center"/>
    </xf>
    <xf numFmtId="167" fontId="270" fillId="0" borderId="22" xfId="0" applyNumberFormat="1" applyFont="1" applyFill="1" applyBorder="1" applyAlignment="1">
      <alignment horizontal="right" vertical="center"/>
    </xf>
    <xf numFmtId="167" fontId="270" fillId="3" borderId="17" xfId="0" applyNumberFormat="1" applyFont="1" applyFill="1" applyBorder="1" applyAlignment="1">
      <alignment horizontal="right" vertical="center"/>
    </xf>
    <xf numFmtId="167" fontId="270" fillId="3" borderId="18" xfId="0" applyNumberFormat="1" applyFont="1" applyFill="1" applyBorder="1" applyAlignment="1">
      <alignment horizontal="right" vertical="center"/>
    </xf>
    <xf numFmtId="167" fontId="270" fillId="3" borderId="14" xfId="0" applyNumberFormat="1" applyFont="1" applyFill="1" applyBorder="1" applyAlignment="1">
      <alignment horizontal="right" vertical="center"/>
    </xf>
    <xf numFmtId="167" fontId="270" fillId="3" borderId="23" xfId="0" applyNumberFormat="1" applyFont="1" applyFill="1" applyBorder="1" applyAlignment="1">
      <alignment horizontal="right" vertical="center"/>
    </xf>
    <xf numFmtId="167" fontId="270" fillId="2" borderId="9" xfId="0" applyNumberFormat="1" applyFont="1" applyFill="1" applyBorder="1" applyAlignment="1">
      <alignment horizontal="right" vertical="center"/>
    </xf>
    <xf numFmtId="167" fontId="270" fillId="2" borderId="27" xfId="0" applyNumberFormat="1" applyFont="1" applyFill="1" applyBorder="1" applyAlignment="1">
      <alignment horizontal="right" vertical="center"/>
    </xf>
    <xf numFmtId="167" fontId="270" fillId="2" borderId="24" xfId="0" applyNumberFormat="1" applyFont="1" applyFill="1" applyBorder="1" applyAlignment="1">
      <alignment horizontal="right" vertical="center"/>
    </xf>
    <xf numFmtId="167" fontId="270" fillId="2" borderId="29" xfId="0" applyNumberFormat="1" applyFont="1" applyFill="1" applyBorder="1" applyAlignment="1">
      <alignment horizontal="right" vertical="center"/>
    </xf>
    <xf numFmtId="167" fontId="270" fillId="2" borderId="25" xfId="0" applyNumberFormat="1" applyFont="1" applyFill="1" applyBorder="1" applyAlignment="1">
      <alignment horizontal="right" vertical="center"/>
    </xf>
    <xf numFmtId="3" fontId="270" fillId="2" borderId="0" xfId="0" applyNumberFormat="1" applyFont="1" applyFill="1" applyBorder="1" applyAlignment="1">
      <alignment horizontal="right" vertical="center"/>
    </xf>
    <xf numFmtId="167" fontId="270" fillId="2" borderId="10" xfId="0" applyNumberFormat="1" applyFont="1" applyFill="1" applyBorder="1" applyAlignment="1">
      <alignment horizontal="right" vertical="center"/>
    </xf>
    <xf numFmtId="167" fontId="270" fillId="2" borderId="4" xfId="0" applyNumberFormat="1" applyFont="1" applyFill="1" applyBorder="1" applyAlignment="1">
      <alignment horizontal="right" vertical="center"/>
    </xf>
    <xf numFmtId="167" fontId="270" fillId="2" borderId="8" xfId="0" applyNumberFormat="1" applyFont="1" applyFill="1" applyBorder="1" applyAlignment="1">
      <alignment horizontal="right" vertical="center"/>
    </xf>
    <xf numFmtId="167" fontId="270" fillId="2" borderId="0" xfId="0" applyNumberFormat="1" applyFont="1" applyFill="1" applyBorder="1" applyAlignment="1">
      <alignment horizontal="right" vertical="center"/>
    </xf>
    <xf numFmtId="167" fontId="270" fillId="2" borderId="22" xfId="0" applyNumberFormat="1" applyFont="1" applyFill="1" applyBorder="1" applyAlignment="1">
      <alignment horizontal="right" vertical="center"/>
    </xf>
    <xf numFmtId="167" fontId="270" fillId="2" borderId="17" xfId="0" applyNumberFormat="1" applyFont="1" applyFill="1" applyBorder="1" applyAlignment="1">
      <alignment horizontal="right" vertical="center"/>
    </xf>
    <xf numFmtId="167" fontId="270" fillId="2" borderId="18" xfId="0" applyNumberFormat="1" applyFont="1" applyFill="1" applyBorder="1" applyAlignment="1">
      <alignment horizontal="right" vertical="center"/>
    </xf>
    <xf numFmtId="167" fontId="270" fillId="2" borderId="14" xfId="0" applyNumberFormat="1" applyFont="1" applyFill="1" applyBorder="1" applyAlignment="1">
      <alignment horizontal="right" vertical="center"/>
    </xf>
    <xf numFmtId="167" fontId="270" fillId="2" borderId="15" xfId="0" applyNumberFormat="1" applyFont="1" applyFill="1" applyBorder="1" applyAlignment="1">
      <alignment horizontal="right" vertical="center"/>
    </xf>
    <xf numFmtId="167" fontId="270" fillId="2" borderId="23" xfId="0" applyNumberFormat="1" applyFont="1" applyFill="1" applyBorder="1" applyAlignment="1">
      <alignment horizontal="right" vertical="center"/>
    </xf>
    <xf numFmtId="0" fontId="269" fillId="0" borderId="20" xfId="0" applyFont="1" applyBorder="1" applyAlignment="1">
      <alignment horizontal="left" vertical="center" wrapText="1"/>
    </xf>
    <xf numFmtId="3" fontId="270" fillId="0" borderId="22" xfId="0" applyNumberFormat="1" applyFont="1" applyBorder="1" applyAlignment="1">
      <alignment horizontal="right" vertical="center"/>
    </xf>
    <xf numFmtId="167" fontId="270" fillId="0" borderId="8" xfId="0" applyNumberFormat="1" applyFont="1" applyBorder="1" applyAlignment="1">
      <alignment horizontal="right" vertical="center"/>
    </xf>
    <xf numFmtId="3" fontId="270" fillId="3" borderId="22" xfId="0" applyNumberFormat="1" applyFont="1" applyFill="1" applyBorder="1" applyAlignment="1">
      <alignment horizontal="right" vertical="center"/>
    </xf>
    <xf numFmtId="3" fontId="270" fillId="3" borderId="23" xfId="0" applyNumberFormat="1" applyFont="1" applyFill="1" applyBorder="1" applyAlignment="1">
      <alignment horizontal="right" vertical="center"/>
    </xf>
    <xf numFmtId="0" fontId="269" fillId="2" borderId="19" xfId="17" applyFont="1" applyFill="1" applyBorder="1" applyAlignment="1">
      <alignment horizontal="left" vertical="center" wrapText="1"/>
    </xf>
    <xf numFmtId="3" fontId="273" fillId="2" borderId="9" xfId="174" applyNumberFormat="1" applyFont="1" applyFill="1" applyBorder="1" applyAlignment="1">
      <alignment horizontal="right" vertical="top"/>
    </xf>
    <xf numFmtId="3" fontId="269" fillId="2" borderId="29" xfId="17" applyNumberFormat="1" applyFont="1" applyFill="1" applyBorder="1" applyAlignment="1">
      <alignment horizontal="right" vertical="center" wrapText="1"/>
    </xf>
    <xf numFmtId="3" fontId="273" fillId="2" borderId="24" xfId="174" applyNumberFormat="1" applyFont="1" applyFill="1" applyBorder="1" applyAlignment="1">
      <alignment horizontal="right" vertical="top"/>
    </xf>
    <xf numFmtId="3" fontId="273" fillId="2" borderId="27" xfId="174" applyNumberFormat="1" applyFont="1" applyFill="1" applyBorder="1" applyAlignment="1">
      <alignment horizontal="right" vertical="top"/>
    </xf>
    <xf numFmtId="3" fontId="273" fillId="2" borderId="25" xfId="174" applyNumberFormat="1" applyFont="1" applyFill="1" applyBorder="1" applyAlignment="1">
      <alignment horizontal="right" vertical="top"/>
    </xf>
    <xf numFmtId="167" fontId="270" fillId="2" borderId="28" xfId="0" applyNumberFormat="1" applyFont="1" applyFill="1" applyBorder="1" applyAlignment="1">
      <alignment horizontal="right" vertical="center"/>
    </xf>
    <xf numFmtId="167" fontId="273" fillId="2" borderId="27" xfId="174" applyNumberFormat="1" applyFont="1" applyFill="1" applyBorder="1" applyAlignment="1">
      <alignment horizontal="right" vertical="top"/>
    </xf>
    <xf numFmtId="0" fontId="269" fillId="2" borderId="20" xfId="17" applyFont="1" applyFill="1" applyBorder="1" applyAlignment="1">
      <alignment horizontal="left" vertical="center" wrapText="1"/>
    </xf>
    <xf numFmtId="3" fontId="273" fillId="2" borderId="10" xfId="174" applyNumberFormat="1" applyFont="1" applyFill="1" applyBorder="1" applyAlignment="1">
      <alignment horizontal="right" vertical="top"/>
    </xf>
    <xf numFmtId="3" fontId="269" fillId="2" borderId="0" xfId="17" applyNumberFormat="1" applyFont="1" applyFill="1" applyBorder="1" applyAlignment="1">
      <alignment horizontal="right" vertical="center" wrapText="1"/>
    </xf>
    <xf numFmtId="3" fontId="273" fillId="2" borderId="8" xfId="174" applyNumberFormat="1" applyFont="1" applyFill="1" applyBorder="1" applyAlignment="1">
      <alignment horizontal="right" vertical="top"/>
    </xf>
    <xf numFmtId="3" fontId="273" fillId="2" borderId="4" xfId="174" applyNumberFormat="1" applyFont="1" applyFill="1" applyBorder="1" applyAlignment="1">
      <alignment horizontal="right" vertical="top"/>
    </xf>
    <xf numFmtId="3" fontId="273" fillId="2" borderId="22" xfId="174" applyNumberFormat="1" applyFont="1" applyFill="1" applyBorder="1" applyAlignment="1">
      <alignment horizontal="right" vertical="top"/>
    </xf>
    <xf numFmtId="167" fontId="270" fillId="2" borderId="11" xfId="0" applyNumberFormat="1" applyFont="1" applyFill="1" applyBorder="1" applyAlignment="1">
      <alignment horizontal="right" vertical="center"/>
    </xf>
    <xf numFmtId="167" fontId="273" fillId="2" borderId="4" xfId="174" applyNumberFormat="1" applyFont="1" applyFill="1" applyBorder="1" applyAlignment="1">
      <alignment horizontal="right" vertical="top"/>
    </xf>
    <xf numFmtId="0" fontId="269" fillId="2" borderId="21" xfId="17" applyFont="1" applyFill="1" applyBorder="1" applyAlignment="1">
      <alignment horizontal="left" vertical="center" wrapText="1"/>
    </xf>
    <xf numFmtId="3" fontId="273" fillId="2" borderId="17" xfId="175" applyNumberFormat="1" applyFont="1" applyFill="1" applyBorder="1" applyAlignment="1">
      <alignment horizontal="right" vertical="top"/>
    </xf>
    <xf numFmtId="3" fontId="269" fillId="2" borderId="15" xfId="17" applyNumberFormat="1" applyFont="1" applyFill="1" applyBorder="1" applyAlignment="1">
      <alignment horizontal="right" vertical="center" wrapText="1"/>
    </xf>
    <xf numFmtId="3" fontId="273" fillId="2" borderId="14" xfId="175" applyNumberFormat="1" applyFont="1" applyFill="1" applyBorder="1" applyAlignment="1">
      <alignment horizontal="right" vertical="top"/>
    </xf>
    <xf numFmtId="3" fontId="273" fillId="2" borderId="18" xfId="175" applyNumberFormat="1" applyFont="1" applyFill="1" applyBorder="1" applyAlignment="1">
      <alignment horizontal="right" vertical="top"/>
    </xf>
    <xf numFmtId="3" fontId="273" fillId="2" borderId="23" xfId="175" applyNumberFormat="1" applyFont="1" applyFill="1" applyBorder="1" applyAlignment="1">
      <alignment horizontal="right" vertical="top"/>
    </xf>
    <xf numFmtId="167" fontId="270" fillId="2" borderId="13" xfId="0" applyNumberFormat="1" applyFont="1" applyFill="1" applyBorder="1" applyAlignment="1">
      <alignment horizontal="right" vertical="center"/>
    </xf>
    <xf numFmtId="167" fontId="273" fillId="2" borderId="18" xfId="175" applyNumberFormat="1" applyFont="1" applyFill="1" applyBorder="1" applyAlignment="1">
      <alignment horizontal="right" vertical="top"/>
    </xf>
    <xf numFmtId="0" fontId="5" fillId="0" borderId="0" xfId="0" applyFont="1" applyFill="1"/>
    <xf numFmtId="0" fontId="269" fillId="0" borderId="20" xfId="0" applyFont="1" applyFill="1" applyBorder="1" applyAlignment="1">
      <alignment vertical="center" wrapText="1"/>
    </xf>
    <xf numFmtId="167" fontId="271" fillId="0" borderId="1" xfId="0" applyNumberFormat="1" applyFont="1" applyBorder="1" applyAlignment="1">
      <alignment horizontal="right" vertical="center"/>
    </xf>
    <xf numFmtId="0" fontId="269" fillId="3" borderId="20" xfId="0" applyFont="1" applyFill="1" applyBorder="1" applyAlignment="1">
      <alignment vertical="center" wrapText="1"/>
    </xf>
    <xf numFmtId="167" fontId="271" fillId="3" borderId="1" xfId="0" applyNumberFormat="1" applyFont="1" applyFill="1" applyBorder="1" applyAlignment="1">
      <alignment horizontal="right" vertical="center"/>
    </xf>
    <xf numFmtId="0" fontId="269" fillId="3" borderId="21" xfId="0" applyFont="1" applyFill="1" applyBorder="1" applyAlignment="1">
      <alignment vertical="center" wrapText="1"/>
    </xf>
    <xf numFmtId="167" fontId="271" fillId="3" borderId="26" xfId="0" applyNumberFormat="1" applyFont="1" applyFill="1" applyBorder="1" applyAlignment="1">
      <alignment horizontal="right" vertical="center"/>
    </xf>
    <xf numFmtId="0" fontId="269" fillId="2" borderId="19" xfId="0" applyFont="1" applyFill="1" applyBorder="1" applyAlignment="1">
      <alignment vertical="center" wrapText="1"/>
    </xf>
    <xf numFmtId="167" fontId="271" fillId="2" borderId="31" xfId="0" applyNumberFormat="1" applyFont="1" applyFill="1" applyBorder="1" applyAlignment="1">
      <alignment horizontal="right" vertical="center"/>
    </xf>
    <xf numFmtId="0" fontId="269" fillId="2" borderId="20" xfId="0" applyFont="1" applyFill="1" applyBorder="1" applyAlignment="1">
      <alignment vertical="center" wrapText="1"/>
    </xf>
    <xf numFmtId="167" fontId="271" fillId="2" borderId="1" xfId="0" applyNumberFormat="1" applyFont="1" applyFill="1" applyBorder="1" applyAlignment="1">
      <alignment horizontal="right" vertical="center"/>
    </xf>
    <xf numFmtId="0" fontId="269" fillId="2" borderId="21" xfId="0" applyFont="1" applyFill="1" applyBorder="1" applyAlignment="1">
      <alignment vertical="center" wrapText="1"/>
    </xf>
    <xf numFmtId="167" fontId="271" fillId="2" borderId="26" xfId="0" applyNumberFormat="1" applyFont="1" applyFill="1" applyBorder="1" applyAlignment="1">
      <alignment horizontal="right" vertical="center"/>
    </xf>
    <xf numFmtId="0" fontId="274" fillId="0" borderId="0" xfId="0" applyFont="1"/>
    <xf numFmtId="0" fontId="269" fillId="0" borderId="20" xfId="0" applyFont="1" applyBorder="1" applyAlignment="1">
      <alignment vertical="center" wrapText="1"/>
    </xf>
    <xf numFmtId="3" fontId="271" fillId="0" borderId="10" xfId="0" applyNumberFormat="1" applyFont="1" applyBorder="1" applyAlignment="1">
      <alignment horizontal="right" vertical="center"/>
    </xf>
    <xf numFmtId="172" fontId="270" fillId="0" borderId="8" xfId="0" applyNumberFormat="1" applyFont="1" applyBorder="1" applyAlignment="1">
      <alignment horizontal="right" vertical="center"/>
    </xf>
    <xf numFmtId="172" fontId="270" fillId="0" borderId="1" xfId="0" applyNumberFormat="1" applyFont="1" applyBorder="1" applyAlignment="1">
      <alignment horizontal="right" vertical="center"/>
    </xf>
    <xf numFmtId="3" fontId="271" fillId="3" borderId="10" xfId="0" applyNumberFormat="1" applyFont="1" applyFill="1" applyBorder="1" applyAlignment="1">
      <alignment horizontal="right" vertical="center"/>
    </xf>
    <xf numFmtId="172" fontId="270" fillId="3" borderId="8" xfId="0" applyNumberFormat="1" applyFont="1" applyFill="1" applyBorder="1" applyAlignment="1">
      <alignment horizontal="right" vertical="center"/>
    </xf>
    <xf numFmtId="3" fontId="271" fillId="3" borderId="17" xfId="0" applyNumberFormat="1" applyFont="1" applyFill="1" applyBorder="1" applyAlignment="1">
      <alignment horizontal="right" vertical="center"/>
    </xf>
    <xf numFmtId="172" fontId="270" fillId="3" borderId="14" xfId="0" applyNumberFormat="1" applyFont="1" applyFill="1" applyBorder="1" applyAlignment="1">
      <alignment horizontal="right" vertical="center"/>
    </xf>
    <xf numFmtId="172" fontId="271" fillId="3" borderId="14" xfId="0" applyNumberFormat="1" applyFont="1" applyFill="1" applyBorder="1" applyAlignment="1">
      <alignment horizontal="right" vertical="center"/>
    </xf>
    <xf numFmtId="3" fontId="271" fillId="2" borderId="9" xfId="0" applyNumberFormat="1" applyFont="1" applyFill="1" applyBorder="1" applyAlignment="1">
      <alignment horizontal="right" vertical="center"/>
    </xf>
    <xf numFmtId="3" fontId="271" fillId="2" borderId="10" xfId="0" applyNumberFormat="1" applyFont="1" applyFill="1" applyBorder="1" applyAlignment="1">
      <alignment horizontal="right" vertical="center"/>
    </xf>
    <xf numFmtId="3" fontId="271" fillId="2" borderId="17" xfId="0" applyNumberFormat="1" applyFont="1" applyFill="1" applyBorder="1" applyAlignment="1">
      <alignment horizontal="right" vertical="center"/>
    </xf>
    <xf numFmtId="3" fontId="270" fillId="0" borderId="22" xfId="0" applyNumberFormat="1" applyFont="1" applyFill="1" applyBorder="1" applyAlignment="1">
      <alignment horizontal="right" vertical="center"/>
    </xf>
    <xf numFmtId="167" fontId="271" fillId="2" borderId="0" xfId="0" applyNumberFormat="1" applyFont="1" applyFill="1" applyBorder="1" applyAlignment="1">
      <alignment horizontal="right" vertical="center"/>
    </xf>
    <xf numFmtId="3" fontId="270" fillId="0" borderId="0" xfId="0" applyNumberFormat="1" applyFont="1" applyFill="1" applyBorder="1" applyAlignment="1">
      <alignment horizontal="right" vertical="center"/>
    </xf>
    <xf numFmtId="167" fontId="270" fillId="3" borderId="12" xfId="0" applyNumberFormat="1" applyFont="1" applyFill="1" applyBorder="1" applyAlignment="1">
      <alignment horizontal="right" vertical="center"/>
    </xf>
    <xf numFmtId="167" fontId="270" fillId="3" borderId="16" xfId="0" applyNumberFormat="1" applyFont="1" applyFill="1" applyBorder="1" applyAlignment="1">
      <alignment horizontal="right" vertical="center"/>
    </xf>
    <xf numFmtId="0" fontId="269" fillId="2" borderId="28" xfId="0" applyFont="1" applyFill="1" applyBorder="1" applyAlignment="1">
      <alignment vertical="center" wrapText="1"/>
    </xf>
    <xf numFmtId="167" fontId="270" fillId="2" borderId="30" xfId="0" applyNumberFormat="1" applyFont="1" applyFill="1" applyBorder="1" applyAlignment="1">
      <alignment horizontal="right" vertical="center"/>
    </xf>
    <xf numFmtId="3" fontId="270" fillId="2" borderId="28" xfId="0" applyNumberFormat="1" applyFont="1" applyFill="1" applyBorder="1" applyAlignment="1">
      <alignment horizontal="right" vertical="center"/>
    </xf>
    <xf numFmtId="167" fontId="270" fillId="2" borderId="12" xfId="0" applyNumberFormat="1" applyFont="1" applyFill="1" applyBorder="1" applyAlignment="1">
      <alignment horizontal="right" vertical="center"/>
    </xf>
    <xf numFmtId="0" fontId="269" fillId="2" borderId="11" xfId="0" applyFont="1" applyFill="1" applyBorder="1" applyAlignment="1">
      <alignment vertical="center" wrapText="1"/>
    </xf>
    <xf numFmtId="3" fontId="270" fillId="2" borderId="11" xfId="0" applyNumberFormat="1" applyFont="1" applyFill="1" applyBorder="1" applyAlignment="1">
      <alignment horizontal="right" vertical="center"/>
    </xf>
    <xf numFmtId="0" fontId="269" fillId="2" borderId="13" xfId="0" applyFont="1" applyFill="1" applyBorder="1" applyAlignment="1">
      <alignment horizontal="left" vertical="center" wrapText="1"/>
    </xf>
    <xf numFmtId="167" fontId="270" fillId="2" borderId="16" xfId="0" applyNumberFormat="1" applyFont="1" applyFill="1" applyBorder="1" applyAlignment="1">
      <alignment horizontal="right" vertical="center"/>
    </xf>
    <xf numFmtId="3" fontId="270" fillId="2" borderId="13" xfId="0" applyNumberFormat="1" applyFont="1" applyFill="1" applyBorder="1" applyAlignment="1">
      <alignment horizontal="right" vertical="center"/>
    </xf>
    <xf numFmtId="0" fontId="268" fillId="0" borderId="0" xfId="0" applyFont="1" applyFill="1" applyBorder="1" applyAlignment="1">
      <alignment horizontal="left"/>
    </xf>
    <xf numFmtId="3" fontId="271" fillId="3" borderId="8" xfId="0" applyNumberFormat="1" applyFont="1" applyFill="1" applyBorder="1" applyAlignment="1">
      <alignment horizontal="right" vertical="center"/>
    </xf>
    <xf numFmtId="3" fontId="271" fillId="0" borderId="8" xfId="0" applyNumberFormat="1" applyFont="1" applyFill="1" applyBorder="1" applyAlignment="1">
      <alignment horizontal="right" vertical="center"/>
    </xf>
    <xf numFmtId="167" fontId="271" fillId="0" borderId="22" xfId="0" applyNumberFormat="1" applyFont="1" applyFill="1" applyBorder="1" applyAlignment="1">
      <alignment horizontal="right" vertical="center"/>
    </xf>
    <xf numFmtId="0" fontId="269" fillId="2" borderId="19" xfId="17" applyFont="1" applyFill="1" applyBorder="1" applyAlignment="1">
      <alignment vertical="center" wrapText="1"/>
    </xf>
    <xf numFmtId="0" fontId="269" fillId="2" borderId="20" xfId="17" applyFont="1" applyFill="1" applyBorder="1" applyAlignment="1">
      <alignment vertical="center" wrapText="1"/>
    </xf>
    <xf numFmtId="0" fontId="269" fillId="2" borderId="21" xfId="17" applyFont="1" applyFill="1" applyBorder="1" applyAlignment="1">
      <alignment vertical="center" wrapText="1"/>
    </xf>
    <xf numFmtId="173" fontId="270" fillId="0" borderId="10" xfId="0" applyNumberFormat="1" applyFont="1" applyBorder="1" applyAlignment="1">
      <alignment horizontal="right" vertical="center"/>
    </xf>
    <xf numFmtId="173" fontId="270" fillId="3" borderId="10" xfId="0" applyNumberFormat="1" applyFont="1" applyFill="1" applyBorder="1" applyAlignment="1">
      <alignment horizontal="right" vertical="center"/>
    </xf>
    <xf numFmtId="166" fontId="270" fillId="3" borderId="4" xfId="0" applyNumberFormat="1" applyFont="1" applyFill="1" applyBorder="1" applyAlignment="1">
      <alignment horizontal="right" vertical="center"/>
    </xf>
    <xf numFmtId="166" fontId="270" fillId="0" borderId="4" xfId="0" applyNumberFormat="1" applyFont="1" applyBorder="1" applyAlignment="1">
      <alignment horizontal="right" vertical="center"/>
    </xf>
    <xf numFmtId="173" fontId="270" fillId="3" borderId="17" xfId="0" applyNumberFormat="1" applyFont="1" applyFill="1" applyBorder="1" applyAlignment="1">
      <alignment horizontal="right" vertical="center"/>
    </xf>
    <xf numFmtId="166" fontId="270" fillId="2" borderId="24" xfId="0" applyNumberFormat="1" applyFont="1" applyFill="1" applyBorder="1" applyAlignment="1">
      <alignment horizontal="right" vertical="center"/>
    </xf>
    <xf numFmtId="166" fontId="270" fillId="2" borderId="8" xfId="0" applyNumberFormat="1" applyFont="1" applyFill="1" applyBorder="1" applyAlignment="1">
      <alignment horizontal="right" vertical="center"/>
    </xf>
    <xf numFmtId="0" fontId="269" fillId="2" borderId="13" xfId="0" applyFont="1" applyFill="1" applyBorder="1" applyAlignment="1">
      <alignment vertical="center" wrapText="1"/>
    </xf>
    <xf numFmtId="166" fontId="270" fillId="2" borderId="14" xfId="0" applyNumberFormat="1" applyFont="1" applyFill="1" applyBorder="1" applyAlignment="1">
      <alignment horizontal="right" vertical="center"/>
    </xf>
    <xf numFmtId="0" fontId="5" fillId="0" borderId="0" xfId="43272" applyFont="1"/>
    <xf numFmtId="0" fontId="269" fillId="0" borderId="20" xfId="43272" applyFont="1" applyFill="1" applyBorder="1" applyAlignment="1">
      <alignment vertical="center" wrapText="1"/>
    </xf>
    <xf numFmtId="3" fontId="269" fillId="0" borderId="11" xfId="43272" applyNumberFormat="1" applyFont="1" applyFill="1" applyBorder="1" applyAlignment="1">
      <alignment horizontal="right" vertical="center" wrapText="1"/>
    </xf>
    <xf numFmtId="0" fontId="269" fillId="3" borderId="20" xfId="43272" applyFont="1" applyFill="1" applyBorder="1" applyAlignment="1">
      <alignment vertical="center" wrapText="1"/>
    </xf>
    <xf numFmtId="1" fontId="269" fillId="3" borderId="11" xfId="43272" applyNumberFormat="1" applyFont="1" applyFill="1" applyBorder="1" applyAlignment="1">
      <alignment horizontal="right" vertical="center" wrapText="1"/>
    </xf>
    <xf numFmtId="0" fontId="269" fillId="3" borderId="21" xfId="43272" applyFont="1" applyFill="1" applyBorder="1" applyAlignment="1">
      <alignment vertical="center" wrapText="1"/>
    </xf>
    <xf numFmtId="0" fontId="269" fillId="2" borderId="19" xfId="43272" applyFont="1" applyFill="1" applyBorder="1" applyAlignment="1">
      <alignment vertical="center" wrapText="1"/>
    </xf>
    <xf numFmtId="1" fontId="269" fillId="2" borderId="19" xfId="43272" applyNumberFormat="1" applyFont="1" applyFill="1" applyBorder="1" applyAlignment="1">
      <alignment horizontal="right" vertical="center" wrapText="1"/>
    </xf>
    <xf numFmtId="0" fontId="269" fillId="2" borderId="20" xfId="43272" applyFont="1" applyFill="1" applyBorder="1" applyAlignment="1">
      <alignment vertical="center" wrapText="1"/>
    </xf>
    <xf numFmtId="1" fontId="269" fillId="2" borderId="20" xfId="43272" applyNumberFormat="1" applyFont="1" applyFill="1" applyBorder="1" applyAlignment="1">
      <alignment horizontal="right" vertical="center" wrapText="1"/>
    </xf>
    <xf numFmtId="0" fontId="269" fillId="2" borderId="21" xfId="43272" applyFont="1" applyFill="1" applyBorder="1" applyAlignment="1">
      <alignment vertical="center" wrapText="1"/>
    </xf>
    <xf numFmtId="1" fontId="269" fillId="2" borderId="21" xfId="43272" applyNumberFormat="1" applyFont="1" applyFill="1" applyBorder="1" applyAlignment="1">
      <alignment horizontal="right" vertical="center" wrapText="1"/>
    </xf>
    <xf numFmtId="1" fontId="271" fillId="0" borderId="4" xfId="0" applyNumberFormat="1" applyFont="1" applyBorder="1"/>
    <xf numFmtId="1" fontId="271" fillId="3" borderId="4" xfId="0" applyNumberFormat="1" applyFont="1" applyFill="1" applyBorder="1"/>
    <xf numFmtId="1" fontId="271" fillId="2" borderId="27" xfId="0" applyNumberFormat="1" applyFont="1" applyFill="1" applyBorder="1"/>
    <xf numFmtId="1" fontId="271" fillId="2" borderId="4" xfId="0" applyNumberFormat="1" applyFont="1" applyFill="1" applyBorder="1"/>
    <xf numFmtId="2" fontId="271" fillId="2" borderId="14" xfId="0" applyNumberFormat="1" applyFont="1" applyFill="1" applyBorder="1"/>
    <xf numFmtId="1" fontId="271" fillId="2" borderId="18" xfId="0" applyNumberFormat="1" applyFont="1" applyFill="1" applyBorder="1"/>
    <xf numFmtId="1" fontId="269" fillId="0" borderId="11" xfId="43272" applyNumberFormat="1" applyFont="1" applyFill="1" applyBorder="1" applyAlignment="1">
      <alignment horizontal="right" vertical="center" wrapText="1"/>
    </xf>
    <xf numFmtId="0" fontId="5" fillId="72" borderId="263" xfId="0" applyFont="1" applyFill="1" applyBorder="1" applyAlignment="1">
      <alignment horizontal="center"/>
    </xf>
    <xf numFmtId="0" fontId="6" fillId="0" borderId="263" xfId="43272" applyBorder="1"/>
    <xf numFmtId="0" fontId="269" fillId="0" borderId="20" xfId="0" applyFont="1" applyFill="1" applyBorder="1" applyAlignment="1">
      <alignment horizontal="left"/>
    </xf>
    <xf numFmtId="0" fontId="269" fillId="3" borderId="20" xfId="0" applyFont="1" applyFill="1" applyBorder="1" applyAlignment="1">
      <alignment horizontal="left" wrapText="1"/>
    </xf>
    <xf numFmtId="3" fontId="270" fillId="3" borderId="11" xfId="0" applyNumberFormat="1" applyFont="1" applyFill="1" applyBorder="1" applyAlignment="1">
      <alignment horizontal="right" vertical="center"/>
    </xf>
    <xf numFmtId="0" fontId="269" fillId="0" borderId="20" xfId="0" applyFont="1" applyFill="1" applyBorder="1" applyAlignment="1">
      <alignment horizontal="left" wrapText="1"/>
    </xf>
    <xf numFmtId="3" fontId="270" fillId="0" borderId="11" xfId="0" applyNumberFormat="1" applyFont="1" applyFill="1" applyBorder="1" applyAlignment="1">
      <alignment horizontal="right" vertical="center"/>
    </xf>
    <xf numFmtId="0" fontId="269" fillId="3" borderId="20" xfId="0" applyFont="1" applyFill="1" applyBorder="1" applyAlignment="1">
      <alignment horizontal="left"/>
    </xf>
    <xf numFmtId="0" fontId="269" fillId="3" borderId="21" xfId="0" applyFont="1" applyFill="1" applyBorder="1" applyAlignment="1">
      <alignment horizontal="left" wrapText="1"/>
    </xf>
    <xf numFmtId="3" fontId="270" fillId="3" borderId="13" xfId="0" applyNumberFormat="1" applyFont="1" applyFill="1" applyBorder="1" applyAlignment="1">
      <alignment horizontal="right" vertical="center"/>
    </xf>
    <xf numFmtId="0" fontId="269" fillId="2" borderId="19" xfId="0" applyFont="1" applyFill="1" applyBorder="1" applyAlignment="1">
      <alignment horizontal="left"/>
    </xf>
    <xf numFmtId="0" fontId="269" fillId="2" borderId="20" xfId="0" applyFont="1" applyFill="1" applyBorder="1" applyAlignment="1">
      <alignment horizontal="left" wrapText="1"/>
    </xf>
    <xf numFmtId="0" fontId="269" fillId="2" borderId="21" xfId="0" applyFont="1" applyFill="1" applyBorder="1" applyAlignment="1">
      <alignment horizontal="left" wrapText="1"/>
    </xf>
    <xf numFmtId="0" fontId="276" fillId="0" borderId="0" xfId="0" applyFont="1" applyFill="1" applyBorder="1" applyAlignment="1">
      <alignment horizontal="left" wrapText="1"/>
    </xf>
    <xf numFmtId="0" fontId="277" fillId="0" borderId="0" xfId="43265" applyFont="1"/>
    <xf numFmtId="0" fontId="5" fillId="0" borderId="0" xfId="42935" applyFont="1"/>
    <xf numFmtId="0" fontId="268" fillId="0" borderId="0" xfId="43265" applyNumberFormat="1" applyFont="1" applyBorder="1" applyAlignment="1" applyProtection="1"/>
    <xf numFmtId="0" fontId="271" fillId="0" borderId="20" xfId="0" applyFont="1" applyFill="1" applyBorder="1" applyAlignment="1">
      <alignment horizontal="left" vertical="center" wrapText="1"/>
    </xf>
    <xf numFmtId="1" fontId="271" fillId="0" borderId="4" xfId="0" applyNumberFormat="1" applyFont="1" applyBorder="1" applyAlignment="1">
      <alignment horizontal="right" vertical="top"/>
    </xf>
    <xf numFmtId="1" fontId="271" fillId="0" borderId="0" xfId="0" applyNumberFormat="1" applyFont="1" applyBorder="1" applyAlignment="1" applyProtection="1">
      <alignment horizontal="center"/>
    </xf>
    <xf numFmtId="2" fontId="271" fillId="0" borderId="0" xfId="0" applyNumberFormat="1" applyFont="1" applyBorder="1" applyAlignment="1" applyProtection="1">
      <alignment horizontal="center"/>
    </xf>
    <xf numFmtId="0" fontId="271" fillId="3" borderId="20" xfId="0" applyFont="1" applyFill="1" applyBorder="1" applyAlignment="1">
      <alignment horizontal="left" vertical="center" wrapText="1"/>
    </xf>
    <xf numFmtId="1" fontId="271" fillId="3" borderId="4" xfId="0" applyNumberFormat="1" applyFont="1" applyFill="1" applyBorder="1" applyAlignment="1">
      <alignment horizontal="right" vertical="top"/>
    </xf>
    <xf numFmtId="0" fontId="277" fillId="0" borderId="0" xfId="43265" applyFont="1" applyBorder="1"/>
    <xf numFmtId="0" fontId="271" fillId="2" borderId="28" xfId="0" applyFont="1" applyFill="1" applyBorder="1" applyAlignment="1">
      <alignment horizontal="left" vertical="center" wrapText="1"/>
    </xf>
    <xf numFmtId="1" fontId="271" fillId="2" borderId="9" xfId="0" applyNumberFormat="1" applyFont="1" applyFill="1" applyBorder="1" applyAlignment="1">
      <alignment horizontal="right"/>
    </xf>
    <xf numFmtId="0" fontId="271" fillId="2" borderId="11" xfId="0" applyFont="1" applyFill="1" applyBorder="1" applyAlignment="1">
      <alignment horizontal="left" vertical="center" wrapText="1"/>
    </xf>
    <xf numFmtId="1" fontId="271" fillId="2" borderId="10" xfId="0" applyNumberFormat="1" applyFont="1" applyFill="1" applyBorder="1" applyAlignment="1">
      <alignment horizontal="right"/>
    </xf>
    <xf numFmtId="0" fontId="271" fillId="2" borderId="13" xfId="0" applyFont="1" applyFill="1" applyBorder="1" applyAlignment="1">
      <alignment horizontal="left" vertical="center" wrapText="1"/>
    </xf>
    <xf numFmtId="1" fontId="271" fillId="2" borderId="17" xfId="0" applyNumberFormat="1" applyFont="1" applyFill="1" applyBorder="1" applyAlignment="1">
      <alignment horizontal="right"/>
    </xf>
    <xf numFmtId="0" fontId="271" fillId="0" borderId="0" xfId="43265" applyNumberFormat="1" applyFont="1" applyBorder="1" applyAlignment="1" applyProtection="1">
      <alignment horizontal="left"/>
    </xf>
    <xf numFmtId="1" fontId="271" fillId="0" borderId="0" xfId="43265" applyNumberFormat="1" applyFont="1" applyBorder="1" applyAlignment="1" applyProtection="1">
      <alignment horizontal="center"/>
    </xf>
    <xf numFmtId="2" fontId="271" fillId="0" borderId="0" xfId="43265" applyNumberFormat="1" applyFont="1" applyBorder="1" applyAlignment="1" applyProtection="1">
      <alignment horizontal="center"/>
    </xf>
    <xf numFmtId="166" fontId="270" fillId="0" borderId="4" xfId="0" applyNumberFormat="1" applyFont="1" applyBorder="1" applyAlignment="1">
      <alignment horizontal="right" vertical="top"/>
    </xf>
    <xf numFmtId="2" fontId="270" fillId="0" borderId="22" xfId="0" applyNumberFormat="1" applyFont="1" applyBorder="1" applyAlignment="1">
      <alignment horizontal="right" vertical="top"/>
    </xf>
    <xf numFmtId="166" fontId="5" fillId="0" borderId="0" xfId="0" applyNumberFormat="1" applyFont="1" applyBorder="1"/>
    <xf numFmtId="2" fontId="5" fillId="0" borderId="0" xfId="0" applyNumberFormat="1" applyFont="1" applyBorder="1"/>
    <xf numFmtId="166" fontId="270" fillId="3" borderId="4" xfId="0" applyNumberFormat="1" applyFont="1" applyFill="1" applyBorder="1" applyAlignment="1">
      <alignment horizontal="right" vertical="top"/>
    </xf>
    <xf numFmtId="2" fontId="270" fillId="3" borderId="22" xfId="0" applyNumberFormat="1" applyFont="1" applyFill="1" applyBorder="1" applyAlignment="1">
      <alignment horizontal="right" vertical="top"/>
    </xf>
    <xf numFmtId="0" fontId="269" fillId="2" borderId="28" xfId="0" applyFont="1" applyFill="1" applyBorder="1" applyAlignment="1">
      <alignment horizontal="left" vertical="center" wrapText="1"/>
    </xf>
    <xf numFmtId="2" fontId="270" fillId="2" borderId="25" xfId="0" applyNumberFormat="1" applyFont="1" applyFill="1" applyBorder="1" applyAlignment="1">
      <alignment horizontal="right"/>
    </xf>
    <xf numFmtId="0" fontId="269" fillId="2" borderId="11" xfId="0" applyFont="1" applyFill="1" applyBorder="1" applyAlignment="1">
      <alignment horizontal="left" vertical="center" wrapText="1"/>
    </xf>
    <xf numFmtId="2" fontId="270" fillId="2" borderId="22" xfId="0" applyNumberFormat="1" applyFont="1" applyFill="1" applyBorder="1" applyAlignment="1">
      <alignment horizontal="right"/>
    </xf>
    <xf numFmtId="0" fontId="5" fillId="0" borderId="0" xfId="0" applyFont="1" applyBorder="1"/>
    <xf numFmtId="166" fontId="271" fillId="0" borderId="4" xfId="0" applyNumberFormat="1" applyFont="1" applyBorder="1" applyAlignment="1">
      <alignment horizontal="right" vertical="top"/>
    </xf>
    <xf numFmtId="2" fontId="271" fillId="0" borderId="8" xfId="0" applyNumberFormat="1" applyFont="1" applyBorder="1" applyAlignment="1">
      <alignment horizontal="right" vertical="top"/>
    </xf>
    <xf numFmtId="166" fontId="271" fillId="3" borderId="4" xfId="0" applyNumberFormat="1" applyFont="1" applyFill="1" applyBorder="1" applyAlignment="1">
      <alignment horizontal="right" vertical="top"/>
    </xf>
    <xf numFmtId="2" fontId="271" fillId="3" borderId="8" xfId="0" applyNumberFormat="1" applyFont="1" applyFill="1" applyBorder="1" applyAlignment="1">
      <alignment horizontal="right" vertical="top"/>
    </xf>
    <xf numFmtId="2" fontId="271" fillId="2" borderId="24" xfId="0" applyNumberFormat="1" applyFont="1" applyFill="1" applyBorder="1" applyAlignment="1">
      <alignment horizontal="right"/>
    </xf>
    <xf numFmtId="2" fontId="271" fillId="2" borderId="8" xfId="0" applyNumberFormat="1" applyFont="1" applyFill="1" applyBorder="1" applyAlignment="1">
      <alignment horizontal="right"/>
    </xf>
    <xf numFmtId="2" fontId="271" fillId="2" borderId="14" xfId="0" applyNumberFormat="1" applyFont="1" applyFill="1" applyBorder="1" applyAlignment="1">
      <alignment horizontal="right"/>
    </xf>
    <xf numFmtId="0" fontId="278" fillId="0" borderId="0" xfId="0" applyFont="1"/>
    <xf numFmtId="0" fontId="279" fillId="0" borderId="0" xfId="43265" applyFont="1"/>
    <xf numFmtId="0" fontId="279" fillId="0" borderId="0" xfId="43265" applyNumberFormat="1" applyFont="1" applyBorder="1" applyAlignment="1" applyProtection="1">
      <alignment horizontal="left"/>
    </xf>
    <xf numFmtId="0" fontId="269" fillId="28" borderId="11" xfId="0" applyFont="1" applyFill="1" applyBorder="1" applyAlignment="1">
      <alignment horizontal="left" vertical="center" wrapText="1"/>
    </xf>
    <xf numFmtId="0" fontId="270" fillId="28" borderId="10" xfId="0" applyFont="1" applyFill="1" applyBorder="1" applyAlignment="1">
      <alignment horizontal="right"/>
    </xf>
    <xf numFmtId="0" fontId="270" fillId="28" borderId="8" xfId="0" applyFont="1" applyFill="1" applyBorder="1" applyAlignment="1">
      <alignment horizontal="right"/>
    </xf>
    <xf numFmtId="166" fontId="270" fillId="28" borderId="8" xfId="0" applyNumberFormat="1" applyFont="1" applyFill="1" applyBorder="1" applyAlignment="1">
      <alignment horizontal="right"/>
    </xf>
    <xf numFmtId="2" fontId="270" fillId="28" borderId="8" xfId="0" applyNumberFormat="1" applyFont="1" applyFill="1" applyBorder="1" applyAlignment="1">
      <alignment horizontal="right"/>
    </xf>
    <xf numFmtId="3" fontId="270" fillId="28" borderId="8" xfId="0" applyNumberFormat="1" applyFont="1" applyFill="1" applyBorder="1" applyAlignment="1">
      <alignment horizontal="right"/>
    </xf>
    <xf numFmtId="0" fontId="269" fillId="3" borderId="11" xfId="0" applyFont="1" applyFill="1" applyBorder="1" applyAlignment="1">
      <alignment horizontal="left" vertical="center" wrapText="1"/>
    </xf>
    <xf numFmtId="0" fontId="270" fillId="3" borderId="10" xfId="0" applyFont="1" applyFill="1" applyBorder="1" applyAlignment="1">
      <alignment horizontal="right"/>
    </xf>
    <xf numFmtId="0" fontId="270" fillId="3" borderId="8" xfId="0" applyFont="1" applyFill="1" applyBorder="1" applyAlignment="1">
      <alignment horizontal="right"/>
    </xf>
    <xf numFmtId="166" fontId="270" fillId="3" borderId="8" xfId="0" applyNumberFormat="1" applyFont="1" applyFill="1" applyBorder="1" applyAlignment="1">
      <alignment horizontal="right"/>
    </xf>
    <xf numFmtId="2" fontId="270" fillId="3" borderId="8" xfId="0" applyNumberFormat="1" applyFont="1" applyFill="1" applyBorder="1" applyAlignment="1">
      <alignment horizontal="right"/>
    </xf>
    <xf numFmtId="3" fontId="270" fillId="3" borderId="8" xfId="0" applyNumberFormat="1" applyFont="1" applyFill="1" applyBorder="1" applyAlignment="1">
      <alignment horizontal="right"/>
    </xf>
    <xf numFmtId="0" fontId="270" fillId="2" borderId="9" xfId="0" applyFont="1" applyFill="1" applyBorder="1" applyAlignment="1">
      <alignment horizontal="right"/>
    </xf>
    <xf numFmtId="0" fontId="270" fillId="2" borderId="24" xfId="0" applyFont="1" applyFill="1" applyBorder="1" applyAlignment="1">
      <alignment horizontal="right"/>
    </xf>
    <xf numFmtId="166" fontId="270" fillId="2" borderId="24" xfId="0" applyNumberFormat="1" applyFont="1" applyFill="1" applyBorder="1" applyAlignment="1">
      <alignment horizontal="right"/>
    </xf>
    <xf numFmtId="2" fontId="270" fillId="2" borderId="24" xfId="0" applyNumberFormat="1" applyFont="1" applyFill="1" applyBorder="1" applyAlignment="1">
      <alignment horizontal="right"/>
    </xf>
    <xf numFmtId="3" fontId="270" fillId="2" borderId="24" xfId="0" applyNumberFormat="1" applyFont="1" applyFill="1" applyBorder="1" applyAlignment="1">
      <alignment horizontal="right"/>
    </xf>
    <xf numFmtId="0" fontId="270" fillId="2" borderId="10" xfId="0" applyFont="1" applyFill="1" applyBorder="1" applyAlignment="1">
      <alignment horizontal="right"/>
    </xf>
    <xf numFmtId="0" fontId="270" fillId="2" borderId="8" xfId="0" applyFont="1" applyFill="1" applyBorder="1" applyAlignment="1">
      <alignment horizontal="right"/>
    </xf>
    <xf numFmtId="166" fontId="270" fillId="2" borderId="8" xfId="0" applyNumberFormat="1" applyFont="1" applyFill="1" applyBorder="1" applyAlignment="1">
      <alignment horizontal="right"/>
    </xf>
    <xf numFmtId="2" fontId="270" fillId="2" borderId="8" xfId="0" applyNumberFormat="1" applyFont="1" applyFill="1" applyBorder="1" applyAlignment="1">
      <alignment horizontal="right"/>
    </xf>
    <xf numFmtId="3" fontId="270" fillId="2" borderId="8" xfId="0" applyNumberFormat="1" applyFont="1" applyFill="1" applyBorder="1" applyAlignment="1">
      <alignment horizontal="right"/>
    </xf>
    <xf numFmtId="0" fontId="270" fillId="2" borderId="17" xfId="0" applyFont="1" applyFill="1" applyBorder="1" applyAlignment="1">
      <alignment horizontal="right"/>
    </xf>
    <xf numFmtId="0" fontId="270" fillId="2" borderId="14" xfId="0" applyFont="1" applyFill="1" applyBorder="1" applyAlignment="1">
      <alignment horizontal="right"/>
    </xf>
    <xf numFmtId="166" fontId="270" fillId="2" borderId="14" xfId="0" applyNumberFormat="1" applyFont="1" applyFill="1" applyBorder="1" applyAlignment="1">
      <alignment horizontal="right"/>
    </xf>
    <xf numFmtId="2" fontId="270" fillId="2" borderId="14" xfId="0" applyNumberFormat="1" applyFont="1" applyFill="1" applyBorder="1" applyAlignment="1">
      <alignment horizontal="right"/>
    </xf>
    <xf numFmtId="3" fontId="270" fillId="2" borderId="14" xfId="0" applyNumberFormat="1" applyFont="1" applyFill="1" applyBorder="1" applyAlignment="1">
      <alignment horizontal="right"/>
    </xf>
    <xf numFmtId="0" fontId="274" fillId="0" borderId="0" xfId="0" applyFont="1" applyAlignment="1"/>
    <xf numFmtId="0" fontId="5" fillId="0" borderId="0" xfId="0" applyFont="1" applyAlignment="1">
      <alignment vertical="top"/>
    </xf>
    <xf numFmtId="0" fontId="270" fillId="0" borderId="4" xfId="0" applyFont="1" applyBorder="1" applyAlignment="1">
      <alignment horizontal="right" vertical="top"/>
    </xf>
    <xf numFmtId="0" fontId="270" fillId="0" borderId="8" xfId="0" applyFont="1" applyBorder="1" applyAlignment="1">
      <alignment horizontal="right" vertical="top"/>
    </xf>
    <xf numFmtId="166" fontId="270" fillId="0" borderId="8" xfId="0" applyNumberFormat="1" applyFont="1" applyBorder="1" applyAlignment="1">
      <alignment horizontal="right" vertical="top"/>
    </xf>
    <xf numFmtId="2" fontId="270" fillId="0" borderId="8" xfId="0" applyNumberFormat="1" applyFont="1" applyBorder="1" applyAlignment="1">
      <alignment horizontal="right" vertical="top"/>
    </xf>
    <xf numFmtId="0" fontId="270" fillId="3" borderId="4" xfId="0" applyFont="1" applyFill="1" applyBorder="1" applyAlignment="1">
      <alignment horizontal="right" vertical="top"/>
    </xf>
    <xf numFmtId="0" fontId="270" fillId="3" borderId="8" xfId="0" applyFont="1" applyFill="1" applyBorder="1" applyAlignment="1">
      <alignment horizontal="right" vertical="top"/>
    </xf>
    <xf numFmtId="166" fontId="270" fillId="3" borderId="8" xfId="0" applyNumberFormat="1" applyFont="1" applyFill="1" applyBorder="1" applyAlignment="1">
      <alignment horizontal="right" vertical="top"/>
    </xf>
    <xf numFmtId="2" fontId="270" fillId="3" borderId="8" xfId="0" applyNumberFormat="1" applyFont="1" applyFill="1" applyBorder="1" applyAlignment="1">
      <alignment horizontal="right" vertical="top"/>
    </xf>
    <xf numFmtId="0" fontId="5" fillId="72" borderId="263" xfId="0" applyFont="1" applyFill="1" applyBorder="1" applyAlignment="1">
      <alignment horizontal="center" vertical="center"/>
    </xf>
    <xf numFmtId="2" fontId="270" fillId="0" borderId="8" xfId="0" applyNumberFormat="1" applyFont="1" applyBorder="1" applyAlignment="1">
      <alignment horizontal="right" vertical="center"/>
    </xf>
    <xf numFmtId="0" fontId="270" fillId="0" borderId="8" xfId="0" applyFont="1" applyBorder="1" applyAlignment="1">
      <alignment horizontal="right" vertical="center"/>
    </xf>
    <xf numFmtId="1" fontId="270" fillId="0" borderId="8" xfId="0" applyNumberFormat="1" applyFont="1" applyBorder="1" applyAlignment="1">
      <alignment horizontal="right" vertical="center"/>
    </xf>
    <xf numFmtId="2" fontId="270" fillId="3" borderId="8" xfId="0" applyNumberFormat="1" applyFont="1" applyFill="1" applyBorder="1" applyAlignment="1">
      <alignment horizontal="right" vertical="center"/>
    </xf>
    <xf numFmtId="0" fontId="270" fillId="3" borderId="8" xfId="0" applyFont="1" applyFill="1" applyBorder="1" applyAlignment="1">
      <alignment horizontal="right" vertical="center"/>
    </xf>
    <xf numFmtId="1" fontId="270" fillId="3" borderId="8" xfId="0" applyNumberFormat="1" applyFont="1" applyFill="1" applyBorder="1" applyAlignment="1">
      <alignment horizontal="right" vertical="center"/>
    </xf>
    <xf numFmtId="0" fontId="274" fillId="0" borderId="0" xfId="0" applyFont="1" applyFill="1" applyBorder="1" applyAlignment="1">
      <alignment horizontal="left" vertical="center"/>
    </xf>
    <xf numFmtId="166" fontId="271" fillId="0" borderId="1" xfId="1887" applyNumberFormat="1" applyFont="1" applyFill="1" applyBorder="1" applyAlignment="1">
      <alignment horizontal="right" vertical="center" wrapText="1"/>
    </xf>
    <xf numFmtId="2" fontId="271" fillId="0" borderId="8" xfId="1887" applyNumberFormat="1" applyFont="1" applyFill="1" applyBorder="1" applyAlignment="1">
      <alignment horizontal="right" vertical="center" wrapText="1"/>
    </xf>
    <xf numFmtId="1" fontId="271" fillId="0" borderId="1" xfId="1887" applyNumberFormat="1" applyFont="1" applyFill="1" applyBorder="1" applyAlignment="1">
      <alignment horizontal="right" vertical="center" wrapText="1"/>
    </xf>
    <xf numFmtId="166" fontId="271" fillId="3" borderId="1" xfId="1887" applyNumberFormat="1" applyFont="1" applyFill="1" applyBorder="1" applyAlignment="1">
      <alignment horizontal="right" vertical="center" wrapText="1"/>
    </xf>
    <xf numFmtId="2" fontId="271" fillId="3" borderId="8" xfId="1887" applyNumberFormat="1" applyFont="1" applyFill="1" applyBorder="1" applyAlignment="1">
      <alignment horizontal="right" vertical="center" wrapText="1"/>
    </xf>
    <xf numFmtId="1" fontId="271" fillId="3" borderId="1" xfId="1887" applyNumberFormat="1" applyFont="1" applyFill="1" applyBorder="1" applyAlignment="1">
      <alignment horizontal="right" vertical="center" wrapText="1"/>
    </xf>
    <xf numFmtId="166" fontId="271" fillId="3" borderId="268" xfId="1887" applyNumberFormat="1" applyFont="1" applyFill="1" applyBorder="1" applyAlignment="1">
      <alignment horizontal="right" vertical="center" wrapText="1"/>
    </xf>
    <xf numFmtId="2" fontId="271" fillId="3" borderId="45" xfId="1887" applyNumberFormat="1" applyFont="1" applyFill="1" applyBorder="1" applyAlignment="1">
      <alignment horizontal="right" vertical="center" wrapText="1"/>
    </xf>
    <xf numFmtId="1" fontId="271" fillId="3" borderId="268" xfId="1887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66" fillId="0" borderId="0" xfId="0" applyFont="1" applyFill="1" applyAlignment="1"/>
    <xf numFmtId="0" fontId="269" fillId="0" borderId="11" xfId="0" applyFont="1" applyFill="1" applyBorder="1" applyAlignment="1">
      <alignment horizontal="left" vertical="center"/>
    </xf>
    <xf numFmtId="0" fontId="5" fillId="0" borderId="0" xfId="42935" applyFont="1" applyAlignment="1">
      <alignment horizontal="left"/>
    </xf>
    <xf numFmtId="0" fontId="270" fillId="0" borderId="20" xfId="0" applyFont="1" applyBorder="1" applyAlignment="1">
      <alignment vertical="top"/>
    </xf>
    <xf numFmtId="1" fontId="270" fillId="0" borderId="9" xfId="0" applyNumberFormat="1" applyFont="1" applyBorder="1" applyAlignment="1">
      <alignment horizontal="right" vertical="top"/>
    </xf>
    <xf numFmtId="2" fontId="270" fillId="0" borderId="25" xfId="0" applyNumberFormat="1" applyFont="1" applyBorder="1" applyAlignment="1">
      <alignment horizontal="right" vertical="top"/>
    </xf>
    <xf numFmtId="1" fontId="270" fillId="0" borderId="4" xfId="0" applyNumberFormat="1" applyFont="1" applyBorder="1" applyAlignment="1">
      <alignment horizontal="right" vertical="top"/>
    </xf>
    <xf numFmtId="0" fontId="270" fillId="3" borderId="20" xfId="0" applyFont="1" applyFill="1" applyBorder="1" applyAlignment="1">
      <alignment vertical="top"/>
    </xf>
    <xf numFmtId="1" fontId="270" fillId="3" borderId="10" xfId="0" applyNumberFormat="1" applyFont="1" applyFill="1" applyBorder="1" applyAlignment="1">
      <alignment horizontal="right" vertical="top"/>
    </xf>
    <xf numFmtId="1" fontId="270" fillId="3" borderId="4" xfId="0" applyNumberFormat="1" applyFont="1" applyFill="1" applyBorder="1" applyAlignment="1">
      <alignment horizontal="right" vertical="top"/>
    </xf>
    <xf numFmtId="1" fontId="270" fillId="0" borderId="10" xfId="0" applyNumberFormat="1" applyFont="1" applyBorder="1" applyAlignment="1">
      <alignment horizontal="right" vertical="top"/>
    </xf>
    <xf numFmtId="0" fontId="270" fillId="2" borderId="19" xfId="0" applyFont="1" applyFill="1" applyBorder="1" applyAlignment="1">
      <alignment vertical="top"/>
    </xf>
    <xf numFmtId="1" fontId="270" fillId="2" borderId="9" xfId="0" applyNumberFormat="1" applyFont="1" applyFill="1" applyBorder="1" applyAlignment="1">
      <alignment horizontal="right" vertical="top"/>
    </xf>
    <xf numFmtId="2" fontId="270" fillId="2" borderId="25" xfId="0" applyNumberFormat="1" applyFont="1" applyFill="1" applyBorder="1" applyAlignment="1">
      <alignment horizontal="right" vertical="top"/>
    </xf>
    <xf numFmtId="1" fontId="270" fillId="2" borderId="27" xfId="0" applyNumberFormat="1" applyFont="1" applyFill="1" applyBorder="1" applyAlignment="1">
      <alignment horizontal="right" vertical="top"/>
    </xf>
    <xf numFmtId="0" fontId="270" fillId="2" borderId="20" xfId="0" applyFont="1" applyFill="1" applyBorder="1" applyAlignment="1">
      <alignment vertical="top"/>
    </xf>
    <xf numFmtId="1" fontId="270" fillId="2" borderId="10" xfId="0" applyNumberFormat="1" applyFont="1" applyFill="1" applyBorder="1" applyAlignment="1">
      <alignment horizontal="right" vertical="top"/>
    </xf>
    <xf numFmtId="2" fontId="270" fillId="2" borderId="22" xfId="0" applyNumberFormat="1" applyFont="1" applyFill="1" applyBorder="1" applyAlignment="1">
      <alignment horizontal="right" vertical="top"/>
    </xf>
    <xf numFmtId="1" fontId="270" fillId="2" borderId="4" xfId="0" applyNumberFormat="1" applyFont="1" applyFill="1" applyBorder="1" applyAlignment="1">
      <alignment horizontal="right" vertical="top"/>
    </xf>
    <xf numFmtId="0" fontId="270" fillId="2" borderId="21" xfId="0" applyFont="1" applyFill="1" applyBorder="1" applyAlignment="1">
      <alignment vertical="top"/>
    </xf>
    <xf numFmtId="1" fontId="270" fillId="2" borderId="17" xfId="0" applyNumberFormat="1" applyFont="1" applyFill="1" applyBorder="1" applyAlignment="1">
      <alignment horizontal="right" vertical="top"/>
    </xf>
    <xf numFmtId="2" fontId="270" fillId="2" borderId="23" xfId="0" applyNumberFormat="1" applyFont="1" applyFill="1" applyBorder="1" applyAlignment="1">
      <alignment horizontal="right" vertical="top"/>
    </xf>
    <xf numFmtId="1" fontId="270" fillId="2" borderId="18" xfId="0" applyNumberFormat="1" applyFont="1" applyFill="1" applyBorder="1" applyAlignment="1">
      <alignment horizontal="right" vertical="top"/>
    </xf>
    <xf numFmtId="0" fontId="282" fillId="0" borderId="0" xfId="0" applyFont="1"/>
    <xf numFmtId="0" fontId="271" fillId="0" borderId="0" xfId="43265" applyFont="1" applyAlignment="1">
      <alignment horizontal="center" vertical="center" wrapText="1"/>
    </xf>
    <xf numFmtId="0" fontId="271" fillId="0" borderId="0" xfId="43265" applyFont="1"/>
    <xf numFmtId="0" fontId="269" fillId="5" borderId="20" xfId="42933" applyFont="1" applyFill="1" applyBorder="1" applyAlignment="1">
      <alignment horizontal="left" vertical="center"/>
    </xf>
    <xf numFmtId="3" fontId="269" fillId="5" borderId="11" xfId="27" applyNumberFormat="1" applyFont="1" applyFill="1" applyBorder="1" applyAlignment="1">
      <alignment horizontal="right" vertical="center"/>
    </xf>
    <xf numFmtId="4" fontId="269" fillId="5" borderId="8" xfId="27" applyNumberFormat="1" applyFont="1" applyFill="1" applyBorder="1" applyAlignment="1">
      <alignment horizontal="right" vertical="center"/>
    </xf>
    <xf numFmtId="3" fontId="271" fillId="0" borderId="1" xfId="27" applyNumberFormat="1" applyFont="1" applyBorder="1" applyAlignment="1">
      <alignment horizontal="right" vertical="center"/>
    </xf>
    <xf numFmtId="0" fontId="269" fillId="3" borderId="20" xfId="42933" applyFont="1" applyFill="1" applyBorder="1" applyAlignment="1">
      <alignment horizontal="left" vertical="center"/>
    </xf>
    <xf numFmtId="3" fontId="269" fillId="3" borderId="11" xfId="27" applyNumberFormat="1" applyFont="1" applyFill="1" applyBorder="1" applyAlignment="1">
      <alignment horizontal="right" vertical="center"/>
    </xf>
    <xf numFmtId="4" fontId="269" fillId="3" borderId="8" xfId="27" applyNumberFormat="1" applyFont="1" applyFill="1" applyBorder="1" applyAlignment="1">
      <alignment horizontal="right" vertical="center"/>
    </xf>
    <xf numFmtId="3" fontId="269" fillId="3" borderId="1" xfId="27" applyNumberFormat="1" applyFont="1" applyFill="1" applyBorder="1" applyAlignment="1">
      <alignment horizontal="right" vertical="center"/>
    </xf>
    <xf numFmtId="3" fontId="269" fillId="5" borderId="13" xfId="27" applyNumberFormat="1" applyFont="1" applyFill="1" applyBorder="1" applyAlignment="1">
      <alignment horizontal="right" vertical="center"/>
    </xf>
    <xf numFmtId="3" fontId="271" fillId="0" borderId="26" xfId="27" applyNumberFormat="1" applyFont="1" applyBorder="1" applyAlignment="1">
      <alignment horizontal="right" vertical="center"/>
    </xf>
    <xf numFmtId="0" fontId="269" fillId="2" borderId="19" xfId="42933" applyFont="1" applyFill="1" applyBorder="1" applyAlignment="1">
      <alignment horizontal="left" vertical="center"/>
    </xf>
    <xf numFmtId="4" fontId="270" fillId="2" borderId="24" xfId="0" applyNumberFormat="1" applyFont="1" applyFill="1" applyBorder="1" applyAlignment="1">
      <alignment horizontal="right" vertical="center"/>
    </xf>
    <xf numFmtId="0" fontId="269" fillId="2" borderId="20" xfId="42933" applyFont="1" applyFill="1" applyBorder="1" applyAlignment="1">
      <alignment horizontal="left" vertical="center"/>
    </xf>
    <xf numFmtId="4" fontId="270" fillId="2" borderId="8" xfId="0" applyNumberFormat="1" applyFont="1" applyFill="1" applyBorder="1" applyAlignment="1">
      <alignment horizontal="right" vertical="center"/>
    </xf>
    <xf numFmtId="0" fontId="269" fillId="2" borderId="21" xfId="42933" applyFont="1" applyFill="1" applyBorder="1" applyAlignment="1">
      <alignment horizontal="left" vertical="center"/>
    </xf>
    <xf numFmtId="4" fontId="270" fillId="2" borderId="14" xfId="0" applyNumberFormat="1" applyFont="1" applyFill="1" applyBorder="1" applyAlignment="1">
      <alignment horizontal="right" vertical="center"/>
    </xf>
    <xf numFmtId="0" fontId="271" fillId="0" borderId="0" xfId="43265" applyNumberFormat="1" applyFont="1" applyBorder="1" applyAlignment="1" applyProtection="1">
      <alignment horizontal="center"/>
    </xf>
    <xf numFmtId="167" fontId="269" fillId="5" borderId="8" xfId="27" applyNumberFormat="1" applyFont="1" applyFill="1" applyBorder="1" applyAlignment="1">
      <alignment horizontal="right" vertical="center"/>
    </xf>
    <xf numFmtId="3" fontId="271" fillId="0" borderId="8" xfId="27" applyNumberFormat="1" applyFont="1" applyBorder="1" applyAlignment="1">
      <alignment horizontal="right" vertical="center"/>
    </xf>
    <xf numFmtId="167" fontId="271" fillId="0" borderId="4" xfId="27" applyNumberFormat="1" applyFont="1" applyBorder="1" applyAlignment="1">
      <alignment horizontal="right" vertical="center"/>
    </xf>
    <xf numFmtId="167" fontId="271" fillId="0" borderId="22" xfId="27" applyNumberFormat="1" applyFont="1" applyBorder="1" applyAlignment="1">
      <alignment horizontal="right" vertical="center"/>
    </xf>
    <xf numFmtId="3" fontId="269" fillId="5" borderId="10" xfId="27" applyNumberFormat="1" applyFont="1" applyFill="1" applyBorder="1" applyAlignment="1">
      <alignment horizontal="right" vertical="center"/>
    </xf>
    <xf numFmtId="167" fontId="271" fillId="0" borderId="12" xfId="27" applyNumberFormat="1" applyFont="1" applyBorder="1" applyAlignment="1">
      <alignment horizontal="right" vertical="center"/>
    </xf>
    <xf numFmtId="3" fontId="269" fillId="5" borderId="4" xfId="27" applyNumberFormat="1" applyFont="1" applyFill="1" applyBorder="1" applyAlignment="1">
      <alignment horizontal="right" vertical="center"/>
    </xf>
    <xf numFmtId="167" fontId="271" fillId="0" borderId="1" xfId="27" applyNumberFormat="1" applyFont="1" applyBorder="1" applyAlignment="1">
      <alignment horizontal="right" vertical="center"/>
    </xf>
    <xf numFmtId="167" fontId="269" fillId="3" borderId="8" xfId="27" applyNumberFormat="1" applyFont="1" applyFill="1" applyBorder="1" applyAlignment="1">
      <alignment horizontal="right" vertical="center"/>
    </xf>
    <xf numFmtId="3" fontId="269" fillId="3" borderId="8" xfId="27" applyNumberFormat="1" applyFont="1" applyFill="1" applyBorder="1" applyAlignment="1">
      <alignment horizontal="right" vertical="center"/>
    </xf>
    <xf numFmtId="167" fontId="269" fillId="3" borderId="4" xfId="27" applyNumberFormat="1" applyFont="1" applyFill="1" applyBorder="1" applyAlignment="1">
      <alignment horizontal="right" vertical="center"/>
    </xf>
    <xf numFmtId="167" fontId="269" fillId="3" borderId="22" xfId="27" applyNumberFormat="1" applyFont="1" applyFill="1" applyBorder="1" applyAlignment="1">
      <alignment horizontal="right" vertical="center"/>
    </xf>
    <xf numFmtId="3" fontId="269" fillId="3" borderId="10" xfId="27" applyNumberFormat="1" applyFont="1" applyFill="1" applyBorder="1" applyAlignment="1">
      <alignment horizontal="right" vertical="center"/>
    </xf>
    <xf numFmtId="167" fontId="269" fillId="3" borderId="12" xfId="27" applyNumberFormat="1" applyFont="1" applyFill="1" applyBorder="1" applyAlignment="1">
      <alignment horizontal="right" vertical="center"/>
    </xf>
    <xf numFmtId="3" fontId="269" fillId="3" borderId="4" xfId="27" applyNumberFormat="1" applyFont="1" applyFill="1" applyBorder="1" applyAlignment="1">
      <alignment horizontal="right" vertical="center"/>
    </xf>
    <xf numFmtId="167" fontId="269" fillId="3" borderId="1" xfId="27" applyNumberFormat="1" applyFont="1" applyFill="1" applyBorder="1" applyAlignment="1">
      <alignment horizontal="right" vertical="center"/>
    </xf>
    <xf numFmtId="3" fontId="271" fillId="3" borderId="1" xfId="27" applyNumberFormat="1" applyFont="1" applyFill="1" applyBorder="1" applyAlignment="1">
      <alignment horizontal="right" vertical="center"/>
    </xf>
    <xf numFmtId="3" fontId="271" fillId="3" borderId="8" xfId="27" applyNumberFormat="1" applyFont="1" applyFill="1" applyBorder="1" applyAlignment="1">
      <alignment horizontal="right" vertical="center"/>
    </xf>
    <xf numFmtId="167" fontId="271" fillId="3" borderId="1" xfId="27" applyNumberFormat="1" applyFont="1" applyFill="1" applyBorder="1" applyAlignment="1">
      <alignment horizontal="right" vertical="center"/>
    </xf>
    <xf numFmtId="167" fontId="269" fillId="5" borderId="14" xfId="27" applyNumberFormat="1" applyFont="1" applyFill="1" applyBorder="1" applyAlignment="1">
      <alignment horizontal="right" vertical="center"/>
    </xf>
    <xf numFmtId="3" fontId="271" fillId="0" borderId="14" xfId="27" applyNumberFormat="1" applyFont="1" applyBorder="1" applyAlignment="1">
      <alignment horizontal="right" vertical="center"/>
    </xf>
    <xf numFmtId="167" fontId="271" fillId="0" borderId="18" xfId="27" applyNumberFormat="1" applyFont="1" applyBorder="1" applyAlignment="1">
      <alignment horizontal="right" vertical="center"/>
    </xf>
    <xf numFmtId="167" fontId="271" fillId="0" borderId="23" xfId="27" applyNumberFormat="1" applyFont="1" applyBorder="1" applyAlignment="1">
      <alignment horizontal="right" vertical="center"/>
    </xf>
    <xf numFmtId="3" fontId="269" fillId="5" borderId="17" xfId="27" applyNumberFormat="1" applyFont="1" applyFill="1" applyBorder="1" applyAlignment="1">
      <alignment horizontal="right" vertical="center"/>
    </xf>
    <xf numFmtId="167" fontId="269" fillId="5" borderId="15" xfId="27" applyNumberFormat="1" applyFont="1" applyFill="1" applyBorder="1" applyAlignment="1">
      <alignment horizontal="right" vertical="center"/>
    </xf>
    <xf numFmtId="167" fontId="271" fillId="0" borderId="16" xfId="27" applyNumberFormat="1" applyFont="1" applyBorder="1" applyAlignment="1">
      <alignment horizontal="right" vertical="center"/>
    </xf>
    <xf numFmtId="3" fontId="269" fillId="5" borderId="18" xfId="27" applyNumberFormat="1" applyFont="1" applyFill="1" applyBorder="1" applyAlignment="1">
      <alignment horizontal="right" vertical="center"/>
    </xf>
    <xf numFmtId="167" fontId="271" fillId="0" borderId="15" xfId="27" applyNumberFormat="1" applyFont="1" applyBorder="1" applyAlignment="1">
      <alignment horizontal="right" vertical="center"/>
    </xf>
    <xf numFmtId="167" fontId="271" fillId="0" borderId="26" xfId="27" applyNumberFormat="1" applyFont="1" applyBorder="1" applyAlignment="1">
      <alignment horizontal="right" vertical="center"/>
    </xf>
    <xf numFmtId="167" fontId="270" fillId="2" borderId="31" xfId="0" applyNumberFormat="1" applyFont="1" applyFill="1" applyBorder="1" applyAlignment="1">
      <alignment horizontal="right" vertical="center"/>
    </xf>
    <xf numFmtId="167" fontId="270" fillId="2" borderId="1" xfId="0" applyNumberFormat="1" applyFont="1" applyFill="1" applyBorder="1" applyAlignment="1">
      <alignment horizontal="right" vertical="center"/>
    </xf>
    <xf numFmtId="167" fontId="270" fillId="2" borderId="26" xfId="0" applyNumberFormat="1" applyFont="1" applyFill="1" applyBorder="1" applyAlignment="1">
      <alignment horizontal="right" vertical="center"/>
    </xf>
    <xf numFmtId="167" fontId="269" fillId="3" borderId="0" xfId="27" applyNumberFormat="1" applyFont="1" applyFill="1" applyBorder="1" applyAlignment="1">
      <alignment horizontal="right" vertical="center"/>
    </xf>
    <xf numFmtId="0" fontId="269" fillId="5" borderId="20" xfId="18" applyFont="1" applyFill="1" applyBorder="1" applyAlignment="1">
      <alignment horizontal="left" vertical="center"/>
    </xf>
    <xf numFmtId="3" fontId="271" fillId="0" borderId="1" xfId="27" applyNumberFormat="1" applyFont="1" applyFill="1" applyBorder="1" applyAlignment="1">
      <alignment horizontal="right" vertical="center"/>
    </xf>
    <xf numFmtId="3" fontId="271" fillId="0" borderId="8" xfId="27" applyNumberFormat="1" applyFont="1" applyFill="1" applyBorder="1" applyAlignment="1">
      <alignment horizontal="right" vertical="center"/>
    </xf>
    <xf numFmtId="167" fontId="271" fillId="0" borderId="4" xfId="27" applyNumberFormat="1" applyFont="1" applyFill="1" applyBorder="1" applyAlignment="1">
      <alignment horizontal="right" vertical="center"/>
    </xf>
    <xf numFmtId="167" fontId="271" fillId="0" borderId="8" xfId="27" applyNumberFormat="1" applyFont="1" applyFill="1" applyBorder="1" applyAlignment="1">
      <alignment horizontal="right" vertical="center"/>
    </xf>
    <xf numFmtId="0" fontId="269" fillId="3" borderId="20" xfId="18" applyFont="1" applyFill="1" applyBorder="1" applyAlignment="1">
      <alignment horizontal="left" vertical="center"/>
    </xf>
    <xf numFmtId="3" fontId="271" fillId="0" borderId="26" xfId="27" applyNumberFormat="1" applyFont="1" applyFill="1" applyBorder="1" applyAlignment="1">
      <alignment horizontal="right" vertical="center"/>
    </xf>
    <xf numFmtId="3" fontId="271" fillId="0" borderId="14" xfId="27" applyNumberFormat="1" applyFont="1" applyFill="1" applyBorder="1" applyAlignment="1">
      <alignment horizontal="right" vertical="center"/>
    </xf>
    <xf numFmtId="167" fontId="271" fillId="0" borderId="18" xfId="27" applyNumberFormat="1" applyFont="1" applyFill="1" applyBorder="1" applyAlignment="1">
      <alignment horizontal="right" vertical="center"/>
    </xf>
    <xf numFmtId="167" fontId="271" fillId="0" borderId="14" xfId="27" applyNumberFormat="1" applyFont="1" applyFill="1" applyBorder="1" applyAlignment="1">
      <alignment horizontal="right" vertical="center"/>
    </xf>
    <xf numFmtId="0" fontId="269" fillId="2" borderId="19" xfId="18" applyFont="1" applyFill="1" applyBorder="1" applyAlignment="1">
      <alignment horizontal="left" vertical="center"/>
    </xf>
    <xf numFmtId="0" fontId="269" fillId="2" borderId="20" xfId="18" applyFont="1" applyFill="1" applyBorder="1" applyAlignment="1">
      <alignment horizontal="left" vertical="center"/>
    </xf>
    <xf numFmtId="0" fontId="269" fillId="2" borderId="21" xfId="18" applyFont="1" applyFill="1" applyBorder="1" applyAlignment="1">
      <alignment horizontal="left" vertical="center"/>
    </xf>
    <xf numFmtId="0" fontId="281" fillId="0" borderId="0" xfId="18" applyFont="1" applyFill="1" applyBorder="1" applyAlignment="1">
      <alignment vertical="center"/>
    </xf>
    <xf numFmtId="3" fontId="269" fillId="5" borderId="4" xfId="27" applyNumberFormat="1" applyFont="1" applyFill="1" applyBorder="1" applyAlignment="1">
      <alignment vertical="center"/>
    </xf>
    <xf numFmtId="1" fontId="271" fillId="0" borderId="1" xfId="27" applyNumberFormat="1" applyFont="1" applyBorder="1" applyAlignment="1">
      <alignment vertical="center"/>
    </xf>
    <xf numFmtId="1" fontId="271" fillId="0" borderId="8" xfId="27" applyNumberFormat="1" applyFont="1" applyBorder="1" applyAlignment="1">
      <alignment vertical="center"/>
    </xf>
    <xf numFmtId="167" fontId="271" fillId="0" borderId="4" xfId="27" applyNumberFormat="1" applyFont="1" applyBorder="1" applyAlignment="1">
      <alignment vertical="center"/>
    </xf>
    <xf numFmtId="3" fontId="271" fillId="0" borderId="1" xfId="27" applyNumberFormat="1" applyFont="1" applyBorder="1" applyAlignment="1">
      <alignment vertical="center"/>
    </xf>
    <xf numFmtId="3" fontId="271" fillId="0" borderId="8" xfId="27" applyNumberFormat="1" applyFont="1" applyBorder="1" applyAlignment="1">
      <alignment vertical="center"/>
    </xf>
    <xf numFmtId="167" fontId="271" fillId="0" borderId="0" xfId="27" applyNumberFormat="1" applyFont="1" applyBorder="1" applyAlignment="1">
      <alignment vertical="center"/>
    </xf>
    <xf numFmtId="167" fontId="271" fillId="0" borderId="1" xfId="27" applyNumberFormat="1" applyFont="1" applyBorder="1" applyAlignment="1">
      <alignment vertical="center"/>
    </xf>
    <xf numFmtId="3" fontId="269" fillId="3" borderId="4" xfId="27" applyNumberFormat="1" applyFont="1" applyFill="1" applyBorder="1" applyAlignment="1">
      <alignment vertical="center"/>
    </xf>
    <xf numFmtId="1" fontId="269" fillId="3" borderId="1" xfId="27" applyNumberFormat="1" applyFont="1" applyFill="1" applyBorder="1" applyAlignment="1">
      <alignment vertical="center"/>
    </xf>
    <xf numFmtId="1" fontId="269" fillId="3" borderId="8" xfId="27" applyNumberFormat="1" applyFont="1" applyFill="1" applyBorder="1" applyAlignment="1">
      <alignment vertical="center"/>
    </xf>
    <xf numFmtId="167" fontId="269" fillId="3" borderId="4" xfId="27" applyNumberFormat="1" applyFont="1" applyFill="1" applyBorder="1" applyAlignment="1">
      <alignment vertical="center"/>
    </xf>
    <xf numFmtId="3" fontId="269" fillId="3" borderId="1" xfId="27" applyNumberFormat="1" applyFont="1" applyFill="1" applyBorder="1" applyAlignment="1">
      <alignment vertical="center"/>
    </xf>
    <xf numFmtId="3" fontId="269" fillId="3" borderId="8" xfId="27" applyNumberFormat="1" applyFont="1" applyFill="1" applyBorder="1" applyAlignment="1">
      <alignment vertical="center"/>
    </xf>
    <xf numFmtId="167" fontId="269" fillId="3" borderId="0" xfId="27" applyNumberFormat="1" applyFont="1" applyFill="1" applyBorder="1" applyAlignment="1">
      <alignment vertical="center"/>
    </xf>
    <xf numFmtId="167" fontId="269" fillId="3" borderId="1" xfId="27" applyNumberFormat="1" applyFont="1" applyFill="1" applyBorder="1" applyAlignment="1">
      <alignment vertical="center"/>
    </xf>
    <xf numFmtId="3" fontId="269" fillId="5" borderId="18" xfId="27" applyNumberFormat="1" applyFont="1" applyFill="1" applyBorder="1" applyAlignment="1">
      <alignment vertical="center"/>
    </xf>
    <xf numFmtId="1" fontId="271" fillId="0" borderId="26" xfId="27" applyNumberFormat="1" applyFont="1" applyBorder="1" applyAlignment="1">
      <alignment vertical="center"/>
    </xf>
    <xf numFmtId="1" fontId="271" fillId="0" borderId="14" xfId="27" applyNumberFormat="1" applyFont="1" applyBorder="1" applyAlignment="1">
      <alignment vertical="center"/>
    </xf>
    <xf numFmtId="167" fontId="271" fillId="0" borderId="18" xfId="27" applyNumberFormat="1" applyFont="1" applyBorder="1" applyAlignment="1">
      <alignment vertical="center"/>
    </xf>
    <xf numFmtId="3" fontId="271" fillId="0" borderId="26" xfId="27" applyNumberFormat="1" applyFont="1" applyBorder="1" applyAlignment="1">
      <alignment vertical="center"/>
    </xf>
    <xf numFmtId="3" fontId="271" fillId="0" borderId="14" xfId="27" applyNumberFormat="1" applyFont="1" applyBorder="1" applyAlignment="1">
      <alignment vertical="center"/>
    </xf>
    <xf numFmtId="167" fontId="271" fillId="0" borderId="15" xfId="27" applyNumberFormat="1" applyFont="1" applyBorder="1" applyAlignment="1">
      <alignment vertical="center"/>
    </xf>
    <xf numFmtId="167" fontId="271" fillId="0" borderId="26" xfId="27" applyNumberFormat="1" applyFont="1" applyBorder="1" applyAlignment="1">
      <alignment vertical="center"/>
    </xf>
    <xf numFmtId="3" fontId="270" fillId="2" borderId="27" xfId="0" applyNumberFormat="1" applyFont="1" applyFill="1" applyBorder="1" applyAlignment="1">
      <alignment vertical="center"/>
    </xf>
    <xf numFmtId="3" fontId="270" fillId="2" borderId="24" xfId="0" applyNumberFormat="1" applyFont="1" applyFill="1" applyBorder="1" applyAlignment="1">
      <alignment vertical="center"/>
    </xf>
    <xf numFmtId="3" fontId="270" fillId="2" borderId="31" xfId="0" applyNumberFormat="1" applyFont="1" applyFill="1" applyBorder="1" applyAlignment="1">
      <alignment vertical="center"/>
    </xf>
    <xf numFmtId="167" fontId="270" fillId="2" borderId="24" xfId="0" applyNumberFormat="1" applyFont="1" applyFill="1" applyBorder="1" applyAlignment="1">
      <alignment vertical="center"/>
    </xf>
    <xf numFmtId="167" fontId="270" fillId="2" borderId="27" xfId="0" applyNumberFormat="1" applyFont="1" applyFill="1" applyBorder="1" applyAlignment="1">
      <alignment vertical="center"/>
    </xf>
    <xf numFmtId="3" fontId="270" fillId="2" borderId="4" xfId="0" applyNumberFormat="1" applyFont="1" applyFill="1" applyBorder="1" applyAlignment="1">
      <alignment vertical="center"/>
    </xf>
    <xf numFmtId="3" fontId="270" fillId="2" borderId="8" xfId="0" applyNumberFormat="1" applyFont="1" applyFill="1" applyBorder="1" applyAlignment="1">
      <alignment vertical="center"/>
    </xf>
    <xf numFmtId="3" fontId="270" fillId="2" borderId="1" xfId="0" applyNumberFormat="1" applyFont="1" applyFill="1" applyBorder="1" applyAlignment="1">
      <alignment vertical="center"/>
    </xf>
    <xf numFmtId="167" fontId="270" fillId="2" borderId="8" xfId="0" applyNumberFormat="1" applyFont="1" applyFill="1" applyBorder="1" applyAlignment="1">
      <alignment vertical="center"/>
    </xf>
    <xf numFmtId="167" fontId="270" fillId="2" borderId="4" xfId="0" applyNumberFormat="1" applyFont="1" applyFill="1" applyBorder="1" applyAlignment="1">
      <alignment vertical="center"/>
    </xf>
    <xf numFmtId="3" fontId="270" fillId="2" borderId="18" xfId="0" applyNumberFormat="1" applyFont="1" applyFill="1" applyBorder="1" applyAlignment="1">
      <alignment vertical="center"/>
    </xf>
    <xf numFmtId="3" fontId="270" fillId="2" borderId="14" xfId="0" applyNumberFormat="1" applyFont="1" applyFill="1" applyBorder="1" applyAlignment="1">
      <alignment vertical="center"/>
    </xf>
    <xf numFmtId="3" fontId="270" fillId="2" borderId="26" xfId="0" applyNumberFormat="1" applyFont="1" applyFill="1" applyBorder="1" applyAlignment="1">
      <alignment vertical="center"/>
    </xf>
    <xf numFmtId="167" fontId="270" fillId="2" borderId="14" xfId="0" applyNumberFormat="1" applyFont="1" applyFill="1" applyBorder="1" applyAlignment="1">
      <alignment vertical="center"/>
    </xf>
    <xf numFmtId="167" fontId="270" fillId="2" borderId="18" xfId="0" applyNumberFormat="1" applyFont="1" applyFill="1" applyBorder="1" applyAlignment="1">
      <alignment vertical="center"/>
    </xf>
    <xf numFmtId="167" fontId="271" fillId="0" borderId="0" xfId="27" applyNumberFormat="1" applyFont="1" applyBorder="1" applyAlignment="1">
      <alignment horizontal="right" vertical="center"/>
    </xf>
    <xf numFmtId="167" fontId="271" fillId="0" borderId="0" xfId="27" applyNumberFormat="1" applyFont="1" applyFill="1" applyBorder="1" applyAlignment="1">
      <alignment horizontal="right" vertical="center"/>
    </xf>
    <xf numFmtId="167" fontId="271" fillId="0" borderId="1" xfId="27" applyNumberFormat="1" applyFont="1" applyFill="1" applyBorder="1" applyAlignment="1">
      <alignment horizontal="right" vertical="center"/>
    </xf>
    <xf numFmtId="167" fontId="271" fillId="3" borderId="0" xfId="27" applyNumberFormat="1" applyFont="1" applyFill="1" applyBorder="1" applyAlignment="1">
      <alignment horizontal="right" vertical="center"/>
    </xf>
    <xf numFmtId="167" fontId="271" fillId="0" borderId="15" xfId="27" applyNumberFormat="1" applyFont="1" applyFill="1" applyBorder="1" applyAlignment="1">
      <alignment horizontal="right" vertical="center"/>
    </xf>
    <xf numFmtId="167" fontId="271" fillId="0" borderId="26" xfId="27" applyNumberFormat="1" applyFont="1" applyFill="1" applyBorder="1" applyAlignment="1">
      <alignment horizontal="right" vertical="center"/>
    </xf>
    <xf numFmtId="0" fontId="269" fillId="5" borderId="11" xfId="18" applyFont="1" applyFill="1" applyBorder="1" applyAlignment="1">
      <alignment vertical="center"/>
    </xf>
    <xf numFmtId="166" fontId="271" fillId="0" borderId="0" xfId="27" applyNumberFormat="1" applyFont="1" applyBorder="1" applyAlignment="1">
      <alignment vertical="center"/>
    </xf>
    <xf numFmtId="166" fontId="271" fillId="0" borderId="1" xfId="27" applyNumberFormat="1" applyFont="1" applyBorder="1" applyAlignment="1">
      <alignment vertical="center"/>
    </xf>
    <xf numFmtId="0" fontId="269" fillId="3" borderId="11" xfId="18" applyFont="1" applyFill="1" applyBorder="1" applyAlignment="1">
      <alignment vertical="center"/>
    </xf>
    <xf numFmtId="166" fontId="269" fillId="3" borderId="0" xfId="27" applyNumberFormat="1" applyFont="1" applyFill="1" applyBorder="1" applyAlignment="1">
      <alignment vertical="center"/>
    </xf>
    <xf numFmtId="166" fontId="269" fillId="3" borderId="1" xfId="27" applyNumberFormat="1" applyFont="1" applyFill="1" applyBorder="1" applyAlignment="1">
      <alignment vertical="center"/>
    </xf>
    <xf numFmtId="166" fontId="271" fillId="0" borderId="15" xfId="27" applyNumberFormat="1" applyFont="1" applyBorder="1" applyAlignment="1">
      <alignment vertical="center"/>
    </xf>
    <xf numFmtId="166" fontId="271" fillId="0" borderId="26" xfId="27" applyNumberFormat="1" applyFont="1" applyBorder="1" applyAlignment="1">
      <alignment vertical="center"/>
    </xf>
    <xf numFmtId="167" fontId="270" fillId="2" borderId="31" xfId="0" applyNumberFormat="1" applyFont="1" applyFill="1" applyBorder="1" applyAlignment="1">
      <alignment vertical="center"/>
    </xf>
    <xf numFmtId="166" fontId="270" fillId="2" borderId="27" xfId="0" applyNumberFormat="1" applyFont="1" applyFill="1" applyBorder="1" applyAlignment="1">
      <alignment vertical="center"/>
    </xf>
    <xf numFmtId="166" fontId="270" fillId="2" borderId="24" xfId="0" applyNumberFormat="1" applyFont="1" applyFill="1" applyBorder="1" applyAlignment="1">
      <alignment vertical="center"/>
    </xf>
    <xf numFmtId="167" fontId="270" fillId="2" borderId="1" xfId="0" applyNumberFormat="1" applyFont="1" applyFill="1" applyBorder="1" applyAlignment="1">
      <alignment vertical="center"/>
    </xf>
    <xf numFmtId="166" fontId="270" fillId="2" borderId="4" xfId="0" applyNumberFormat="1" applyFont="1" applyFill="1" applyBorder="1" applyAlignment="1">
      <alignment vertical="center"/>
    </xf>
    <xf numFmtId="166" fontId="270" fillId="2" borderId="8" xfId="0" applyNumberFormat="1" applyFont="1" applyFill="1" applyBorder="1" applyAlignment="1">
      <alignment vertical="center"/>
    </xf>
    <xf numFmtId="167" fontId="270" fillId="2" borderId="26" xfId="0" applyNumberFormat="1" applyFont="1" applyFill="1" applyBorder="1" applyAlignment="1">
      <alignment vertical="center"/>
    </xf>
    <xf numFmtId="166" fontId="270" fillId="2" borderId="18" xfId="0" applyNumberFormat="1" applyFont="1" applyFill="1" applyBorder="1" applyAlignment="1">
      <alignment vertical="center"/>
    </xf>
    <xf numFmtId="166" fontId="270" fillId="2" borderId="14" xfId="0" applyNumberFormat="1" applyFont="1" applyFill="1" applyBorder="1" applyAlignment="1">
      <alignment vertical="center"/>
    </xf>
    <xf numFmtId="0" fontId="270" fillId="0" borderId="11" xfId="42935" applyFont="1" applyFill="1" applyBorder="1" applyAlignment="1">
      <alignment horizontal="right" vertical="center"/>
    </xf>
    <xf numFmtId="2" fontId="270" fillId="0" borderId="8" xfId="42935" applyNumberFormat="1" applyFont="1" applyFill="1" applyBorder="1" applyAlignment="1">
      <alignment horizontal="right" vertical="center"/>
    </xf>
    <xf numFmtId="0" fontId="270" fillId="0" borderId="8" xfId="42935" applyFont="1" applyFill="1" applyBorder="1" applyAlignment="1">
      <alignment horizontal="right" vertical="center"/>
    </xf>
    <xf numFmtId="2" fontId="270" fillId="0" borderId="22" xfId="42935" applyNumberFormat="1" applyFont="1" applyFill="1" applyBorder="1" applyAlignment="1">
      <alignment horizontal="right" vertical="center"/>
    </xf>
    <xf numFmtId="0" fontId="270" fillId="0" borderId="4" xfId="42935" applyFont="1" applyFill="1" applyBorder="1" applyAlignment="1">
      <alignment horizontal="right" vertical="center"/>
    </xf>
    <xf numFmtId="0" fontId="270" fillId="3" borderId="11" xfId="42935" applyFont="1" applyFill="1" applyBorder="1" applyAlignment="1">
      <alignment horizontal="right" vertical="center"/>
    </xf>
    <xf numFmtId="2" fontId="270" fillId="3" borderId="8" xfId="42935" applyNumberFormat="1" applyFont="1" applyFill="1" applyBorder="1" applyAlignment="1">
      <alignment horizontal="right" vertical="center"/>
    </xf>
    <xf numFmtId="0" fontId="270" fillId="3" borderId="8" xfId="42935" applyFont="1" applyFill="1" applyBorder="1" applyAlignment="1">
      <alignment horizontal="right" vertical="center"/>
    </xf>
    <xf numFmtId="2" fontId="270" fillId="3" borderId="22" xfId="42935" applyNumberFormat="1" applyFont="1" applyFill="1" applyBorder="1" applyAlignment="1">
      <alignment horizontal="right" vertical="center"/>
    </xf>
    <xf numFmtId="0" fontId="270" fillId="3" borderId="4" xfId="42935" applyFont="1" applyFill="1" applyBorder="1" applyAlignment="1">
      <alignment horizontal="right" vertical="center"/>
    </xf>
    <xf numFmtId="0" fontId="270" fillId="2" borderId="28" xfId="42935" applyFont="1" applyFill="1" applyBorder="1" applyAlignment="1">
      <alignment horizontal="right" vertical="center"/>
    </xf>
    <xf numFmtId="2" fontId="270" fillId="2" borderId="24" xfId="42935" applyNumberFormat="1" applyFont="1" applyFill="1" applyBorder="1" applyAlignment="1">
      <alignment horizontal="right" vertical="center"/>
    </xf>
    <xf numFmtId="0" fontId="270" fillId="2" borderId="24" xfId="42935" applyFont="1" applyFill="1" applyBorder="1" applyAlignment="1">
      <alignment horizontal="right" vertical="center"/>
    </xf>
    <xf numFmtId="2" fontId="270" fillId="2" borderId="25" xfId="42935" applyNumberFormat="1" applyFont="1" applyFill="1" applyBorder="1" applyAlignment="1">
      <alignment horizontal="right" vertical="center"/>
    </xf>
    <xf numFmtId="0" fontId="270" fillId="2" borderId="27" xfId="42935" applyFont="1" applyFill="1" applyBorder="1" applyAlignment="1">
      <alignment horizontal="right" vertical="center"/>
    </xf>
    <xf numFmtId="0" fontId="270" fillId="2" borderId="11" xfId="42935" applyFont="1" applyFill="1" applyBorder="1" applyAlignment="1">
      <alignment horizontal="right" vertical="center"/>
    </xf>
    <xf numFmtId="2" fontId="270" fillId="2" borderId="8" xfId="42935" applyNumberFormat="1" applyFont="1" applyFill="1" applyBorder="1" applyAlignment="1">
      <alignment horizontal="right" vertical="center"/>
    </xf>
    <xf numFmtId="0" fontId="270" fillId="2" borderId="8" xfId="42935" applyFont="1" applyFill="1" applyBorder="1" applyAlignment="1">
      <alignment horizontal="right" vertical="center"/>
    </xf>
    <xf numFmtId="2" fontId="270" fillId="2" borderId="22" xfId="42935" applyNumberFormat="1" applyFont="1" applyFill="1" applyBorder="1" applyAlignment="1">
      <alignment horizontal="right" vertical="center"/>
    </xf>
    <xf numFmtId="0" fontId="270" fillId="2" borderId="4" xfId="42935" applyFont="1" applyFill="1" applyBorder="1" applyAlignment="1">
      <alignment horizontal="right" vertical="center"/>
    </xf>
    <xf numFmtId="0" fontId="270" fillId="2" borderId="13" xfId="42935" applyFont="1" applyFill="1" applyBorder="1" applyAlignment="1">
      <alignment horizontal="right" vertical="center"/>
    </xf>
    <xf numFmtId="2" fontId="270" fillId="2" borderId="14" xfId="42935" applyNumberFormat="1" applyFont="1" applyFill="1" applyBorder="1" applyAlignment="1">
      <alignment horizontal="right" vertical="center"/>
    </xf>
    <xf numFmtId="0" fontId="270" fillId="2" borderId="14" xfId="42935" applyFont="1" applyFill="1" applyBorder="1" applyAlignment="1">
      <alignment horizontal="right" vertical="center"/>
    </xf>
    <xf numFmtId="2" fontId="270" fillId="2" borderId="23" xfId="42935" applyNumberFormat="1" applyFont="1" applyFill="1" applyBorder="1" applyAlignment="1">
      <alignment horizontal="right" vertical="center"/>
    </xf>
    <xf numFmtId="0" fontId="270" fillId="2" borderId="18" xfId="42935" applyFont="1" applyFill="1" applyBorder="1" applyAlignment="1">
      <alignment horizontal="right" vertical="center"/>
    </xf>
    <xf numFmtId="0" fontId="5" fillId="72" borderId="263" xfId="42935" applyFont="1" applyFill="1" applyBorder="1" applyAlignment="1">
      <alignment horizontal="center"/>
    </xf>
    <xf numFmtId="0" fontId="284" fillId="0" borderId="0" xfId="0" applyFont="1" applyAlignment="1">
      <alignment vertical="top" wrapText="1"/>
    </xf>
    <xf numFmtId="166" fontId="270" fillId="0" borderId="1" xfId="29" applyNumberFormat="1" applyFont="1" applyBorder="1" applyAlignment="1">
      <alignment horizontal="right" vertical="center"/>
    </xf>
    <xf numFmtId="166" fontId="262" fillId="0" borderId="0" xfId="0" applyNumberFormat="1" applyFont="1"/>
    <xf numFmtId="166" fontId="284" fillId="0" borderId="0" xfId="0" applyNumberFormat="1" applyFont="1" applyAlignment="1">
      <alignment vertical="top" wrapText="1"/>
    </xf>
    <xf numFmtId="166" fontId="270" fillId="3" borderId="1" xfId="29" applyNumberFormat="1" applyFont="1" applyFill="1" applyBorder="1" applyAlignment="1">
      <alignment horizontal="right" vertical="center"/>
    </xf>
    <xf numFmtId="166" fontId="270" fillId="3" borderId="26" xfId="29" applyNumberFormat="1" applyFont="1" applyFill="1" applyBorder="1" applyAlignment="1">
      <alignment horizontal="right" vertical="center"/>
    </xf>
    <xf numFmtId="0" fontId="269" fillId="2" borderId="19" xfId="0" applyFont="1" applyFill="1" applyBorder="1" applyAlignment="1">
      <alignment horizontal="left" wrapText="1"/>
    </xf>
    <xf numFmtId="166" fontId="270" fillId="2" borderId="8" xfId="29" applyNumberFormat="1" applyFont="1" applyFill="1" applyBorder="1" applyAlignment="1">
      <alignment horizontal="right" vertical="center"/>
    </xf>
    <xf numFmtId="166" fontId="270" fillId="2" borderId="0" xfId="29" applyNumberFormat="1" applyFont="1" applyFill="1" applyBorder="1" applyAlignment="1">
      <alignment horizontal="right" vertical="center"/>
    </xf>
    <xf numFmtId="166" fontId="262" fillId="0" borderId="0" xfId="0" applyNumberFormat="1" applyFont="1" applyAlignment="1">
      <alignment horizontal="left"/>
    </xf>
    <xf numFmtId="0" fontId="269" fillId="2" borderId="11" xfId="0" applyFont="1" applyFill="1" applyBorder="1" applyAlignment="1">
      <alignment horizontal="left" wrapText="1"/>
    </xf>
    <xf numFmtId="0" fontId="269" fillId="2" borderId="13" xfId="0" applyFont="1" applyFill="1" applyBorder="1" applyAlignment="1">
      <alignment horizontal="left" wrapText="1"/>
    </xf>
    <xf numFmtId="166" fontId="270" fillId="2" borderId="14" xfId="29" applyNumberFormat="1" applyFont="1" applyFill="1" applyBorder="1" applyAlignment="1">
      <alignment horizontal="right" vertical="center"/>
    </xf>
    <xf numFmtId="166" fontId="270" fillId="2" borderId="15" xfId="29" applyNumberFormat="1" applyFont="1" applyFill="1" applyBorder="1" applyAlignment="1">
      <alignment horizontal="right" vertical="center"/>
    </xf>
    <xf numFmtId="3" fontId="262" fillId="0" borderId="0" xfId="0" applyNumberFormat="1" applyFont="1"/>
    <xf numFmtId="0" fontId="262" fillId="0" borderId="0" xfId="0" applyFont="1" applyBorder="1"/>
    <xf numFmtId="0" fontId="269" fillId="0" borderId="20" xfId="0" applyFont="1" applyBorder="1" applyAlignment="1">
      <alignment horizontal="left" wrapText="1"/>
    </xf>
    <xf numFmtId="166" fontId="270" fillId="0" borderId="1" xfId="0" applyNumberFormat="1" applyFont="1" applyBorder="1" applyAlignment="1">
      <alignment horizontal="right" vertical="center"/>
    </xf>
    <xf numFmtId="166" fontId="270" fillId="3" borderId="1" xfId="0" applyNumberFormat="1" applyFont="1" applyFill="1" applyBorder="1" applyAlignment="1">
      <alignment horizontal="right" vertical="center"/>
    </xf>
    <xf numFmtId="166" fontId="270" fillId="3" borderId="26" xfId="0" applyNumberFormat="1" applyFont="1" applyFill="1" applyBorder="1" applyAlignment="1">
      <alignment horizontal="right" vertical="center"/>
    </xf>
    <xf numFmtId="166" fontId="270" fillId="2" borderId="0" xfId="0" applyNumberFormat="1" applyFont="1" applyFill="1" applyBorder="1" applyAlignment="1">
      <alignment horizontal="right" vertical="center"/>
    </xf>
    <xf numFmtId="166" fontId="270" fillId="2" borderId="15" xfId="0" applyNumberFormat="1" applyFont="1" applyFill="1" applyBorder="1" applyAlignment="1">
      <alignment horizontal="right" vertical="center"/>
    </xf>
    <xf numFmtId="166" fontId="270" fillId="2" borderId="29" xfId="0" applyNumberFormat="1" applyFont="1" applyFill="1" applyBorder="1" applyAlignment="1">
      <alignment horizontal="right" vertical="center"/>
    </xf>
    <xf numFmtId="0" fontId="270" fillId="0" borderId="20" xfId="0" applyFont="1" applyBorder="1" applyAlignment="1">
      <alignment horizontal="left"/>
    </xf>
    <xf numFmtId="0" fontId="270" fillId="3" borderId="20" xfId="0" applyFont="1" applyFill="1" applyBorder="1" applyAlignment="1">
      <alignment horizontal="left"/>
    </xf>
    <xf numFmtId="0" fontId="270" fillId="3" borderId="4" xfId="0" applyFont="1" applyFill="1" applyBorder="1" applyAlignment="1">
      <alignment horizontal="right"/>
    </xf>
    <xf numFmtId="2" fontId="270" fillId="3" borderId="22" xfId="0" applyNumberFormat="1" applyFont="1" applyFill="1" applyBorder="1" applyAlignment="1">
      <alignment horizontal="right"/>
    </xf>
    <xf numFmtId="0" fontId="270" fillId="0" borderId="4" xfId="0" applyFont="1" applyBorder="1" applyAlignment="1">
      <alignment horizontal="right"/>
    </xf>
    <xf numFmtId="2" fontId="270" fillId="0" borderId="8" xfId="0" applyNumberFormat="1" applyFont="1" applyBorder="1" applyAlignment="1">
      <alignment horizontal="right"/>
    </xf>
    <xf numFmtId="2" fontId="270" fillId="0" borderId="22" xfId="0" applyNumberFormat="1" applyFont="1" applyBorder="1" applyAlignment="1">
      <alignment horizontal="right"/>
    </xf>
    <xf numFmtId="0" fontId="270" fillId="2" borderId="19" xfId="0" applyFont="1" applyFill="1" applyBorder="1" applyAlignment="1">
      <alignment horizontal="left"/>
    </xf>
    <xf numFmtId="0" fontId="270" fillId="2" borderId="27" xfId="0" applyFont="1" applyFill="1" applyBorder="1" applyAlignment="1">
      <alignment horizontal="right"/>
    </xf>
    <xf numFmtId="0" fontId="270" fillId="2" borderId="20" xfId="0" applyFont="1" applyFill="1" applyBorder="1" applyAlignment="1">
      <alignment horizontal="left"/>
    </xf>
    <xf numFmtId="0" fontId="270" fillId="2" borderId="4" xfId="0" applyFont="1" applyFill="1" applyBorder="1" applyAlignment="1">
      <alignment horizontal="right"/>
    </xf>
    <xf numFmtId="0" fontId="270" fillId="2" borderId="21" xfId="0" applyFont="1" applyFill="1" applyBorder="1" applyAlignment="1">
      <alignment horizontal="left"/>
    </xf>
    <xf numFmtId="0" fontId="270" fillId="2" borderId="18" xfId="42935" applyFont="1" applyFill="1" applyBorder="1" applyAlignment="1">
      <alignment horizontal="right"/>
    </xf>
    <xf numFmtId="2" fontId="270" fillId="2" borderId="14" xfId="42935" applyNumberFormat="1" applyFont="1" applyFill="1" applyBorder="1" applyAlignment="1">
      <alignment horizontal="right"/>
    </xf>
    <xf numFmtId="2" fontId="270" fillId="2" borderId="23" xfId="42935" applyNumberFormat="1" applyFont="1" applyFill="1" applyBorder="1" applyAlignment="1">
      <alignment horizontal="right"/>
    </xf>
    <xf numFmtId="0" fontId="270" fillId="0" borderId="10" xfId="0" applyFont="1" applyBorder="1" applyAlignment="1">
      <alignment horizontal="right"/>
    </xf>
    <xf numFmtId="0" fontId="270" fillId="0" borderId="8" xfId="0" applyFont="1" applyBorder="1" applyAlignment="1">
      <alignment horizontal="right"/>
    </xf>
    <xf numFmtId="0" fontId="270" fillId="3" borderId="11" xfId="0" applyFont="1" applyFill="1" applyBorder="1"/>
    <xf numFmtId="0" fontId="270" fillId="0" borderId="11" xfId="0" applyFont="1" applyBorder="1"/>
    <xf numFmtId="0" fontId="270" fillId="2" borderId="28" xfId="0" applyFont="1" applyFill="1" applyBorder="1"/>
    <xf numFmtId="0" fontId="270" fillId="2" borderId="11" xfId="0" applyFont="1" applyFill="1" applyBorder="1"/>
    <xf numFmtId="0" fontId="270" fillId="2" borderId="13" xfId="0" applyFont="1" applyFill="1" applyBorder="1"/>
    <xf numFmtId="0" fontId="270" fillId="2" borderId="17" xfId="42935" applyFont="1" applyFill="1" applyBorder="1" applyAlignment="1">
      <alignment horizontal="right"/>
    </xf>
    <xf numFmtId="0" fontId="270" fillId="2" borderId="14" xfId="42935" applyFont="1" applyFill="1" applyBorder="1" applyAlignment="1">
      <alignment horizontal="right"/>
    </xf>
    <xf numFmtId="0" fontId="270" fillId="0" borderId="4" xfId="0" applyFont="1" applyBorder="1" applyAlignment="1">
      <alignment horizontal="right" vertical="center"/>
    </xf>
    <xf numFmtId="166" fontId="270" fillId="0" borderId="8" xfId="0" applyNumberFormat="1" applyFont="1" applyBorder="1" applyAlignment="1">
      <alignment horizontal="right" vertical="center"/>
    </xf>
    <xf numFmtId="0" fontId="270" fillId="3" borderId="4" xfId="0" applyFont="1" applyFill="1" applyBorder="1" applyAlignment="1">
      <alignment horizontal="right" vertical="center"/>
    </xf>
    <xf numFmtId="166" fontId="270" fillId="3" borderId="8" xfId="0" applyNumberFormat="1" applyFont="1" applyFill="1" applyBorder="1" applyAlignment="1">
      <alignment horizontal="right" vertical="center"/>
    </xf>
    <xf numFmtId="0" fontId="270" fillId="2" borderId="9" xfId="0" applyFont="1" applyFill="1" applyBorder="1" applyAlignment="1">
      <alignment horizontal="right" vertical="center"/>
    </xf>
    <xf numFmtId="0" fontId="270" fillId="2" borderId="24" xfId="0" applyFont="1" applyFill="1" applyBorder="1" applyAlignment="1">
      <alignment horizontal="right" vertical="center"/>
    </xf>
    <xf numFmtId="2" fontId="270" fillId="2" borderId="24" xfId="0" applyNumberFormat="1" applyFont="1" applyFill="1" applyBorder="1" applyAlignment="1">
      <alignment horizontal="right" vertical="center"/>
    </xf>
    <xf numFmtId="0" fontId="270" fillId="2" borderId="10" xfId="0" applyFont="1" applyFill="1" applyBorder="1" applyAlignment="1">
      <alignment horizontal="right" vertical="center"/>
    </xf>
    <xf numFmtId="0" fontId="270" fillId="2" borderId="8" xfId="0" applyFont="1" applyFill="1" applyBorder="1" applyAlignment="1">
      <alignment horizontal="right" vertical="center"/>
    </xf>
    <xf numFmtId="2" fontId="270" fillId="2" borderId="8" xfId="0" applyNumberFormat="1" applyFont="1" applyFill="1" applyBorder="1" applyAlignment="1">
      <alignment horizontal="right" vertical="center"/>
    </xf>
    <xf numFmtId="0" fontId="270" fillId="2" borderId="17" xfId="0" applyFont="1" applyFill="1" applyBorder="1" applyAlignment="1">
      <alignment horizontal="right" vertical="center"/>
    </xf>
    <xf numFmtId="0" fontId="270" fillId="2" borderId="14" xfId="0" applyFont="1" applyFill="1" applyBorder="1" applyAlignment="1">
      <alignment horizontal="right" vertical="center"/>
    </xf>
    <xf numFmtId="2" fontId="270" fillId="2" borderId="14" xfId="0" applyNumberFormat="1" applyFont="1" applyFill="1" applyBorder="1" applyAlignment="1">
      <alignment horizontal="right" vertical="center"/>
    </xf>
    <xf numFmtId="3" fontId="270" fillId="3" borderId="20" xfId="0" applyNumberFormat="1" applyFont="1" applyFill="1" applyBorder="1" applyAlignment="1">
      <alignment horizontal="right" vertical="center"/>
    </xf>
    <xf numFmtId="3" fontId="271" fillId="3" borderId="4" xfId="0" applyNumberFormat="1" applyFont="1" applyFill="1" applyBorder="1" applyAlignment="1">
      <alignment horizontal="right" vertical="center"/>
    </xf>
    <xf numFmtId="3" fontId="270" fillId="0" borderId="20" xfId="0" applyNumberFormat="1" applyFont="1" applyFill="1" applyBorder="1" applyAlignment="1">
      <alignment horizontal="right" vertical="center"/>
    </xf>
    <xf numFmtId="3" fontId="271" fillId="0" borderId="4" xfId="0" applyNumberFormat="1" applyFont="1" applyFill="1" applyBorder="1" applyAlignment="1">
      <alignment horizontal="right" vertical="center"/>
    </xf>
    <xf numFmtId="3" fontId="271" fillId="0" borderId="10" xfId="0" applyNumberFormat="1" applyFont="1" applyFill="1" applyBorder="1" applyAlignment="1">
      <alignment horizontal="right" vertical="center"/>
    </xf>
    <xf numFmtId="3" fontId="270" fillId="3" borderId="21" xfId="0" applyNumberFormat="1" applyFont="1" applyFill="1" applyBorder="1" applyAlignment="1">
      <alignment horizontal="right" vertical="center"/>
    </xf>
    <xf numFmtId="3" fontId="270" fillId="2" borderId="19" xfId="0" applyNumberFormat="1" applyFont="1" applyFill="1" applyBorder="1" applyAlignment="1">
      <alignment horizontal="right" vertical="center"/>
    </xf>
    <xf numFmtId="3" fontId="270" fillId="2" borderId="20" xfId="0" applyNumberFormat="1" applyFont="1" applyFill="1" applyBorder="1" applyAlignment="1">
      <alignment horizontal="right" vertical="center"/>
    </xf>
    <xf numFmtId="3" fontId="270" fillId="2" borderId="21" xfId="0" applyNumberFormat="1" applyFont="1" applyFill="1" applyBorder="1" applyAlignment="1">
      <alignment horizontal="right" vertical="center"/>
    </xf>
    <xf numFmtId="0" fontId="271" fillId="0" borderId="20" xfId="0" applyFont="1" applyFill="1" applyBorder="1" applyAlignment="1">
      <alignment vertical="center" wrapText="1"/>
    </xf>
    <xf numFmtId="0" fontId="271" fillId="3" borderId="20" xfId="0" applyFont="1" applyFill="1" applyBorder="1" applyAlignment="1">
      <alignment vertical="center" wrapText="1"/>
    </xf>
    <xf numFmtId="3" fontId="271" fillId="3" borderId="20" xfId="0" applyNumberFormat="1" applyFont="1" applyFill="1" applyBorder="1" applyAlignment="1">
      <alignment horizontal="right" vertical="center"/>
    </xf>
    <xf numFmtId="3" fontId="271" fillId="0" borderId="20" xfId="0" applyNumberFormat="1" applyFont="1" applyFill="1" applyBorder="1" applyAlignment="1">
      <alignment horizontal="right" vertical="center"/>
    </xf>
    <xf numFmtId="0" fontId="271" fillId="3" borderId="21" xfId="0" applyFont="1" applyFill="1" applyBorder="1" applyAlignment="1">
      <alignment vertical="center" wrapText="1"/>
    </xf>
    <xf numFmtId="3" fontId="271" fillId="3" borderId="21" xfId="0" applyNumberFormat="1" applyFont="1" applyFill="1" applyBorder="1" applyAlignment="1">
      <alignment horizontal="right" vertical="center"/>
    </xf>
    <xf numFmtId="3" fontId="271" fillId="3" borderId="18" xfId="0" applyNumberFormat="1" applyFont="1" applyFill="1" applyBorder="1" applyAlignment="1">
      <alignment horizontal="right" vertical="center"/>
    </xf>
    <xf numFmtId="0" fontId="271" fillId="2" borderId="19" xfId="0" applyFont="1" applyFill="1" applyBorder="1" applyAlignment="1">
      <alignment vertical="center" wrapText="1"/>
    </xf>
    <xf numFmtId="3" fontId="271" fillId="2" borderId="19" xfId="0" applyNumberFormat="1" applyFont="1" applyFill="1" applyBorder="1" applyAlignment="1">
      <alignment horizontal="right" vertical="center"/>
    </xf>
    <xf numFmtId="3" fontId="271" fillId="2" borderId="27" xfId="0" applyNumberFormat="1" applyFont="1" applyFill="1" applyBorder="1" applyAlignment="1">
      <alignment horizontal="right" vertical="center"/>
    </xf>
    <xf numFmtId="3" fontId="271" fillId="2" borderId="24" xfId="0" applyNumberFormat="1" applyFont="1" applyFill="1" applyBorder="1" applyAlignment="1">
      <alignment horizontal="right" vertical="center"/>
    </xf>
    <xf numFmtId="0" fontId="271" fillId="2" borderId="20" xfId="0" applyFont="1" applyFill="1" applyBorder="1" applyAlignment="1">
      <alignment vertical="center" wrapText="1"/>
    </xf>
    <xf numFmtId="3" fontId="271" fillId="2" borderId="20" xfId="0" applyNumberFormat="1" applyFont="1" applyFill="1" applyBorder="1" applyAlignment="1">
      <alignment horizontal="right" vertical="center"/>
    </xf>
    <xf numFmtId="3" fontId="271" fillId="2" borderId="4" xfId="0" applyNumberFormat="1" applyFont="1" applyFill="1" applyBorder="1" applyAlignment="1">
      <alignment horizontal="right" vertical="center"/>
    </xf>
    <xf numFmtId="3" fontId="271" fillId="2" borderId="8" xfId="0" applyNumberFormat="1" applyFont="1" applyFill="1" applyBorder="1" applyAlignment="1">
      <alignment horizontal="right" vertical="center"/>
    </xf>
    <xf numFmtId="0" fontId="271" fillId="2" borderId="21" xfId="0" applyFont="1" applyFill="1" applyBorder="1" applyAlignment="1">
      <alignment vertical="center" wrapText="1"/>
    </xf>
    <xf numFmtId="3" fontId="271" fillId="2" borderId="21" xfId="0" applyNumberFormat="1" applyFont="1" applyFill="1" applyBorder="1" applyAlignment="1">
      <alignment horizontal="right" vertical="center"/>
    </xf>
    <xf numFmtId="3" fontId="271" fillId="2" borderId="18" xfId="0" applyNumberFormat="1" applyFont="1" applyFill="1" applyBorder="1" applyAlignment="1">
      <alignment horizontal="right" vertical="center"/>
    </xf>
    <xf numFmtId="3" fontId="271" fillId="2" borderId="14" xfId="0" applyNumberFormat="1" applyFont="1" applyFill="1" applyBorder="1" applyAlignment="1">
      <alignment horizontal="right" vertical="center"/>
    </xf>
    <xf numFmtId="1" fontId="5" fillId="0" borderId="0" xfId="0" applyNumberFormat="1" applyFont="1"/>
    <xf numFmtId="4" fontId="270" fillId="0" borderId="0" xfId="0" applyNumberFormat="1" applyFont="1" applyFill="1" applyBorder="1" applyAlignment="1">
      <alignment horizontal="right" vertical="center"/>
    </xf>
    <xf numFmtId="4" fontId="270" fillId="3" borderId="0" xfId="0" applyNumberFormat="1" applyFont="1" applyFill="1" applyBorder="1" applyAlignment="1">
      <alignment horizontal="right" vertical="center"/>
    </xf>
    <xf numFmtId="4" fontId="270" fillId="3" borderId="15" xfId="0" applyNumberFormat="1" applyFont="1" applyFill="1" applyBorder="1" applyAlignment="1">
      <alignment horizontal="right" vertical="center"/>
    </xf>
    <xf numFmtId="4" fontId="270" fillId="2" borderId="31" xfId="0" applyNumberFormat="1" applyFont="1" applyFill="1" applyBorder="1" applyAlignment="1">
      <alignment horizontal="right" vertical="center"/>
    </xf>
    <xf numFmtId="4" fontId="270" fillId="2" borderId="1" xfId="0" applyNumberFormat="1" applyFont="1" applyFill="1" applyBorder="1" applyAlignment="1">
      <alignment horizontal="right" vertical="center"/>
    </xf>
    <xf numFmtId="4" fontId="270" fillId="2" borderId="26" xfId="0" applyNumberFormat="1" applyFont="1" applyFill="1" applyBorder="1" applyAlignment="1">
      <alignment horizontal="right" vertical="center"/>
    </xf>
    <xf numFmtId="0" fontId="31" fillId="73" borderId="263" xfId="0" applyFont="1" applyFill="1" applyBorder="1" applyAlignment="1">
      <alignment horizontal="center" vertical="center" wrapText="1"/>
    </xf>
    <xf numFmtId="0" fontId="5" fillId="72" borderId="270" xfId="0" applyFont="1" applyFill="1" applyBorder="1" applyAlignment="1">
      <alignment horizontal="center" vertical="center"/>
    </xf>
    <xf numFmtId="0" fontId="31" fillId="73" borderId="263" xfId="43272" applyFont="1" applyFill="1" applyBorder="1" applyAlignment="1">
      <alignment horizontal="center" vertical="center" wrapText="1"/>
    </xf>
    <xf numFmtId="3" fontId="269" fillId="0" borderId="10" xfId="43272" applyNumberFormat="1" applyFont="1" applyFill="1" applyBorder="1" applyAlignment="1">
      <alignment horizontal="right" vertical="center" wrapText="1"/>
    </xf>
    <xf numFmtId="1" fontId="269" fillId="3" borderId="10" xfId="43272" applyNumberFormat="1" applyFont="1" applyFill="1" applyBorder="1" applyAlignment="1">
      <alignment horizontal="right" vertical="center" wrapText="1"/>
    </xf>
    <xf numFmtId="1" fontId="269" fillId="2" borderId="9" xfId="43272" applyNumberFormat="1" applyFont="1" applyFill="1" applyBorder="1" applyAlignment="1">
      <alignment horizontal="right" vertical="center" wrapText="1"/>
    </xf>
    <xf numFmtId="1" fontId="269" fillId="2" borderId="10" xfId="43272" applyNumberFormat="1" applyFont="1" applyFill="1" applyBorder="1" applyAlignment="1">
      <alignment horizontal="right" vertical="center" wrapText="1"/>
    </xf>
    <xf numFmtId="1" fontId="269" fillId="2" borderId="17" xfId="43272" applyNumberFormat="1" applyFont="1" applyFill="1" applyBorder="1" applyAlignment="1">
      <alignment horizontal="right" vertical="center" wrapText="1"/>
    </xf>
    <xf numFmtId="2" fontId="271" fillId="0" borderId="4" xfId="0" applyNumberFormat="1" applyFont="1" applyBorder="1"/>
    <xf numFmtId="2" fontId="271" fillId="3" borderId="4" xfId="0" applyNumberFormat="1" applyFont="1" applyFill="1" applyBorder="1"/>
    <xf numFmtId="2" fontId="271" fillId="3" borderId="4" xfId="0" applyNumberFormat="1" applyFont="1" applyFill="1" applyBorder="1" applyAlignment="1">
      <alignment horizontal="right"/>
    </xf>
    <xf numFmtId="2" fontId="271" fillId="2" borderId="27" xfId="0" applyNumberFormat="1" applyFont="1" applyFill="1" applyBorder="1"/>
    <xf numFmtId="2" fontId="271" fillId="2" borderId="4" xfId="0" applyNumberFormat="1" applyFont="1" applyFill="1" applyBorder="1"/>
    <xf numFmtId="0" fontId="5" fillId="72" borderId="270" xfId="0" applyFont="1" applyFill="1" applyBorder="1" applyAlignment="1">
      <alignment horizontal="center"/>
    </xf>
    <xf numFmtId="1" fontId="271" fillId="3" borderId="4" xfId="0" applyNumberFormat="1" applyFont="1" applyFill="1" applyBorder="1" applyAlignment="1">
      <alignment horizontal="right"/>
    </xf>
    <xf numFmtId="1" fontId="269" fillId="0" borderId="4" xfId="43272" applyNumberFormat="1" applyFont="1" applyFill="1" applyBorder="1" applyAlignment="1">
      <alignment horizontal="right" vertical="center" wrapText="1"/>
    </xf>
    <xf numFmtId="1" fontId="269" fillId="3" borderId="4" xfId="43272" applyNumberFormat="1" applyFont="1" applyFill="1" applyBorder="1" applyAlignment="1">
      <alignment horizontal="right" vertical="center" wrapText="1"/>
    </xf>
    <xf numFmtId="3" fontId="269" fillId="0" borderId="4" xfId="43272" applyNumberFormat="1" applyFont="1" applyFill="1" applyBorder="1" applyAlignment="1">
      <alignment horizontal="right" vertical="center" wrapText="1"/>
    </xf>
    <xf numFmtId="1" fontId="269" fillId="3" borderId="18" xfId="43272" applyNumberFormat="1" applyFont="1" applyFill="1" applyBorder="1" applyAlignment="1">
      <alignment horizontal="right" vertical="center" wrapText="1"/>
    </xf>
    <xf numFmtId="1" fontId="269" fillId="2" borderId="27" xfId="43272" applyNumberFormat="1" applyFont="1" applyFill="1" applyBorder="1" applyAlignment="1">
      <alignment horizontal="right" vertical="center" wrapText="1"/>
    </xf>
    <xf numFmtId="1" fontId="269" fillId="2" borderId="4" xfId="43272" applyNumberFormat="1" applyFont="1" applyFill="1" applyBorder="1" applyAlignment="1">
      <alignment horizontal="right" vertical="center" wrapText="1"/>
    </xf>
    <xf numFmtId="1" fontId="269" fillId="2" borderId="18" xfId="43272" applyNumberFormat="1" applyFont="1" applyFill="1" applyBorder="1" applyAlignment="1">
      <alignment horizontal="right" vertical="center" wrapText="1"/>
    </xf>
    <xf numFmtId="0" fontId="269" fillId="0" borderId="9" xfId="43272" applyFont="1" applyFill="1" applyBorder="1" applyAlignment="1">
      <alignment vertical="center" wrapText="1"/>
    </xf>
    <xf numFmtId="0" fontId="269" fillId="3" borderId="10" xfId="43272" applyFont="1" applyFill="1" applyBorder="1" applyAlignment="1">
      <alignment vertical="center" wrapText="1"/>
    </xf>
    <xf numFmtId="0" fontId="269" fillId="0" borderId="10" xfId="43272" applyFont="1" applyFill="1" applyBorder="1" applyAlignment="1">
      <alignment vertical="center" wrapText="1"/>
    </xf>
    <xf numFmtId="0" fontId="269" fillId="3" borderId="17" xfId="43272" applyFont="1" applyFill="1" applyBorder="1" applyAlignment="1">
      <alignment vertical="center" wrapText="1"/>
    </xf>
    <xf numFmtId="0" fontId="269" fillId="2" borderId="9" xfId="43272" applyFont="1" applyFill="1" applyBorder="1" applyAlignment="1">
      <alignment vertical="center" wrapText="1"/>
    </xf>
    <xf numFmtId="0" fontId="269" fillId="2" borderId="10" xfId="43272" applyFont="1" applyFill="1" applyBorder="1" applyAlignment="1">
      <alignment vertical="center" wrapText="1"/>
    </xf>
    <xf numFmtId="0" fontId="269" fillId="2" borderId="17" xfId="43272" applyFont="1" applyFill="1" applyBorder="1" applyAlignment="1">
      <alignment vertical="center" wrapText="1"/>
    </xf>
    <xf numFmtId="1" fontId="269" fillId="0" borderId="27" xfId="43272" applyNumberFormat="1" applyFont="1" applyFill="1" applyBorder="1" applyAlignment="1">
      <alignment horizontal="right" vertical="center" wrapText="1"/>
    </xf>
    <xf numFmtId="1" fontId="269" fillId="0" borderId="24" xfId="43272" applyNumberFormat="1" applyFont="1" applyFill="1" applyBorder="1" applyAlignment="1">
      <alignment horizontal="right" vertical="center" wrapText="1"/>
    </xf>
    <xf numFmtId="1" fontId="269" fillId="3" borderId="8" xfId="43272" applyNumberFormat="1" applyFont="1" applyFill="1" applyBorder="1" applyAlignment="1">
      <alignment horizontal="right" vertical="center" wrapText="1"/>
    </xf>
    <xf numFmtId="3" fontId="269" fillId="0" borderId="8" xfId="43272" applyNumberFormat="1" applyFont="1" applyFill="1" applyBorder="1" applyAlignment="1">
      <alignment horizontal="right" vertical="center" wrapText="1"/>
    </xf>
    <xf numFmtId="1" fontId="269" fillId="2" borderId="24" xfId="43272" applyNumberFormat="1" applyFont="1" applyFill="1" applyBorder="1" applyAlignment="1">
      <alignment horizontal="right" vertical="center" wrapText="1"/>
    </xf>
    <xf numFmtId="1" fontId="269" fillId="2" borderId="8" xfId="43272" applyNumberFormat="1" applyFont="1" applyFill="1" applyBorder="1" applyAlignment="1">
      <alignment horizontal="right" vertical="center" wrapText="1"/>
    </xf>
    <xf numFmtId="1" fontId="269" fillId="2" borderId="14" xfId="43272" applyNumberFormat="1" applyFont="1" applyFill="1" applyBorder="1" applyAlignment="1">
      <alignment horizontal="right" vertical="center" wrapText="1"/>
    </xf>
    <xf numFmtId="0" fontId="274" fillId="0" borderId="0" xfId="42935" applyFont="1" applyFill="1"/>
    <xf numFmtId="0" fontId="5" fillId="0" borderId="0" xfId="42935" applyFont="1" applyFill="1"/>
    <xf numFmtId="2" fontId="270" fillId="0" borderId="4" xfId="0" applyNumberFormat="1" applyFont="1" applyBorder="1" applyAlignment="1">
      <alignment horizontal="right" vertical="center"/>
    </xf>
    <xf numFmtId="1" fontId="270" fillId="0" borderId="4" xfId="0" applyNumberFormat="1" applyFont="1" applyBorder="1" applyAlignment="1">
      <alignment horizontal="right" vertical="center"/>
    </xf>
    <xf numFmtId="2" fontId="270" fillId="0" borderId="12" xfId="0" applyNumberFormat="1" applyFont="1" applyBorder="1" applyAlignment="1">
      <alignment horizontal="right" vertical="center"/>
    </xf>
    <xf numFmtId="2" fontId="270" fillId="3" borderId="4" xfId="0" applyNumberFormat="1" applyFont="1" applyFill="1" applyBorder="1" applyAlignment="1">
      <alignment horizontal="right" vertical="center"/>
    </xf>
    <xf numFmtId="1" fontId="270" fillId="3" borderId="4" xfId="0" applyNumberFormat="1" applyFont="1" applyFill="1" applyBorder="1" applyAlignment="1">
      <alignment horizontal="right" vertical="center"/>
    </xf>
    <xf numFmtId="2" fontId="270" fillId="3" borderId="12" xfId="0" applyNumberFormat="1" applyFont="1" applyFill="1" applyBorder="1" applyAlignment="1">
      <alignment horizontal="right" vertical="center"/>
    </xf>
    <xf numFmtId="2" fontId="270" fillId="3" borderId="18" xfId="0" applyNumberFormat="1" applyFont="1" applyFill="1" applyBorder="1" applyAlignment="1">
      <alignment horizontal="right" vertical="center"/>
    </xf>
    <xf numFmtId="1" fontId="270" fillId="3" borderId="18" xfId="0" applyNumberFormat="1" applyFont="1" applyFill="1" applyBorder="1" applyAlignment="1">
      <alignment horizontal="right" vertical="center"/>
    </xf>
    <xf numFmtId="2" fontId="270" fillId="3" borderId="16" xfId="0" applyNumberFormat="1" applyFont="1" applyFill="1" applyBorder="1" applyAlignment="1">
      <alignment horizontal="right" vertical="center"/>
    </xf>
    <xf numFmtId="2" fontId="270" fillId="2" borderId="25" xfId="0" applyNumberFormat="1" applyFont="1" applyFill="1" applyBorder="1" applyAlignment="1">
      <alignment horizontal="right" vertical="center"/>
    </xf>
    <xf numFmtId="1" fontId="270" fillId="2" borderId="29" xfId="0" applyNumberFormat="1" applyFont="1" applyFill="1" applyBorder="1" applyAlignment="1">
      <alignment horizontal="right" vertical="center"/>
    </xf>
    <xf numFmtId="2" fontId="270" fillId="2" borderId="22" xfId="0" applyNumberFormat="1" applyFont="1" applyFill="1" applyBorder="1" applyAlignment="1">
      <alignment horizontal="right" vertical="center"/>
    </xf>
    <xf numFmtId="1" fontId="270" fillId="2" borderId="0" xfId="0" applyNumberFormat="1" applyFont="1" applyFill="1" applyBorder="1" applyAlignment="1">
      <alignment horizontal="right" vertical="center"/>
    </xf>
    <xf numFmtId="2" fontId="270" fillId="2" borderId="23" xfId="0" applyNumberFormat="1" applyFont="1" applyFill="1" applyBorder="1" applyAlignment="1">
      <alignment horizontal="right" vertical="center"/>
    </xf>
    <xf numFmtId="1" fontId="270" fillId="2" borderId="15" xfId="0" applyNumberFormat="1" applyFont="1" applyFill="1" applyBorder="1" applyAlignment="1">
      <alignment horizontal="right" vertical="center"/>
    </xf>
    <xf numFmtId="0" fontId="5" fillId="0" borderId="0" xfId="42935" applyFont="1" applyFill="1" applyBorder="1"/>
    <xf numFmtId="0" fontId="5" fillId="72" borderId="270" xfId="22" applyFont="1" applyFill="1" applyBorder="1" applyAlignment="1">
      <alignment horizontal="center" vertical="center" wrapText="1"/>
    </xf>
    <xf numFmtId="3" fontId="270" fillId="0" borderId="8" xfId="0" applyNumberFormat="1" applyFont="1" applyBorder="1" applyAlignment="1">
      <alignment horizontal="right" vertical="top"/>
    </xf>
    <xf numFmtId="3" fontId="270" fillId="3" borderId="8" xfId="0" applyNumberFormat="1" applyFont="1" applyFill="1" applyBorder="1" applyAlignment="1">
      <alignment horizontal="right" vertical="top"/>
    </xf>
    <xf numFmtId="2" fontId="270" fillId="2" borderId="24" xfId="0" applyNumberFormat="1" applyFont="1" applyFill="1" applyBorder="1" applyAlignment="1">
      <alignment horizontal="right" vertical="top"/>
    </xf>
    <xf numFmtId="2" fontId="270" fillId="2" borderId="8" xfId="0" applyNumberFormat="1" applyFont="1" applyFill="1" applyBorder="1" applyAlignment="1">
      <alignment horizontal="right" vertical="top"/>
    </xf>
    <xf numFmtId="2" fontId="270" fillId="2" borderId="14" xfId="0" applyNumberFormat="1" applyFont="1" applyFill="1" applyBorder="1" applyAlignment="1">
      <alignment horizontal="right" vertical="top"/>
    </xf>
    <xf numFmtId="1" fontId="271" fillId="0" borderId="8" xfId="1887" applyNumberFormat="1" applyFont="1" applyFill="1" applyBorder="1" applyAlignment="1">
      <alignment horizontal="right" vertical="center" wrapText="1"/>
    </xf>
    <xf numFmtId="1" fontId="271" fillId="3" borderId="8" xfId="1887" applyNumberFormat="1" applyFont="1" applyFill="1" applyBorder="1" applyAlignment="1">
      <alignment horizontal="right" vertical="center" wrapText="1"/>
    </xf>
    <xf numFmtId="1" fontId="271" fillId="3" borderId="45" xfId="1887" applyNumberFormat="1" applyFont="1" applyFill="1" applyBorder="1" applyAlignment="1">
      <alignment horizontal="right" vertical="center" wrapText="1"/>
    </xf>
    <xf numFmtId="2" fontId="270" fillId="0" borderId="1" xfId="0" applyNumberFormat="1" applyFont="1" applyBorder="1" applyAlignment="1">
      <alignment horizontal="right" vertical="top"/>
    </xf>
    <xf numFmtId="2" fontId="270" fillId="3" borderId="1" xfId="0" applyNumberFormat="1" applyFont="1" applyFill="1" applyBorder="1" applyAlignment="1">
      <alignment horizontal="right" vertical="top"/>
    </xf>
    <xf numFmtId="2" fontId="270" fillId="2" borderId="31" xfId="0" applyNumberFormat="1" applyFont="1" applyFill="1" applyBorder="1" applyAlignment="1">
      <alignment horizontal="right" vertical="top"/>
    </xf>
    <xf numFmtId="2" fontId="270" fillId="2" borderId="1" xfId="0" applyNumberFormat="1" applyFont="1" applyFill="1" applyBorder="1" applyAlignment="1">
      <alignment horizontal="right" vertical="top"/>
    </xf>
    <xf numFmtId="2" fontId="270" fillId="2" borderId="26" xfId="0" applyNumberFormat="1" applyFont="1" applyFill="1" applyBorder="1" applyAlignment="1">
      <alignment horizontal="right" vertical="top"/>
    </xf>
    <xf numFmtId="0" fontId="270" fillId="3" borderId="10" xfId="0" applyFont="1" applyFill="1" applyBorder="1" applyAlignment="1">
      <alignment vertical="top"/>
    </xf>
    <xf numFmtId="0" fontId="270" fillId="0" borderId="10" xfId="0" applyFont="1" applyBorder="1" applyAlignment="1">
      <alignment vertical="top"/>
    </xf>
    <xf numFmtId="0" fontId="270" fillId="2" borderId="9" xfId="0" applyFont="1" applyFill="1" applyBorder="1" applyAlignment="1">
      <alignment vertical="top"/>
    </xf>
    <xf numFmtId="0" fontId="270" fillId="2" borderId="10" xfId="0" applyFont="1" applyFill="1" applyBorder="1" applyAlignment="1">
      <alignment vertical="top"/>
    </xf>
    <xf numFmtId="0" fontId="270" fillId="2" borderId="17" xfId="0" applyFont="1" applyFill="1" applyBorder="1" applyAlignment="1">
      <alignment vertical="top"/>
    </xf>
    <xf numFmtId="0" fontId="5" fillId="72" borderId="270" xfId="43265" applyNumberFormat="1" applyFont="1" applyFill="1" applyBorder="1" applyAlignment="1" applyProtection="1">
      <alignment horizontal="center"/>
    </xf>
    <xf numFmtId="0" fontId="279" fillId="0" borderId="0" xfId="43265" applyNumberFormat="1" applyFont="1" applyBorder="1" applyAlignment="1" applyProtection="1">
      <alignment horizontal="center"/>
    </xf>
    <xf numFmtId="0" fontId="31" fillId="73" borderId="263" xfId="27" applyFont="1" applyFill="1" applyBorder="1" applyAlignment="1">
      <alignment horizontal="center" vertical="center" wrapText="1"/>
    </xf>
    <xf numFmtId="167" fontId="269" fillId="5" borderId="0" xfId="27" applyNumberFormat="1" applyFont="1" applyFill="1" applyBorder="1" applyAlignment="1">
      <alignment horizontal="right" vertical="center"/>
    </xf>
    <xf numFmtId="167" fontId="271" fillId="0" borderId="8" xfId="27" applyNumberFormat="1" applyFont="1" applyBorder="1" applyAlignment="1">
      <alignment horizontal="right" vertical="center"/>
    </xf>
    <xf numFmtId="167" fontId="271" fillId="0" borderId="14" xfId="27" applyNumberFormat="1" applyFont="1" applyBorder="1" applyAlignment="1">
      <alignment horizontal="right" vertical="center"/>
    </xf>
    <xf numFmtId="167" fontId="269" fillId="3" borderId="8" xfId="27" applyNumberFormat="1" applyFont="1" applyFill="1" applyBorder="1" applyAlignment="1">
      <alignment vertical="center"/>
    </xf>
    <xf numFmtId="167" fontId="271" fillId="0" borderId="8" xfId="27" applyNumberFormat="1" applyFont="1" applyBorder="1" applyAlignment="1">
      <alignment vertical="center"/>
    </xf>
    <xf numFmtId="167" fontId="271" fillId="0" borderId="14" xfId="27" applyNumberFormat="1" applyFont="1" applyBorder="1" applyAlignment="1">
      <alignment vertical="center"/>
    </xf>
    <xf numFmtId="166" fontId="269" fillId="3" borderId="8" xfId="27" applyNumberFormat="1" applyFont="1" applyFill="1" applyBorder="1" applyAlignment="1">
      <alignment vertical="center"/>
    </xf>
    <xf numFmtId="166" fontId="271" fillId="0" borderId="8" xfId="27" applyNumberFormat="1" applyFont="1" applyBorder="1" applyAlignment="1">
      <alignment vertical="center"/>
    </xf>
    <xf numFmtId="166" fontId="271" fillId="0" borderId="14" xfId="27" applyNumberFormat="1" applyFont="1" applyBorder="1" applyAlignment="1">
      <alignment vertical="center"/>
    </xf>
    <xf numFmtId="0" fontId="5" fillId="72" borderId="275" xfId="0" applyFont="1" applyFill="1" applyBorder="1" applyAlignment="1">
      <alignment horizontal="center" vertical="center"/>
    </xf>
    <xf numFmtId="0" fontId="31" fillId="73" borderId="272" xfId="0" applyFont="1" applyFill="1" applyBorder="1" applyAlignment="1">
      <alignment horizontal="center" vertical="center" wrapText="1"/>
    </xf>
    <xf numFmtId="0" fontId="5" fillId="72" borderId="274" xfId="0" applyFont="1" applyFill="1" applyBorder="1" applyAlignment="1">
      <alignment vertical="center"/>
    </xf>
    <xf numFmtId="0" fontId="31" fillId="73" borderId="262" xfId="0" applyFont="1" applyFill="1" applyBorder="1" applyAlignment="1">
      <alignment horizontal="center" vertical="center" wrapText="1"/>
    </xf>
    <xf numFmtId="0" fontId="5" fillId="72" borderId="275" xfId="0" applyFont="1" applyFill="1" applyBorder="1" applyAlignment="1">
      <alignment horizontal="center" vertical="center"/>
    </xf>
    <xf numFmtId="3" fontId="271" fillId="0" borderId="4" xfId="0" applyNumberFormat="1" applyFont="1" applyBorder="1" applyAlignment="1">
      <alignment horizontal="right" vertical="center"/>
    </xf>
    <xf numFmtId="0" fontId="5" fillId="72" borderId="274" xfId="0" applyFont="1" applyFill="1" applyBorder="1" applyAlignment="1">
      <alignment horizontal="center" vertical="center" wrapText="1"/>
    </xf>
    <xf numFmtId="0" fontId="5" fillId="72" borderId="278" xfId="0" applyFont="1" applyFill="1" applyBorder="1" applyAlignment="1">
      <alignment horizontal="center" vertical="center" wrapText="1"/>
    </xf>
    <xf numFmtId="0" fontId="5" fillId="72" borderId="273" xfId="0" applyFont="1" applyFill="1" applyBorder="1" applyAlignment="1">
      <alignment horizontal="center" vertical="center" wrapText="1"/>
    </xf>
    <xf numFmtId="0" fontId="5" fillId="72" borderId="277" xfId="0" applyFont="1" applyFill="1" applyBorder="1" applyAlignment="1">
      <alignment horizontal="center" vertical="center" wrapText="1"/>
    </xf>
    <xf numFmtId="0" fontId="5" fillId="72" borderId="275" xfId="0" applyFont="1" applyFill="1" applyBorder="1" applyAlignment="1">
      <alignment horizontal="center" vertical="center" wrapText="1"/>
    </xf>
    <xf numFmtId="0" fontId="278" fillId="0" borderId="0" xfId="43272" applyFont="1"/>
    <xf numFmtId="1" fontId="5" fillId="72" borderId="275" xfId="43265" applyNumberFormat="1" applyFont="1" applyFill="1" applyBorder="1" applyAlignment="1" applyProtection="1">
      <alignment horizontal="center"/>
    </xf>
    <xf numFmtId="2" fontId="5" fillId="72" borderId="275" xfId="43265" applyNumberFormat="1" applyFont="1" applyFill="1" applyBorder="1" applyAlignment="1" applyProtection="1">
      <alignment horizontal="center"/>
    </xf>
    <xf numFmtId="0" fontId="5" fillId="72" borderId="252" xfId="0" applyFont="1" applyFill="1" applyBorder="1" applyAlignment="1">
      <alignment horizontal="center"/>
    </xf>
    <xf numFmtId="0" fontId="269" fillId="0" borderId="22" xfId="0" applyFont="1" applyFill="1" applyBorder="1" applyAlignment="1">
      <alignment horizontal="left" vertical="center" wrapText="1"/>
    </xf>
    <xf numFmtId="0" fontId="269" fillId="3" borderId="22" xfId="0" applyFont="1" applyFill="1" applyBorder="1" applyAlignment="1">
      <alignment horizontal="left" vertical="center" wrapText="1"/>
    </xf>
    <xf numFmtId="0" fontId="269" fillId="3" borderId="280" xfId="0" applyFont="1" applyFill="1" applyBorder="1" applyAlignment="1">
      <alignment horizontal="left" vertical="center" wrapText="1"/>
    </xf>
    <xf numFmtId="166" fontId="270" fillId="3" borderId="5" xfId="0" applyNumberFormat="1" applyFont="1" applyFill="1" applyBorder="1" applyAlignment="1">
      <alignment horizontal="right" vertical="center"/>
    </xf>
    <xf numFmtId="2" fontId="270" fillId="3" borderId="45" xfId="0" applyNumberFormat="1" applyFont="1" applyFill="1" applyBorder="1" applyAlignment="1">
      <alignment horizontal="right" vertical="center"/>
    </xf>
    <xf numFmtId="0" fontId="270" fillId="3" borderId="45" xfId="0" applyFont="1" applyFill="1" applyBorder="1" applyAlignment="1">
      <alignment horizontal="right" vertical="center"/>
    </xf>
    <xf numFmtId="1" fontId="270" fillId="3" borderId="45" xfId="0" applyNumberFormat="1" applyFont="1" applyFill="1" applyBorder="1" applyAlignment="1">
      <alignment horizontal="right" vertical="center"/>
    </xf>
    <xf numFmtId="0" fontId="271" fillId="0" borderId="1" xfId="1887" applyFont="1" applyFill="1" applyBorder="1" applyAlignment="1">
      <alignment horizontal="left" vertical="center" wrapText="1"/>
    </xf>
    <xf numFmtId="0" fontId="271" fillId="3" borderId="1" xfId="1887" applyFont="1" applyFill="1" applyBorder="1" applyAlignment="1">
      <alignment horizontal="left" vertical="center" wrapText="1"/>
    </xf>
    <xf numFmtId="0" fontId="271" fillId="3" borderId="268" xfId="1887" applyFont="1" applyFill="1" applyBorder="1" applyAlignment="1">
      <alignment horizontal="left" vertical="center" wrapText="1"/>
    </xf>
    <xf numFmtId="0" fontId="270" fillId="0" borderId="22" xfId="0" applyFont="1" applyBorder="1" applyAlignment="1">
      <alignment vertical="top"/>
    </xf>
    <xf numFmtId="0" fontId="270" fillId="3" borderId="22" xfId="0" applyFont="1" applyFill="1" applyBorder="1" applyAlignment="1">
      <alignment vertical="top"/>
    </xf>
    <xf numFmtId="0" fontId="270" fillId="2" borderId="25" xfId="0" applyFont="1" applyFill="1" applyBorder="1" applyAlignment="1">
      <alignment vertical="top"/>
    </xf>
    <xf numFmtId="0" fontId="270" fillId="2" borderId="22" xfId="0" applyFont="1" applyFill="1" applyBorder="1" applyAlignment="1">
      <alignment vertical="top"/>
    </xf>
    <xf numFmtId="0" fontId="270" fillId="2" borderId="23" xfId="0" applyFont="1" applyFill="1" applyBorder="1" applyAlignment="1">
      <alignment vertical="top"/>
    </xf>
    <xf numFmtId="0" fontId="5" fillId="72" borderId="252" xfId="0" applyFont="1" applyFill="1" applyBorder="1" applyAlignment="1">
      <alignment horizontal="center" vertical="center"/>
    </xf>
    <xf numFmtId="0" fontId="31" fillId="73" borderId="252" xfId="27" applyFont="1" applyFill="1" applyBorder="1" applyAlignment="1">
      <alignment horizontal="center" vertical="center" wrapText="1"/>
    </xf>
    <xf numFmtId="0" fontId="5" fillId="72" borderId="275" xfId="42935" applyFont="1" applyFill="1" applyBorder="1" applyAlignment="1">
      <alignment horizontal="center"/>
    </xf>
    <xf numFmtId="0" fontId="31" fillId="73" borderId="252" xfId="0" applyFont="1" applyFill="1" applyBorder="1" applyAlignment="1">
      <alignment horizontal="center" vertical="center"/>
    </xf>
    <xf numFmtId="166" fontId="270" fillId="0" borderId="8" xfId="29" applyNumberFormat="1" applyFont="1" applyBorder="1" applyAlignment="1">
      <alignment horizontal="right" vertical="center"/>
    </xf>
    <xf numFmtId="166" fontId="270" fillId="3" borderId="8" xfId="29" applyNumberFormat="1" applyFont="1" applyFill="1" applyBorder="1" applyAlignment="1">
      <alignment horizontal="right" vertical="center"/>
    </xf>
    <xf numFmtId="166" fontId="270" fillId="3" borderId="14" xfId="29" applyNumberFormat="1" applyFont="1" applyFill="1" applyBorder="1" applyAlignment="1">
      <alignment horizontal="right" vertical="center"/>
    </xf>
    <xf numFmtId="166" fontId="270" fillId="2" borderId="4" xfId="29" applyNumberFormat="1" applyFont="1" applyFill="1" applyBorder="1" applyAlignment="1">
      <alignment horizontal="right" vertical="center"/>
    </xf>
    <xf numFmtId="166" fontId="270" fillId="2" borderId="18" xfId="29" applyNumberFormat="1" applyFont="1" applyFill="1" applyBorder="1" applyAlignment="1">
      <alignment horizontal="right" vertical="center"/>
    </xf>
    <xf numFmtId="166" fontId="270" fillId="3" borderId="14" xfId="0" applyNumberFormat="1" applyFont="1" applyFill="1" applyBorder="1" applyAlignment="1">
      <alignment horizontal="right" vertical="center"/>
    </xf>
    <xf numFmtId="166" fontId="270" fillId="2" borderId="4" xfId="0" applyNumberFormat="1" applyFont="1" applyFill="1" applyBorder="1" applyAlignment="1">
      <alignment horizontal="right" vertical="center"/>
    </xf>
    <xf numFmtId="166" fontId="270" fillId="2" borderId="18" xfId="0" applyNumberFormat="1" applyFont="1" applyFill="1" applyBorder="1" applyAlignment="1">
      <alignment horizontal="right" vertical="center"/>
    </xf>
    <xf numFmtId="0" fontId="31" fillId="73" borderId="252" xfId="0" applyFont="1" applyFill="1" applyBorder="1" applyAlignment="1">
      <alignment horizontal="center" vertical="center" wrapText="1"/>
    </xf>
    <xf numFmtId="0" fontId="5" fillId="72" borderId="252" xfId="0" applyFont="1" applyFill="1" applyBorder="1" applyAlignment="1">
      <alignment horizontal="center"/>
    </xf>
    <xf numFmtId="4" fontId="270" fillId="0" borderId="4" xfId="0" applyNumberFormat="1" applyFont="1" applyFill="1" applyBorder="1" applyAlignment="1">
      <alignment horizontal="right" vertical="center"/>
    </xf>
    <xf numFmtId="4" fontId="270" fillId="3" borderId="4" xfId="0" applyNumberFormat="1" applyFont="1" applyFill="1" applyBorder="1" applyAlignment="1">
      <alignment horizontal="right" vertical="center"/>
    </xf>
    <xf numFmtId="4" fontId="270" fillId="3" borderId="18" xfId="0" applyNumberFormat="1" applyFont="1" applyFill="1" applyBorder="1" applyAlignment="1">
      <alignment horizontal="right" vertical="center"/>
    </xf>
    <xf numFmtId="166" fontId="270" fillId="0" borderId="0" xfId="29" applyNumberFormat="1" applyFont="1" applyBorder="1" applyAlignment="1">
      <alignment horizontal="right" vertical="center"/>
    </xf>
    <xf numFmtId="166" fontId="270" fillId="3" borderId="0" xfId="29" applyNumberFormat="1" applyFont="1" applyFill="1" applyBorder="1" applyAlignment="1">
      <alignment horizontal="right" vertical="center"/>
    </xf>
    <xf numFmtId="166" fontId="270" fillId="3" borderId="15" xfId="29" applyNumberFormat="1" applyFont="1" applyFill="1" applyBorder="1" applyAlignment="1">
      <alignment horizontal="right" vertical="center"/>
    </xf>
    <xf numFmtId="0" fontId="31" fillId="73" borderId="262" xfId="0" applyFont="1" applyFill="1" applyBorder="1" applyAlignment="1">
      <alignment horizontal="center" vertical="center"/>
    </xf>
    <xf numFmtId="0" fontId="5" fillId="72" borderId="278" xfId="0" applyFont="1" applyFill="1" applyBorder="1" applyAlignment="1">
      <alignment horizontal="center" vertical="center"/>
    </xf>
    <xf numFmtId="3" fontId="270" fillId="0" borderId="20" xfId="29" applyNumberFormat="1" applyFont="1" applyBorder="1" applyAlignment="1">
      <alignment horizontal="right" vertical="center"/>
    </xf>
    <xf numFmtId="3" fontId="270" fillId="3" borderId="20" xfId="29" applyNumberFormat="1" applyFont="1" applyFill="1" applyBorder="1" applyAlignment="1">
      <alignment horizontal="right" vertical="center"/>
    </xf>
    <xf numFmtId="3" fontId="270" fillId="3" borderId="21" xfId="29" applyNumberFormat="1" applyFont="1" applyFill="1" applyBorder="1" applyAlignment="1">
      <alignment horizontal="right" vertical="center"/>
    </xf>
    <xf numFmtId="166" fontId="270" fillId="0" borderId="0" xfId="0" applyNumberFormat="1" applyFont="1" applyBorder="1" applyAlignment="1">
      <alignment horizontal="right" vertical="center"/>
    </xf>
    <xf numFmtId="166" fontId="270" fillId="3" borderId="0" xfId="0" applyNumberFormat="1" applyFont="1" applyFill="1" applyBorder="1" applyAlignment="1">
      <alignment horizontal="right" vertical="center"/>
    </xf>
    <xf numFmtId="166" fontId="270" fillId="3" borderId="15" xfId="0" applyNumberFormat="1" applyFont="1" applyFill="1" applyBorder="1" applyAlignment="1">
      <alignment horizontal="right" vertical="center"/>
    </xf>
    <xf numFmtId="166" fontId="270" fillId="2" borderId="27" xfId="0" applyNumberFormat="1" applyFont="1" applyFill="1" applyBorder="1" applyAlignment="1">
      <alignment horizontal="right" vertical="center"/>
    </xf>
    <xf numFmtId="3" fontId="270" fillId="0" borderId="20" xfId="0" applyNumberFormat="1" applyFont="1" applyBorder="1" applyAlignment="1">
      <alignment horizontal="right" vertical="center"/>
    </xf>
    <xf numFmtId="3" fontId="270" fillId="2" borderId="30" xfId="0" applyNumberFormat="1" applyFont="1" applyFill="1" applyBorder="1" applyAlignment="1">
      <alignment horizontal="right" vertical="center"/>
    </xf>
    <xf numFmtId="3" fontId="270" fillId="0" borderId="12" xfId="29" applyNumberFormat="1" applyFont="1" applyBorder="1" applyAlignment="1">
      <alignment horizontal="right" vertical="center"/>
    </xf>
    <xf numFmtId="0" fontId="5" fillId="72" borderId="283" xfId="0" applyFont="1" applyFill="1" applyBorder="1" applyAlignment="1">
      <alignment horizontal="center" vertical="center"/>
    </xf>
    <xf numFmtId="0" fontId="5" fillId="72" borderId="277" xfId="42935" applyFont="1" applyFill="1" applyBorder="1" applyAlignment="1">
      <alignment horizontal="center"/>
    </xf>
    <xf numFmtId="0" fontId="5" fillId="72" borderId="273" xfId="42935" applyFont="1" applyFill="1" applyBorder="1" applyAlignment="1">
      <alignment horizontal="center"/>
    </xf>
    <xf numFmtId="0" fontId="5" fillId="72" borderId="274" xfId="42935" applyFont="1" applyFill="1" applyBorder="1" applyAlignment="1">
      <alignment horizontal="center"/>
    </xf>
    <xf numFmtId="167" fontId="271" fillId="0" borderId="22" xfId="27" applyNumberFormat="1" applyFont="1" applyFill="1" applyBorder="1" applyAlignment="1">
      <alignment horizontal="right" vertical="center"/>
    </xf>
    <xf numFmtId="167" fontId="271" fillId="0" borderId="23" xfId="27" applyNumberFormat="1" applyFont="1" applyFill="1" applyBorder="1" applyAlignment="1">
      <alignment horizontal="right" vertical="center"/>
    </xf>
    <xf numFmtId="0" fontId="31" fillId="73" borderId="272" xfId="27" applyFont="1" applyFill="1" applyBorder="1" applyAlignment="1">
      <alignment horizontal="center" vertical="center" wrapText="1"/>
    </xf>
    <xf numFmtId="167" fontId="269" fillId="3" borderId="284" xfId="27" applyNumberFormat="1" applyFont="1" applyFill="1" applyBorder="1" applyAlignment="1">
      <alignment vertical="center"/>
    </xf>
    <xf numFmtId="167" fontId="271" fillId="0" borderId="22" xfId="27" applyNumberFormat="1" applyFont="1" applyBorder="1" applyAlignment="1">
      <alignment vertical="center"/>
    </xf>
    <xf numFmtId="167" fontId="269" fillId="3" borderId="22" xfId="27" applyNumberFormat="1" applyFont="1" applyFill="1" applyBorder="1" applyAlignment="1">
      <alignment vertical="center"/>
    </xf>
    <xf numFmtId="167" fontId="271" fillId="0" borderId="23" xfId="27" applyNumberFormat="1" applyFont="1" applyBorder="1" applyAlignment="1">
      <alignment vertical="center"/>
    </xf>
    <xf numFmtId="167" fontId="270" fillId="2" borderId="25" xfId="0" applyNumberFormat="1" applyFont="1" applyFill="1" applyBorder="1" applyAlignment="1">
      <alignment vertical="center"/>
    </xf>
    <xf numFmtId="167" fontId="270" fillId="2" borderId="22" xfId="0" applyNumberFormat="1" applyFont="1" applyFill="1" applyBorder="1" applyAlignment="1">
      <alignment vertical="center"/>
    </xf>
    <xf numFmtId="167" fontId="270" fillId="2" borderId="23" xfId="0" applyNumberFormat="1" applyFont="1" applyFill="1" applyBorder="1" applyAlignment="1">
      <alignment vertical="center"/>
    </xf>
    <xf numFmtId="0" fontId="31" fillId="73" borderId="262" xfId="27" applyFont="1" applyFill="1" applyBorder="1" applyAlignment="1">
      <alignment horizontal="center" vertical="center" wrapText="1"/>
    </xf>
    <xf numFmtId="3" fontId="269" fillId="3" borderId="0" xfId="27" applyNumberFormat="1" applyFont="1" applyFill="1" applyBorder="1" applyAlignment="1">
      <alignment horizontal="right" vertical="center"/>
    </xf>
    <xf numFmtId="3" fontId="271" fillId="0" borderId="0" xfId="27" applyNumberFormat="1" applyFont="1" applyFill="1" applyBorder="1" applyAlignment="1">
      <alignment horizontal="right" vertical="center"/>
    </xf>
    <xf numFmtId="3" fontId="271" fillId="0" borderId="15" xfId="27" applyNumberFormat="1" applyFont="1" applyFill="1" applyBorder="1" applyAlignment="1">
      <alignment horizontal="right" vertical="center"/>
    </xf>
    <xf numFmtId="3" fontId="269" fillId="3" borderId="19" xfId="27" applyNumberFormat="1" applyFont="1" applyFill="1" applyBorder="1" applyAlignment="1">
      <alignment horizontal="right" vertical="center"/>
    </xf>
    <xf numFmtId="3" fontId="269" fillId="5" borderId="20" xfId="27" applyNumberFormat="1" applyFont="1" applyFill="1" applyBorder="1" applyAlignment="1">
      <alignment horizontal="right" vertical="center"/>
    </xf>
    <xf numFmtId="3" fontId="269" fillId="3" borderId="20" xfId="27" applyNumberFormat="1" applyFont="1" applyFill="1" applyBorder="1" applyAlignment="1">
      <alignment horizontal="right" vertical="center"/>
    </xf>
    <xf numFmtId="3" fontId="269" fillId="5" borderId="21" xfId="27" applyNumberFormat="1" applyFont="1" applyFill="1" applyBorder="1" applyAlignment="1">
      <alignment horizontal="right" vertical="center"/>
    </xf>
    <xf numFmtId="167" fontId="269" fillId="3" borderId="25" xfId="27" applyNumberFormat="1" applyFont="1" applyFill="1" applyBorder="1" applyAlignment="1">
      <alignment horizontal="right" vertical="center"/>
    </xf>
    <xf numFmtId="1" fontId="269" fillId="3" borderId="0" xfId="27" applyNumberFormat="1" applyFont="1" applyFill="1" applyBorder="1" applyAlignment="1">
      <alignment vertical="center"/>
    </xf>
    <xf numFmtId="1" fontId="271" fillId="0" borderId="0" xfId="27" applyNumberFormat="1" applyFont="1" applyBorder="1" applyAlignment="1">
      <alignment vertical="center"/>
    </xf>
    <xf numFmtId="1" fontId="271" fillId="0" borderId="15" xfId="27" applyNumberFormat="1" applyFont="1" applyBorder="1" applyAlignment="1">
      <alignment vertical="center"/>
    </xf>
    <xf numFmtId="3" fontId="269" fillId="3" borderId="19" xfId="27" applyNumberFormat="1" applyFont="1" applyFill="1" applyBorder="1" applyAlignment="1">
      <alignment vertical="center"/>
    </xf>
    <xf numFmtId="3" fontId="269" fillId="5" borderId="20" xfId="27" applyNumberFormat="1" applyFont="1" applyFill="1" applyBorder="1" applyAlignment="1">
      <alignment vertical="center"/>
    </xf>
    <xf numFmtId="3" fontId="269" fillId="3" borderId="20" xfId="27" applyNumberFormat="1" applyFont="1" applyFill="1" applyBorder="1" applyAlignment="1">
      <alignment vertical="center"/>
    </xf>
    <xf numFmtId="3" fontId="269" fillId="5" borderId="21" xfId="27" applyNumberFormat="1" applyFont="1" applyFill="1" applyBorder="1" applyAlignment="1">
      <alignment vertical="center"/>
    </xf>
    <xf numFmtId="3" fontId="270" fillId="2" borderId="19" xfId="0" applyNumberFormat="1" applyFont="1" applyFill="1" applyBorder="1" applyAlignment="1">
      <alignment vertical="center"/>
    </xf>
    <xf numFmtId="3" fontId="270" fillId="2" borderId="20" xfId="0" applyNumberFormat="1" applyFont="1" applyFill="1" applyBorder="1" applyAlignment="1">
      <alignment vertical="center"/>
    </xf>
    <xf numFmtId="3" fontId="270" fillId="2" borderId="21" xfId="0" applyNumberFormat="1" applyFont="1" applyFill="1" applyBorder="1" applyAlignment="1">
      <alignment vertical="center"/>
    </xf>
    <xf numFmtId="167" fontId="269" fillId="3" borderId="25" xfId="27" applyNumberFormat="1" applyFont="1" applyFill="1" applyBorder="1" applyAlignment="1">
      <alignment vertical="center"/>
    </xf>
    <xf numFmtId="3" fontId="269" fillId="3" borderId="0" xfId="27" applyNumberFormat="1" applyFont="1" applyFill="1" applyBorder="1" applyAlignment="1">
      <alignment vertical="center"/>
    </xf>
    <xf numFmtId="3" fontId="271" fillId="0" borderId="0" xfId="27" applyNumberFormat="1" applyFont="1" applyBorder="1" applyAlignment="1">
      <alignment vertical="center"/>
    </xf>
    <xf numFmtId="3" fontId="271" fillId="0" borderId="15" xfId="27" applyNumberFormat="1" applyFont="1" applyBorder="1" applyAlignment="1">
      <alignment vertical="center"/>
    </xf>
    <xf numFmtId="0" fontId="31" fillId="73" borderId="252" xfId="43272" applyFont="1" applyFill="1" applyBorder="1" applyAlignment="1">
      <alignment horizontal="center" vertical="center" wrapText="1"/>
    </xf>
    <xf numFmtId="173" fontId="270" fillId="0" borderId="20" xfId="0" applyNumberFormat="1" applyFont="1" applyBorder="1" applyAlignment="1">
      <alignment horizontal="right" vertical="center"/>
    </xf>
    <xf numFmtId="173" fontId="270" fillId="3" borderId="20" xfId="0" applyNumberFormat="1" applyFont="1" applyFill="1" applyBorder="1" applyAlignment="1">
      <alignment horizontal="right" vertical="center"/>
    </xf>
    <xf numFmtId="173" fontId="270" fillId="3" borderId="21" xfId="0" applyNumberFormat="1" applyFont="1" applyFill="1" applyBorder="1" applyAlignment="1">
      <alignment horizontal="right" vertical="center"/>
    </xf>
    <xf numFmtId="0" fontId="31" fillId="73" borderId="274" xfId="0" applyFont="1" applyFill="1" applyBorder="1" applyAlignment="1">
      <alignment horizontal="center" vertical="center" wrapText="1"/>
    </xf>
    <xf numFmtId="166" fontId="270" fillId="0" borderId="20" xfId="0" applyNumberFormat="1" applyFont="1" applyFill="1" applyBorder="1" applyAlignment="1">
      <alignment horizontal="right" vertical="center"/>
    </xf>
    <xf numFmtId="166" fontId="270" fillId="3" borderId="20" xfId="0" applyNumberFormat="1" applyFont="1" applyFill="1" applyBorder="1" applyAlignment="1">
      <alignment horizontal="right" vertical="center"/>
    </xf>
    <xf numFmtId="166" fontId="270" fillId="2" borderId="19" xfId="0" applyNumberFormat="1" applyFont="1" applyFill="1" applyBorder="1" applyAlignment="1">
      <alignment horizontal="right" vertical="center"/>
    </xf>
    <xf numFmtId="166" fontId="270" fillId="2" borderId="20" xfId="0" applyNumberFormat="1" applyFont="1" applyFill="1" applyBorder="1" applyAlignment="1">
      <alignment horizontal="right" vertical="center"/>
    </xf>
    <xf numFmtId="166" fontId="270" fillId="2" borderId="21" xfId="0" applyNumberFormat="1" applyFont="1" applyFill="1" applyBorder="1" applyAlignment="1">
      <alignment horizontal="right" vertical="center"/>
    </xf>
    <xf numFmtId="0" fontId="31" fillId="73" borderId="278" xfId="0" applyFont="1" applyFill="1" applyBorder="1" applyAlignment="1">
      <alignment horizontal="center" vertical="center" wrapText="1"/>
    </xf>
    <xf numFmtId="0" fontId="31" fillId="73" borderId="283" xfId="0" applyFont="1" applyFill="1" applyBorder="1" applyAlignment="1">
      <alignment horizontal="center" vertical="center" wrapText="1"/>
    </xf>
    <xf numFmtId="173" fontId="270" fillId="0" borderId="12" xfId="0" applyNumberFormat="1" applyFont="1" applyBorder="1" applyAlignment="1">
      <alignment horizontal="right" vertical="center"/>
    </xf>
    <xf numFmtId="173" fontId="270" fillId="3" borderId="12" xfId="0" applyNumberFormat="1" applyFont="1" applyFill="1" applyBorder="1" applyAlignment="1">
      <alignment horizontal="right" vertical="center"/>
    </xf>
    <xf numFmtId="173" fontId="270" fillId="3" borderId="16" xfId="0" applyNumberFormat="1" applyFont="1" applyFill="1" applyBorder="1" applyAlignment="1">
      <alignment horizontal="right" vertical="center"/>
    </xf>
    <xf numFmtId="3" fontId="270" fillId="2" borderId="12" xfId="0" applyNumberFormat="1" applyFont="1" applyFill="1" applyBorder="1" applyAlignment="1">
      <alignment horizontal="right" vertical="center"/>
    </xf>
    <xf numFmtId="3" fontId="270" fillId="2" borderId="16" xfId="0" applyNumberFormat="1" applyFont="1" applyFill="1" applyBorder="1" applyAlignment="1">
      <alignment horizontal="right" vertical="center"/>
    </xf>
    <xf numFmtId="166" fontId="270" fillId="0" borderId="20" xfId="0" applyNumberFormat="1" applyFont="1" applyBorder="1" applyAlignment="1">
      <alignment horizontal="right" vertical="center"/>
    </xf>
    <xf numFmtId="166" fontId="270" fillId="3" borderId="21" xfId="0" applyNumberFormat="1" applyFont="1" applyFill="1" applyBorder="1" applyAlignment="1">
      <alignment horizontal="right" vertical="center"/>
    </xf>
    <xf numFmtId="3" fontId="269" fillId="0" borderId="0" xfId="43272" applyNumberFormat="1" applyFont="1" applyFill="1" applyBorder="1" applyAlignment="1">
      <alignment horizontal="right" vertical="center" wrapText="1"/>
    </xf>
    <xf numFmtId="0" fontId="31" fillId="73" borderId="262" xfId="43272" applyFont="1" applyFill="1" applyBorder="1" applyAlignment="1">
      <alignment horizontal="center" vertical="center" wrapText="1"/>
    </xf>
    <xf numFmtId="0" fontId="5" fillId="72" borderId="273" xfId="22" applyFont="1" applyFill="1" applyBorder="1" applyAlignment="1">
      <alignment horizontal="center" vertical="center" wrapText="1"/>
    </xf>
    <xf numFmtId="0" fontId="5" fillId="72" borderId="277" xfId="22" applyFont="1" applyFill="1" applyBorder="1" applyAlignment="1">
      <alignment horizontal="center" vertical="center" wrapText="1"/>
    </xf>
    <xf numFmtId="0" fontId="5" fillId="72" borderId="274" xfId="22" applyFont="1" applyFill="1" applyBorder="1" applyAlignment="1">
      <alignment horizontal="center" vertical="center" wrapText="1"/>
    </xf>
    <xf numFmtId="0" fontId="270" fillId="0" borderId="0" xfId="42935" applyFont="1" applyFill="1" applyBorder="1" applyAlignment="1">
      <alignment horizontal="right" vertical="center"/>
    </xf>
    <xf numFmtId="0" fontId="270" fillId="3" borderId="0" xfId="42935" applyFont="1" applyFill="1" applyBorder="1" applyAlignment="1">
      <alignment horizontal="right" vertical="center"/>
    </xf>
    <xf numFmtId="0" fontId="269" fillId="0" borderId="286" xfId="0" applyFont="1" applyBorder="1" applyAlignment="1">
      <alignment vertical="center" wrapText="1"/>
    </xf>
    <xf numFmtId="0" fontId="5" fillId="72" borderId="252" xfId="42935" applyFont="1" applyFill="1" applyBorder="1" applyAlignment="1">
      <alignment horizontal="center"/>
    </xf>
    <xf numFmtId="0" fontId="270" fillId="0" borderId="10" xfId="42935" applyFont="1" applyFill="1" applyBorder="1" applyAlignment="1">
      <alignment horizontal="right" vertical="center"/>
    </xf>
    <xf numFmtId="0" fontId="270" fillId="3" borderId="10" xfId="42935" applyFont="1" applyFill="1" applyBorder="1" applyAlignment="1">
      <alignment horizontal="right" vertical="center"/>
    </xf>
    <xf numFmtId="1" fontId="269" fillId="0" borderId="9" xfId="43272" applyNumberFormat="1" applyFont="1" applyFill="1" applyBorder="1" applyAlignment="1">
      <alignment horizontal="right" vertical="center" wrapText="1"/>
    </xf>
    <xf numFmtId="1" fontId="5" fillId="72" borderId="274" xfId="43265" applyNumberFormat="1" applyFont="1" applyFill="1" applyBorder="1" applyAlignment="1" applyProtection="1">
      <alignment horizontal="center"/>
    </xf>
    <xf numFmtId="1" fontId="271" fillId="2" borderId="27" xfId="0" applyNumberFormat="1" applyFont="1" applyFill="1" applyBorder="1" applyAlignment="1">
      <alignment horizontal="right"/>
    </xf>
    <xf numFmtId="1" fontId="271" fillId="2" borderId="4" xfId="0" applyNumberFormat="1" applyFont="1" applyFill="1" applyBorder="1" applyAlignment="1">
      <alignment horizontal="right"/>
    </xf>
    <xf numFmtId="1" fontId="271" fillId="2" borderId="18" xfId="0" applyNumberFormat="1" applyFont="1" applyFill="1" applyBorder="1" applyAlignment="1">
      <alignment horizontal="right"/>
    </xf>
    <xf numFmtId="0" fontId="271" fillId="0" borderId="10" xfId="0" applyFont="1" applyFill="1" applyBorder="1" applyAlignment="1">
      <alignment horizontal="left" vertical="center" wrapText="1"/>
    </xf>
    <xf numFmtId="0" fontId="271" fillId="3" borderId="10" xfId="0" applyFont="1" applyFill="1" applyBorder="1" applyAlignment="1">
      <alignment horizontal="left" vertical="center" wrapText="1"/>
    </xf>
    <xf numFmtId="0" fontId="271" fillId="2" borderId="9" xfId="0" applyFont="1" applyFill="1" applyBorder="1" applyAlignment="1">
      <alignment horizontal="left" vertical="center" wrapText="1"/>
    </xf>
    <xf numFmtId="0" fontId="271" fillId="2" borderId="10" xfId="0" applyFont="1" applyFill="1" applyBorder="1" applyAlignment="1">
      <alignment horizontal="left" vertical="center" wrapText="1"/>
    </xf>
    <xf numFmtId="0" fontId="271" fillId="2" borderId="17" xfId="0" applyFont="1" applyFill="1" applyBorder="1" applyAlignment="1">
      <alignment horizontal="left" vertical="center" wrapText="1"/>
    </xf>
    <xf numFmtId="166" fontId="270" fillId="2" borderId="27" xfId="0" applyNumberFormat="1" applyFont="1" applyFill="1" applyBorder="1" applyAlignment="1">
      <alignment horizontal="right"/>
    </xf>
    <xf numFmtId="166" fontId="270" fillId="2" borderId="4" xfId="0" applyNumberFormat="1" applyFont="1" applyFill="1" applyBorder="1" applyAlignment="1">
      <alignment horizontal="right"/>
    </xf>
    <xf numFmtId="166" fontId="270" fillId="2" borderId="18" xfId="0" applyNumberFormat="1" applyFont="1" applyFill="1" applyBorder="1" applyAlignment="1">
      <alignment horizontal="right"/>
    </xf>
    <xf numFmtId="0" fontId="269" fillId="0" borderId="10" xfId="0" applyFont="1" applyFill="1" applyBorder="1" applyAlignment="1">
      <alignment horizontal="left" vertical="center" wrapText="1"/>
    </xf>
    <xf numFmtId="0" fontId="269" fillId="3" borderId="10" xfId="0" applyFont="1" applyFill="1" applyBorder="1" applyAlignment="1">
      <alignment horizontal="left" vertical="center" wrapText="1"/>
    </xf>
    <xf numFmtId="0" fontId="269" fillId="2" borderId="9" xfId="0" applyFont="1" applyFill="1" applyBorder="1" applyAlignment="1">
      <alignment horizontal="left" vertical="center" wrapText="1"/>
    </xf>
    <xf numFmtId="0" fontId="269" fillId="2" borderId="10" xfId="0" applyFont="1" applyFill="1" applyBorder="1" applyAlignment="1">
      <alignment horizontal="left" vertical="center" wrapText="1"/>
    </xf>
    <xf numFmtId="0" fontId="269" fillId="2" borderId="17" xfId="0" applyFont="1" applyFill="1" applyBorder="1" applyAlignment="1">
      <alignment horizontal="left" vertical="center" wrapText="1"/>
    </xf>
    <xf numFmtId="166" fontId="271" fillId="2" borderId="27" xfId="0" applyNumberFormat="1" applyFont="1" applyFill="1" applyBorder="1" applyAlignment="1">
      <alignment horizontal="right"/>
    </xf>
    <xf numFmtId="166" fontId="271" fillId="2" borderId="4" xfId="0" applyNumberFormat="1" applyFont="1" applyFill="1" applyBorder="1" applyAlignment="1">
      <alignment horizontal="right"/>
    </xf>
    <xf numFmtId="166" fontId="271" fillId="2" borderId="18" xfId="0" applyNumberFormat="1" applyFont="1" applyFill="1" applyBorder="1" applyAlignment="1">
      <alignment horizontal="right"/>
    </xf>
    <xf numFmtId="0" fontId="31" fillId="0" borderId="0" xfId="0" applyFont="1" applyAlignment="1">
      <alignment wrapText="1"/>
    </xf>
    <xf numFmtId="1" fontId="275" fillId="3" borderId="4" xfId="43272" applyNumberFormat="1" applyFont="1" applyFill="1" applyBorder="1" applyAlignment="1">
      <alignment horizontal="right" vertical="center" wrapText="1"/>
    </xf>
    <xf numFmtId="3" fontId="270" fillId="0" borderId="4" xfId="43272" applyNumberFormat="1" applyFont="1" applyFill="1" applyBorder="1" applyAlignment="1">
      <alignment horizontal="right" vertical="center" wrapText="1"/>
    </xf>
    <xf numFmtId="3" fontId="269" fillId="0" borderId="9" xfId="43272" applyNumberFormat="1" applyFont="1" applyFill="1" applyBorder="1" applyAlignment="1">
      <alignment horizontal="right" vertical="center" wrapText="1"/>
    </xf>
    <xf numFmtId="3" fontId="269" fillId="0" borderId="27" xfId="43272" applyNumberFormat="1" applyFont="1" applyFill="1" applyBorder="1" applyAlignment="1">
      <alignment horizontal="right" vertical="center" wrapText="1"/>
    </xf>
    <xf numFmtId="0" fontId="287" fillId="0" borderId="0" xfId="0" applyFont="1"/>
    <xf numFmtId="0" fontId="287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288" fillId="0" borderId="0" xfId="12192" applyFont="1"/>
    <xf numFmtId="0" fontId="288" fillId="0" borderId="0" xfId="12192" applyFont="1" applyFill="1" applyBorder="1"/>
    <xf numFmtId="0" fontId="288" fillId="0" borderId="0" xfId="12192" applyFont="1" applyAlignment="1">
      <alignment vertical="center"/>
    </xf>
    <xf numFmtId="0" fontId="288" fillId="0" borderId="0" xfId="12192" applyFont="1" applyFill="1" applyBorder="1" applyAlignment="1">
      <alignment vertical="center"/>
    </xf>
    <xf numFmtId="0" fontId="287" fillId="0" borderId="0" xfId="0" applyFont="1" applyAlignment="1"/>
    <xf numFmtId="0" fontId="289" fillId="0" borderId="0" xfId="12192" applyFont="1" applyFill="1" applyAlignment="1">
      <alignment horizontal="left" vertical="center"/>
    </xf>
    <xf numFmtId="0" fontId="285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27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/>
    <xf numFmtId="0" fontId="31" fillId="73" borderId="252" xfId="27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1" fillId="0" borderId="0" xfId="0" applyFont="1" applyBorder="1" applyAlignment="1">
      <alignment wrapText="1"/>
    </xf>
    <xf numFmtId="0" fontId="6" fillId="0" borderId="0" xfId="43272" applyAlignment="1">
      <alignment vertical="center"/>
    </xf>
    <xf numFmtId="0" fontId="31" fillId="73" borderId="262" xfId="0" applyFont="1" applyFill="1" applyBorder="1" applyAlignment="1">
      <alignment horizontal="center" vertical="center" wrapText="1"/>
    </xf>
    <xf numFmtId="0" fontId="5" fillId="72" borderId="298" xfId="0" applyFont="1" applyFill="1" applyBorder="1" applyAlignment="1">
      <alignment horizontal="center" vertical="center"/>
    </xf>
    <xf numFmtId="0" fontId="5" fillId="72" borderId="297" xfId="0" applyFont="1" applyFill="1" applyBorder="1" applyAlignment="1">
      <alignment horizontal="center"/>
    </xf>
    <xf numFmtId="0" fontId="271" fillId="0" borderId="19" xfId="0" applyFont="1" applyBorder="1"/>
    <xf numFmtId="0" fontId="271" fillId="3" borderId="20" xfId="0" applyFont="1" applyFill="1" applyBorder="1"/>
    <xf numFmtId="0" fontId="271" fillId="0" borderId="20" xfId="0" applyFont="1" applyBorder="1"/>
    <xf numFmtId="0" fontId="271" fillId="2" borderId="19" xfId="0" applyFont="1" applyFill="1" applyBorder="1"/>
    <xf numFmtId="0" fontId="271" fillId="2" borderId="20" xfId="0" applyFont="1" applyFill="1" applyBorder="1"/>
    <xf numFmtId="0" fontId="271" fillId="2" borderId="21" xfId="0" applyFont="1" applyFill="1" applyBorder="1"/>
    <xf numFmtId="0" fontId="5" fillId="72" borderId="298" xfId="0" applyFont="1" applyFill="1" applyBorder="1" applyAlignment="1">
      <alignment horizontal="center"/>
    </xf>
    <xf numFmtId="2" fontId="271" fillId="0" borderId="22" xfId="0" applyNumberFormat="1" applyFont="1" applyBorder="1"/>
    <xf numFmtId="2" fontId="271" fillId="3" borderId="22" xfId="0" applyNumberFormat="1" applyFont="1" applyFill="1" applyBorder="1"/>
    <xf numFmtId="2" fontId="271" fillId="3" borderId="22" xfId="0" applyNumberFormat="1" applyFont="1" applyFill="1" applyBorder="1" applyAlignment="1">
      <alignment horizontal="right"/>
    </xf>
    <xf numFmtId="2" fontId="271" fillId="2" borderId="25" xfId="0" applyNumberFormat="1" applyFont="1" applyFill="1" applyBorder="1"/>
    <xf numFmtId="2" fontId="271" fillId="2" borderId="22" xfId="0" applyNumberFormat="1" applyFont="1" applyFill="1" applyBorder="1"/>
    <xf numFmtId="2" fontId="271" fillId="2" borderId="23" xfId="0" applyNumberFormat="1" applyFont="1" applyFill="1" applyBorder="1"/>
    <xf numFmtId="0" fontId="5" fillId="72" borderId="262" xfId="42935" applyFont="1" applyFill="1" applyBorder="1" applyAlignment="1">
      <alignment horizontal="center"/>
    </xf>
    <xf numFmtId="0" fontId="5" fillId="72" borderId="272" xfId="42935" applyFont="1" applyFill="1" applyBorder="1" applyAlignment="1">
      <alignment horizontal="center"/>
    </xf>
    <xf numFmtId="173" fontId="270" fillId="0" borderId="4" xfId="0" applyNumberFormat="1" applyFont="1" applyBorder="1" applyAlignment="1">
      <alignment horizontal="right" vertical="center"/>
    </xf>
    <xf numFmtId="173" fontId="270" fillId="3" borderId="4" xfId="0" applyNumberFormat="1" applyFont="1" applyFill="1" applyBorder="1" applyAlignment="1">
      <alignment horizontal="right" vertical="center"/>
    </xf>
    <xf numFmtId="173" fontId="270" fillId="3" borderId="18" xfId="0" applyNumberFormat="1" applyFont="1" applyFill="1" applyBorder="1" applyAlignment="1">
      <alignment horizontal="right" vertical="center"/>
    </xf>
    <xf numFmtId="2" fontId="270" fillId="0" borderId="25" xfId="0" applyNumberFormat="1" applyFont="1" applyBorder="1" applyAlignment="1">
      <alignment horizontal="right" vertical="center"/>
    </xf>
    <xf numFmtId="2" fontId="270" fillId="3" borderId="22" xfId="0" applyNumberFormat="1" applyFont="1" applyFill="1" applyBorder="1" applyAlignment="1">
      <alignment horizontal="right" vertical="center"/>
    </xf>
    <xf numFmtId="2" fontId="270" fillId="0" borderId="22" xfId="0" applyNumberFormat="1" applyFont="1" applyBorder="1" applyAlignment="1">
      <alignment horizontal="right" vertical="center"/>
    </xf>
    <xf numFmtId="2" fontId="270" fillId="3" borderId="23" xfId="0" applyNumberFormat="1" applyFont="1" applyFill="1" applyBorder="1" applyAlignment="1">
      <alignment horizontal="right" vertical="center"/>
    </xf>
    <xf numFmtId="0" fontId="288" fillId="0" borderId="0" xfId="12192" applyFont="1" applyFill="1" applyBorder="1" applyAlignment="1">
      <alignment horizontal="left"/>
    </xf>
    <xf numFmtId="0" fontId="290" fillId="0" borderId="0" xfId="0" applyFont="1" applyAlignment="1">
      <alignment horizontal="left" vertical="center" indent="8"/>
    </xf>
    <xf numFmtId="0" fontId="291" fillId="0" borderId="0" xfId="0" applyFont="1" applyAlignment="1">
      <alignment horizontal="left" vertical="center" indent="8"/>
    </xf>
    <xf numFmtId="0" fontId="291" fillId="0" borderId="0" xfId="0" applyFont="1"/>
    <xf numFmtId="0" fontId="279" fillId="0" borderId="0" xfId="0" applyFont="1" applyFill="1" applyBorder="1" applyAlignment="1">
      <alignment horizontal="left" vertical="center" wrapText="1"/>
    </xf>
    <xf numFmtId="0" fontId="5" fillId="72" borderId="252" xfId="0" applyFont="1" applyFill="1" applyBorder="1" applyAlignment="1">
      <alignment horizontal="center"/>
    </xf>
    <xf numFmtId="0" fontId="272" fillId="0" borderId="0" xfId="0" applyFont="1" applyAlignment="1">
      <alignment vertical="center"/>
    </xf>
    <xf numFmtId="0" fontId="1" fillId="0" borderId="0" xfId="0" applyFont="1"/>
    <xf numFmtId="0" fontId="27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74" fillId="0" borderId="0" xfId="0" applyFont="1" applyBorder="1"/>
    <xf numFmtId="0" fontId="274" fillId="0" borderId="29" xfId="0" applyFont="1" applyBorder="1"/>
    <xf numFmtId="0" fontId="270" fillId="0" borderId="0" xfId="0" applyFont="1"/>
    <xf numFmtId="0" fontId="42" fillId="0" borderId="0" xfId="0" applyFont="1" applyFill="1"/>
    <xf numFmtId="0" fontId="42" fillId="0" borderId="0" xfId="0" applyFont="1"/>
    <xf numFmtId="0" fontId="262" fillId="0" borderId="0" xfId="0" applyFont="1" applyAlignment="1">
      <alignment vertical="center"/>
    </xf>
    <xf numFmtId="0" fontId="268" fillId="73" borderId="279" xfId="0" applyFont="1" applyFill="1" applyBorder="1" applyAlignment="1">
      <alignment horizontal="center" vertical="center" wrapText="1"/>
    </xf>
    <xf numFmtId="0" fontId="277" fillId="72" borderId="272" xfId="0" applyFont="1" applyFill="1" applyBorder="1" applyAlignment="1">
      <alignment horizontal="center" vertical="center" wrapText="1"/>
    </xf>
    <xf numFmtId="0" fontId="277" fillId="72" borderId="252" xfId="0" applyFont="1" applyFill="1" applyBorder="1" applyAlignment="1">
      <alignment horizontal="center" vertical="center" wrapText="1"/>
    </xf>
    <xf numFmtId="0" fontId="277" fillId="72" borderId="298" xfId="0" applyFont="1" applyFill="1" applyBorder="1" applyAlignment="1">
      <alignment horizontal="center" vertical="center"/>
    </xf>
    <xf numFmtId="0" fontId="277" fillId="72" borderId="296" xfId="0" applyFont="1" applyFill="1" applyBorder="1" applyAlignment="1">
      <alignment horizontal="center" vertical="center"/>
    </xf>
    <xf numFmtId="0" fontId="270" fillId="28" borderId="22" xfId="0" applyFont="1" applyFill="1" applyBorder="1"/>
    <xf numFmtId="3" fontId="270" fillId="28" borderId="20" xfId="0" applyNumberFormat="1" applyFont="1" applyFill="1" applyBorder="1" applyAlignment="1">
      <alignment horizontal="right" indent="1"/>
    </xf>
    <xf numFmtId="3" fontId="270" fillId="28" borderId="4" xfId="0" applyNumberFormat="1" applyFont="1" applyFill="1" applyBorder="1"/>
    <xf numFmtId="166" fontId="270" fillId="28" borderId="22" xfId="0" applyNumberFormat="1" applyFont="1" applyFill="1" applyBorder="1"/>
    <xf numFmtId="166" fontId="270" fillId="28" borderId="25" xfId="0" applyNumberFormat="1" applyFont="1" applyFill="1" applyBorder="1"/>
    <xf numFmtId="166" fontId="270" fillId="28" borderId="8" xfId="0" applyNumberFormat="1" applyFont="1" applyFill="1" applyBorder="1"/>
    <xf numFmtId="0" fontId="270" fillId="75" borderId="22" xfId="0" applyFont="1" applyFill="1" applyBorder="1"/>
    <xf numFmtId="3" fontId="270" fillId="75" borderId="20" xfId="0" applyNumberFormat="1" applyFont="1" applyFill="1" applyBorder="1" applyAlignment="1">
      <alignment horizontal="right" indent="1"/>
    </xf>
    <xf numFmtId="3" fontId="270" fillId="75" borderId="4" xfId="0" applyNumberFormat="1" applyFont="1" applyFill="1" applyBorder="1"/>
    <xf numFmtId="166" fontId="270" fillId="75" borderId="22" xfId="0" applyNumberFormat="1" applyFont="1" applyFill="1" applyBorder="1"/>
    <xf numFmtId="0" fontId="270" fillId="75" borderId="4" xfId="0" applyFont="1" applyFill="1" applyBorder="1"/>
    <xf numFmtId="166" fontId="270" fillId="75" borderId="8" xfId="0" applyNumberFormat="1" applyFont="1" applyFill="1" applyBorder="1"/>
    <xf numFmtId="0" fontId="270" fillId="28" borderId="4" xfId="0" applyFont="1" applyFill="1" applyBorder="1"/>
    <xf numFmtId="3" fontId="270" fillId="75" borderId="21" xfId="0" applyNumberFormat="1" applyFont="1" applyFill="1" applyBorder="1" applyAlignment="1">
      <alignment horizontal="right" indent="1"/>
    </xf>
    <xf numFmtId="3" fontId="270" fillId="75" borderId="18" xfId="0" applyNumberFormat="1" applyFont="1" applyFill="1" applyBorder="1"/>
    <xf numFmtId="166" fontId="270" fillId="75" borderId="23" xfId="0" applyNumberFormat="1" applyFont="1" applyFill="1" applyBorder="1"/>
    <xf numFmtId="0" fontId="270" fillId="75" borderId="18" xfId="0" applyFont="1" applyFill="1" applyBorder="1"/>
    <xf numFmtId="166" fontId="270" fillId="75" borderId="14" xfId="0" applyNumberFormat="1" applyFont="1" applyFill="1" applyBorder="1"/>
    <xf numFmtId="0" fontId="270" fillId="76" borderId="25" xfId="0" applyFont="1" applyFill="1" applyBorder="1"/>
    <xf numFmtId="3" fontId="270" fillId="76" borderId="19" xfId="0" applyNumberFormat="1" applyFont="1" applyFill="1" applyBorder="1" applyAlignment="1">
      <alignment horizontal="right" indent="1"/>
    </xf>
    <xf numFmtId="3" fontId="270" fillId="76" borderId="27" xfId="0" applyNumberFormat="1" applyFont="1" applyFill="1" applyBorder="1"/>
    <xf numFmtId="166" fontId="270" fillId="76" borderId="25" xfId="0" applyNumberFormat="1" applyFont="1" applyFill="1" applyBorder="1"/>
    <xf numFmtId="166" fontId="270" fillId="76" borderId="24" xfId="0" applyNumberFormat="1" applyFont="1" applyFill="1" applyBorder="1"/>
    <xf numFmtId="0" fontId="270" fillId="76" borderId="22" xfId="0" applyFont="1" applyFill="1" applyBorder="1"/>
    <xf numFmtId="3" fontId="270" fillId="76" borderId="20" xfId="0" applyNumberFormat="1" applyFont="1" applyFill="1" applyBorder="1" applyAlignment="1">
      <alignment horizontal="right" indent="1"/>
    </xf>
    <xf numFmtId="3" fontId="270" fillId="76" borderId="4" xfId="0" applyNumberFormat="1" applyFont="1" applyFill="1" applyBorder="1"/>
    <xf numFmtId="166" fontId="270" fillId="76" borderId="22" xfId="0" applyNumberFormat="1" applyFont="1" applyFill="1" applyBorder="1"/>
    <xf numFmtId="0" fontId="270" fillId="76" borderId="4" xfId="0" applyFont="1" applyFill="1" applyBorder="1"/>
    <xf numFmtId="166" fontId="270" fillId="76" borderId="8" xfId="0" applyNumberFormat="1" applyFont="1" applyFill="1" applyBorder="1"/>
    <xf numFmtId="0" fontId="270" fillId="76" borderId="23" xfId="0" applyFont="1" applyFill="1" applyBorder="1"/>
    <xf numFmtId="3" fontId="270" fillId="76" borderId="21" xfId="0" applyNumberFormat="1" applyFont="1" applyFill="1" applyBorder="1" applyAlignment="1">
      <alignment horizontal="right" indent="1"/>
    </xf>
    <xf numFmtId="3" fontId="270" fillId="76" borderId="18" xfId="0" applyNumberFormat="1" applyFont="1" applyFill="1" applyBorder="1"/>
    <xf numFmtId="166" fontId="270" fillId="76" borderId="23" xfId="0" applyNumberFormat="1" applyFont="1" applyFill="1" applyBorder="1"/>
    <xf numFmtId="166" fontId="270" fillId="76" borderId="14" xfId="0" applyNumberFormat="1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288" fillId="0" borderId="0" xfId="12192" applyFont="1" applyFill="1" applyBorder="1" applyAlignment="1">
      <alignment horizontal="left"/>
    </xf>
    <xf numFmtId="0" fontId="288" fillId="0" borderId="0" xfId="12192" applyFont="1" applyBorder="1"/>
    <xf numFmtId="0" fontId="288" fillId="0" borderId="0" xfId="12192" applyFont="1" applyAlignment="1">
      <alignment vertical="top" wrapText="1"/>
    </xf>
    <xf numFmtId="0" fontId="288" fillId="0" borderId="0" xfId="12192" applyFont="1" applyAlignment="1">
      <alignment wrapText="1"/>
    </xf>
    <xf numFmtId="0" fontId="288" fillId="0" borderId="0" xfId="12192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88" fillId="0" borderId="0" xfId="12192" applyFont="1" applyFill="1" applyBorder="1" applyAlignment="1">
      <alignment vertical="center" wrapText="1"/>
    </xf>
    <xf numFmtId="0" fontId="288" fillId="0" borderId="0" xfId="12192" applyFont="1" applyFill="1" applyBorder="1" applyAlignment="1">
      <alignment horizontal="left" wrapText="1"/>
    </xf>
    <xf numFmtId="0" fontId="3" fillId="74" borderId="0" xfId="4922" applyNumberFormat="1" applyFont="1" applyFill="1" applyAlignment="1">
      <alignment horizontal="left" vertical="center" wrapText="1"/>
    </xf>
    <xf numFmtId="0" fontId="279" fillId="0" borderId="0" xfId="0" applyFont="1" applyAlignment="1">
      <alignment horizontal="left" vertical="center"/>
    </xf>
    <xf numFmtId="0" fontId="279" fillId="0" borderId="29" xfId="0" applyFont="1" applyFill="1" applyBorder="1" applyAlignment="1">
      <alignment horizontal="left" vertical="center"/>
    </xf>
    <xf numFmtId="0" fontId="279" fillId="0" borderId="1" xfId="19" applyFont="1" applyFill="1" applyBorder="1" applyAlignment="1">
      <alignment horizontal="left" vertical="center"/>
    </xf>
    <xf numFmtId="0" fontId="279" fillId="0" borderId="0" xfId="19" applyFont="1" applyFill="1" applyBorder="1" applyAlignment="1">
      <alignment horizontal="left" vertical="center"/>
    </xf>
    <xf numFmtId="0" fontId="279" fillId="0" borderId="0" xfId="0" applyFont="1" applyFill="1" applyBorder="1" applyAlignment="1">
      <alignment horizontal="left" vertical="center"/>
    </xf>
    <xf numFmtId="0" fontId="268" fillId="0" borderId="2" xfId="0" applyFont="1" applyBorder="1" applyAlignment="1">
      <alignment horizontal="left" vertical="center"/>
    </xf>
    <xf numFmtId="0" fontId="279" fillId="0" borderId="29" xfId="0" applyFont="1" applyBorder="1" applyAlignment="1">
      <alignment horizontal="left" vertical="center"/>
    </xf>
    <xf numFmtId="0" fontId="31" fillId="73" borderId="263" xfId="0" applyFont="1" applyFill="1" applyBorder="1" applyAlignment="1">
      <alignment horizontal="center" vertical="center" wrapText="1"/>
    </xf>
    <xf numFmtId="0" fontId="31" fillId="73" borderId="272" xfId="0" applyFont="1" applyFill="1" applyBorder="1" applyAlignment="1">
      <alignment horizontal="center" vertical="center"/>
    </xf>
    <xf numFmtId="0" fontId="31" fillId="73" borderId="273" xfId="0" applyFont="1" applyFill="1" applyBorder="1" applyAlignment="1">
      <alignment horizontal="center" vertical="center"/>
    </xf>
    <xf numFmtId="0" fontId="5" fillId="72" borderId="274" xfId="0" applyFont="1" applyFill="1" applyBorder="1" applyAlignment="1">
      <alignment horizontal="center" vertical="center"/>
    </xf>
    <xf numFmtId="0" fontId="5" fillId="72" borderId="275" xfId="0" applyFont="1" applyFill="1" applyBorder="1" applyAlignment="1">
      <alignment horizontal="center" vertical="center"/>
    </xf>
    <xf numFmtId="0" fontId="5" fillId="72" borderId="273" xfId="0" applyFont="1" applyFill="1" applyBorder="1" applyAlignment="1">
      <alignment horizontal="center" vertical="center"/>
    </xf>
    <xf numFmtId="0" fontId="268" fillId="0" borderId="2" xfId="0" applyFont="1" applyFill="1" applyBorder="1" applyAlignment="1">
      <alignment horizontal="left" vertical="center"/>
    </xf>
    <xf numFmtId="0" fontId="286" fillId="0" borderId="0" xfId="0" applyFont="1" applyFill="1" applyBorder="1" applyAlignment="1">
      <alignment horizontal="left" vertical="center"/>
    </xf>
    <xf numFmtId="0" fontId="31" fillId="73" borderId="262" xfId="0" applyFont="1" applyFill="1" applyBorder="1" applyAlignment="1">
      <alignment horizontal="center" vertical="center" wrapText="1"/>
    </xf>
    <xf numFmtId="0" fontId="31" fillId="73" borderId="272" xfId="0" applyFont="1" applyFill="1" applyBorder="1" applyAlignment="1">
      <alignment horizontal="center" vertical="center" wrapText="1"/>
    </xf>
    <xf numFmtId="0" fontId="266" fillId="72" borderId="0" xfId="0" applyFont="1" applyFill="1" applyAlignment="1">
      <alignment horizontal="center"/>
    </xf>
    <xf numFmtId="0" fontId="5" fillId="72" borderId="270" xfId="0" applyFont="1" applyFill="1" applyBorder="1" applyAlignment="1">
      <alignment horizontal="center" vertical="center"/>
    </xf>
    <xf numFmtId="0" fontId="279" fillId="0" borderId="0" xfId="0" applyFont="1" applyAlignment="1">
      <alignment horizontal="left" vertical="center" wrapText="1"/>
    </xf>
    <xf numFmtId="0" fontId="5" fillId="72" borderId="277" xfId="0" applyFont="1" applyFill="1" applyBorder="1" applyAlignment="1">
      <alignment horizontal="center" vertical="center"/>
    </xf>
    <xf numFmtId="0" fontId="31" fillId="73" borderId="276" xfId="0" applyFont="1" applyFill="1" applyBorder="1" applyAlignment="1">
      <alignment horizontal="center" vertical="center" wrapText="1"/>
    </xf>
    <xf numFmtId="0" fontId="279" fillId="0" borderId="0" xfId="0" applyFont="1" applyFill="1" applyBorder="1" applyAlignment="1">
      <alignment horizontal="left" vertical="center" wrapText="1"/>
    </xf>
    <xf numFmtId="0" fontId="272" fillId="0" borderId="29" xfId="0" applyFont="1" applyBorder="1" applyAlignment="1">
      <alignment horizontal="left" vertical="center"/>
    </xf>
    <xf numFmtId="0" fontId="272" fillId="0" borderId="1" xfId="19" applyFont="1" applyBorder="1" applyAlignment="1">
      <alignment horizontal="left" vertical="center"/>
    </xf>
    <xf numFmtId="0" fontId="272" fillId="0" borderId="0" xfId="19" applyFont="1" applyBorder="1" applyAlignment="1">
      <alignment horizontal="left" vertical="center"/>
    </xf>
    <xf numFmtId="0" fontId="268" fillId="73" borderId="262" xfId="0" applyFont="1" applyFill="1" applyBorder="1" applyAlignment="1">
      <alignment horizontal="center" vertical="center" wrapText="1"/>
    </xf>
    <xf numFmtId="0" fontId="268" fillId="73" borderId="272" xfId="0" applyFont="1" applyFill="1" applyBorder="1" applyAlignment="1">
      <alignment horizontal="center" vertical="center" wrapText="1"/>
    </xf>
    <xf numFmtId="0" fontId="268" fillId="73" borderId="252" xfId="0" applyFont="1" applyFill="1" applyBorder="1" applyAlignment="1">
      <alignment horizontal="center" vertical="center" wrapText="1"/>
    </xf>
    <xf numFmtId="0" fontId="277" fillId="72" borderId="279" xfId="0" applyFont="1" applyFill="1" applyBorder="1" applyAlignment="1">
      <alignment horizontal="center" vertical="center"/>
    </xf>
    <xf numFmtId="0" fontId="277" fillId="72" borderId="299" xfId="0" applyFont="1" applyFill="1" applyBorder="1" applyAlignment="1">
      <alignment horizontal="center" vertical="center"/>
    </xf>
    <xf numFmtId="0" fontId="277" fillId="72" borderId="262" xfId="0" applyFont="1" applyFill="1" applyBorder="1" applyAlignment="1">
      <alignment horizontal="center" vertical="center"/>
    </xf>
    <xf numFmtId="0" fontId="277" fillId="72" borderId="297" xfId="0" applyFont="1" applyFill="1" applyBorder="1" applyAlignment="1">
      <alignment horizontal="center" vertical="center"/>
    </xf>
    <xf numFmtId="0" fontId="272" fillId="0" borderId="0" xfId="0" applyFont="1" applyFill="1" applyBorder="1" applyAlignment="1">
      <alignment horizontal="left" vertical="center" wrapText="1"/>
    </xf>
    <xf numFmtId="0" fontId="31" fillId="73" borderId="252" xfId="0" applyFont="1" applyFill="1" applyBorder="1" applyAlignment="1">
      <alignment horizontal="center" vertical="center" wrapText="1"/>
    </xf>
    <xf numFmtId="0" fontId="272" fillId="0" borderId="0" xfId="0" applyFont="1" applyAlignment="1">
      <alignment horizontal="left" vertical="center" wrapText="1"/>
    </xf>
    <xf numFmtId="0" fontId="1" fillId="72" borderId="277" xfId="0" applyFont="1" applyFill="1" applyBorder="1" applyAlignment="1">
      <alignment horizontal="center" vertical="center"/>
    </xf>
    <xf numFmtId="0" fontId="1" fillId="72" borderId="275" xfId="0" applyFont="1" applyFill="1" applyBorder="1" applyAlignment="1">
      <alignment horizontal="center" vertical="center"/>
    </xf>
    <xf numFmtId="0" fontId="1" fillId="72" borderId="273" xfId="0" applyFont="1" applyFill="1" applyBorder="1" applyAlignment="1">
      <alignment horizontal="center" vertical="center"/>
    </xf>
    <xf numFmtId="0" fontId="1" fillId="72" borderId="274" xfId="0" applyFont="1" applyFill="1" applyBorder="1" applyAlignment="1">
      <alignment horizontal="center" vertical="center"/>
    </xf>
    <xf numFmtId="0" fontId="31" fillId="73" borderId="298" xfId="0" applyFont="1" applyFill="1" applyBorder="1" applyAlignment="1">
      <alignment horizontal="center" vertical="center"/>
    </xf>
    <xf numFmtId="0" fontId="268" fillId="0" borderId="2" xfId="0" applyFont="1" applyBorder="1" applyAlignment="1">
      <alignment horizontal="left" vertical="center" wrapText="1"/>
    </xf>
    <xf numFmtId="0" fontId="1" fillId="72" borderId="270" xfId="0" applyFont="1" applyFill="1" applyBorder="1" applyAlignment="1">
      <alignment horizontal="center" vertical="center"/>
    </xf>
    <xf numFmtId="0" fontId="272" fillId="0" borderId="1" xfId="19" applyFont="1" applyFill="1" applyBorder="1" applyAlignment="1">
      <alignment horizontal="left" vertical="center"/>
    </xf>
    <xf numFmtId="0" fontId="272" fillId="0" borderId="0" xfId="19" applyFont="1" applyFill="1" applyBorder="1" applyAlignment="1">
      <alignment horizontal="left" vertical="center"/>
    </xf>
    <xf numFmtId="0" fontId="268" fillId="0" borderId="0" xfId="0" applyFont="1" applyFill="1" applyBorder="1" applyAlignment="1">
      <alignment horizontal="left"/>
    </xf>
    <xf numFmtId="0" fontId="31" fillId="73" borderId="273" xfId="0" applyFont="1" applyFill="1" applyBorder="1" applyAlignment="1">
      <alignment horizontal="center" vertical="center" wrapText="1"/>
    </xf>
    <xf numFmtId="0" fontId="272" fillId="0" borderId="29" xfId="0" applyFont="1" applyFill="1" applyBorder="1" applyAlignment="1">
      <alignment horizontal="left" vertical="center"/>
    </xf>
    <xf numFmtId="0" fontId="272" fillId="0" borderId="0" xfId="0" applyFont="1" applyFill="1" applyBorder="1" applyAlignment="1">
      <alignment horizontal="left" vertical="center"/>
    </xf>
    <xf numFmtId="0" fontId="31" fillId="73" borderId="279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1" fillId="0" borderId="2" xfId="0" applyFont="1" applyBorder="1" applyAlignment="1">
      <alignment horizontal="left" vertical="center" wrapText="1"/>
    </xf>
    <xf numFmtId="0" fontId="5" fillId="72" borderId="297" xfId="0" applyFont="1" applyFill="1" applyBorder="1" applyAlignment="1">
      <alignment horizontal="center" vertical="center"/>
    </xf>
    <xf numFmtId="0" fontId="272" fillId="0" borderId="0" xfId="0" applyFont="1" applyFill="1" applyBorder="1" applyAlignment="1">
      <alignment vertical="center" wrapText="1"/>
    </xf>
    <xf numFmtId="0" fontId="274" fillId="0" borderId="0" xfId="0" applyFont="1" applyAlignment="1">
      <alignment vertical="center" wrapText="1"/>
    </xf>
    <xf numFmtId="0" fontId="272" fillId="0" borderId="0" xfId="22" applyFont="1" applyFill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73" borderId="262" xfId="0" applyFont="1" applyFill="1" applyBorder="1" applyAlignment="1">
      <alignment horizontal="center" vertical="center"/>
    </xf>
    <xf numFmtId="0" fontId="31" fillId="73" borderId="263" xfId="0" applyFont="1" applyFill="1" applyBorder="1" applyAlignment="1">
      <alignment horizontal="center" vertical="center"/>
    </xf>
    <xf numFmtId="0" fontId="31" fillId="73" borderId="278" xfId="0" applyFont="1" applyFill="1" applyBorder="1" applyAlignment="1">
      <alignment horizontal="center" vertical="center" wrapText="1"/>
    </xf>
    <xf numFmtId="0" fontId="31" fillId="73" borderId="252" xfId="0" applyFont="1" applyFill="1" applyBorder="1" applyAlignment="1">
      <alignment horizontal="center" vertical="center"/>
    </xf>
    <xf numFmtId="0" fontId="31" fillId="73" borderId="279" xfId="0" applyNumberFormat="1" applyFont="1" applyFill="1" applyBorder="1" applyAlignment="1">
      <alignment horizontal="center" vertical="center" wrapText="1"/>
    </xf>
    <xf numFmtId="0" fontId="31" fillId="73" borderId="278" xfId="0" applyNumberFormat="1" applyFont="1" applyFill="1" applyBorder="1" applyAlignment="1">
      <alignment horizontal="center" vertical="center" wrapText="1"/>
    </xf>
    <xf numFmtId="0" fontId="272" fillId="0" borderId="0" xfId="0" applyFont="1" applyAlignment="1">
      <alignment vertical="center" wrapText="1"/>
    </xf>
    <xf numFmtId="0" fontId="272" fillId="0" borderId="0" xfId="22" applyFont="1" applyAlignment="1">
      <alignment horizontal="left" vertical="center"/>
    </xf>
    <xf numFmtId="0" fontId="31" fillId="0" borderId="2" xfId="0" applyFont="1" applyBorder="1" applyAlignment="1">
      <alignment horizontal="left"/>
    </xf>
    <xf numFmtId="0" fontId="272" fillId="0" borderId="0" xfId="43272" applyFont="1" applyFill="1" applyBorder="1" applyAlignment="1">
      <alignment horizontal="left" vertical="center"/>
    </xf>
    <xf numFmtId="0" fontId="272" fillId="0" borderId="0" xfId="43272" applyFont="1" applyFill="1" applyBorder="1" applyAlignment="1">
      <alignment horizontal="left" vertical="center" wrapText="1"/>
    </xf>
    <xf numFmtId="0" fontId="266" fillId="72" borderId="0" xfId="43272" applyFont="1" applyFill="1" applyAlignment="1">
      <alignment horizontal="center"/>
    </xf>
    <xf numFmtId="0" fontId="31" fillId="0" borderId="0" xfId="43272" applyFont="1" applyFill="1" applyBorder="1" applyAlignment="1">
      <alignment horizontal="left" vertical="center" wrapText="1"/>
    </xf>
    <xf numFmtId="0" fontId="31" fillId="73" borderId="272" xfId="43272" applyFont="1" applyFill="1" applyBorder="1" applyAlignment="1">
      <alignment horizontal="center" vertical="center" wrapText="1"/>
    </xf>
    <xf numFmtId="0" fontId="31" fillId="73" borderId="273" xfId="43272" applyFont="1" applyFill="1" applyBorder="1" applyAlignment="1">
      <alignment horizontal="center" vertical="center" wrapText="1"/>
    </xf>
    <xf numFmtId="0" fontId="31" fillId="73" borderId="279" xfId="43272" applyFont="1" applyFill="1" applyBorder="1" applyAlignment="1">
      <alignment horizontal="center" vertical="center" wrapText="1"/>
    </xf>
    <xf numFmtId="0" fontId="31" fillId="73" borderId="262" xfId="43272" applyFont="1" applyFill="1" applyBorder="1" applyAlignment="1">
      <alignment horizontal="center" vertical="center" wrapText="1"/>
    </xf>
    <xf numFmtId="0" fontId="31" fillId="73" borderId="263" xfId="43272" applyFont="1" applyFill="1" applyBorder="1" applyAlignment="1">
      <alignment horizontal="center" vertical="center" wrapText="1"/>
    </xf>
    <xf numFmtId="0" fontId="5" fillId="72" borderId="274" xfId="43272" applyFont="1" applyFill="1" applyBorder="1" applyAlignment="1">
      <alignment horizontal="center" vertical="center" wrapText="1"/>
    </xf>
    <xf numFmtId="0" fontId="5" fillId="72" borderId="270" xfId="43272" applyFont="1" applyFill="1" applyBorder="1" applyAlignment="1">
      <alignment horizontal="center" vertical="center" wrapText="1"/>
    </xf>
    <xf numFmtId="0" fontId="31" fillId="73" borderId="262" xfId="0" applyFont="1" applyFill="1" applyBorder="1" applyAlignment="1">
      <alignment horizontal="center"/>
    </xf>
    <xf numFmtId="0" fontId="31" fillId="73" borderId="272" xfId="0" applyFont="1" applyFill="1" applyBorder="1" applyAlignment="1">
      <alignment horizontal="center"/>
    </xf>
    <xf numFmtId="0" fontId="31" fillId="73" borderId="263" xfId="0" applyFont="1" applyFill="1" applyBorder="1" applyAlignment="1">
      <alignment horizontal="center"/>
    </xf>
    <xf numFmtId="0" fontId="272" fillId="0" borderId="0" xfId="0" applyFont="1" applyBorder="1" applyAlignment="1">
      <alignment horizontal="left" wrapText="1"/>
    </xf>
    <xf numFmtId="0" fontId="31" fillId="0" borderId="0" xfId="43272" applyFont="1" applyFill="1" applyBorder="1" applyAlignment="1">
      <alignment horizontal="left" wrapText="1"/>
    </xf>
    <xf numFmtId="0" fontId="31" fillId="73" borderId="270" xfId="43272" applyFont="1" applyFill="1" applyBorder="1" applyAlignment="1">
      <alignment horizontal="center" vertical="center" wrapText="1"/>
    </xf>
    <xf numFmtId="0" fontId="272" fillId="0" borderId="0" xfId="0" applyFont="1" applyAlignment="1">
      <alignment horizontal="left" vertical="center"/>
    </xf>
    <xf numFmtId="0" fontId="266" fillId="72" borderId="0" xfId="43272" applyFont="1" applyFill="1" applyAlignment="1">
      <alignment horizontal="center" vertical="center"/>
    </xf>
    <xf numFmtId="0" fontId="31" fillId="73" borderId="252" xfId="43272" applyFont="1" applyFill="1" applyBorder="1" applyAlignment="1">
      <alignment horizontal="center" vertical="center" wrapText="1"/>
    </xf>
    <xf numFmtId="0" fontId="5" fillId="72" borderId="277" xfId="43272" applyFont="1" applyFill="1" applyBorder="1" applyAlignment="1">
      <alignment horizontal="center" vertical="center" wrapText="1"/>
    </xf>
    <xf numFmtId="0" fontId="5" fillId="72" borderId="275" xfId="43272" applyFont="1" applyFill="1" applyBorder="1" applyAlignment="1">
      <alignment horizontal="center" vertical="center" wrapText="1"/>
    </xf>
    <xf numFmtId="0" fontId="274" fillId="0" borderId="0" xfId="0" applyFont="1" applyAlignment="1">
      <alignment horizontal="left" vertical="center" wrapText="1"/>
    </xf>
    <xf numFmtId="0" fontId="31" fillId="73" borderId="276" xfId="22" applyFont="1" applyFill="1" applyBorder="1" applyAlignment="1">
      <alignment horizontal="center" vertical="center" wrapText="1"/>
    </xf>
    <xf numFmtId="0" fontId="31" fillId="73" borderId="272" xfId="22" applyFont="1" applyFill="1" applyBorder="1" applyAlignment="1">
      <alignment horizontal="center" vertical="center" wrapText="1"/>
    </xf>
    <xf numFmtId="0" fontId="31" fillId="73" borderId="279" xfId="22" applyFont="1" applyFill="1" applyBorder="1" applyAlignment="1">
      <alignment horizontal="center" vertical="center" wrapText="1"/>
    </xf>
    <xf numFmtId="0" fontId="31" fillId="73" borderId="278" xfId="22" applyFont="1" applyFill="1" applyBorder="1" applyAlignment="1">
      <alignment horizontal="center" vertical="center" wrapText="1"/>
    </xf>
    <xf numFmtId="0" fontId="31" fillId="73" borderId="262" xfId="22" applyFont="1" applyFill="1" applyBorder="1" applyAlignment="1">
      <alignment horizontal="center" vertical="center" wrapText="1"/>
    </xf>
    <xf numFmtId="0" fontId="31" fillId="73" borderId="263" xfId="22" applyFont="1" applyFill="1" applyBorder="1" applyAlignment="1">
      <alignment horizontal="center" vertical="center" wrapText="1"/>
    </xf>
    <xf numFmtId="0" fontId="31" fillId="73" borderId="264" xfId="22" applyFont="1" applyFill="1" applyBorder="1" applyAlignment="1">
      <alignment horizontal="center" vertical="center" wrapText="1"/>
    </xf>
    <xf numFmtId="0" fontId="31" fillId="73" borderId="285" xfId="22" applyFont="1" applyFill="1" applyBorder="1" applyAlignment="1">
      <alignment horizontal="center" vertical="center" wrapText="1"/>
    </xf>
    <xf numFmtId="0" fontId="266" fillId="72" borderId="0" xfId="42700" applyFont="1" applyFill="1" applyAlignment="1">
      <alignment horizontal="center"/>
    </xf>
    <xf numFmtId="0" fontId="268" fillId="0" borderId="0" xfId="0" applyFont="1" applyFill="1" applyBorder="1" applyAlignment="1">
      <alignment vertical="center" wrapText="1"/>
    </xf>
    <xf numFmtId="0" fontId="31" fillId="73" borderId="272" xfId="42699" applyFont="1" applyFill="1" applyBorder="1" applyAlignment="1">
      <alignment horizontal="center" vertical="center" wrapText="1"/>
    </xf>
    <xf numFmtId="0" fontId="31" fillId="73" borderId="273" xfId="42699" applyFont="1" applyFill="1" applyBorder="1" applyAlignment="1">
      <alignment horizontal="center" vertical="center" wrapText="1"/>
    </xf>
    <xf numFmtId="0" fontId="31" fillId="73" borderId="272" xfId="42935" applyFont="1" applyFill="1" applyBorder="1" applyAlignment="1">
      <alignment horizontal="center" vertical="center"/>
    </xf>
    <xf numFmtId="0" fontId="31" fillId="73" borderId="273" xfId="42935" applyFont="1" applyFill="1" applyBorder="1" applyAlignment="1">
      <alignment horizontal="center" vertical="center"/>
    </xf>
    <xf numFmtId="0" fontId="31" fillId="73" borderId="262" xfId="42935" applyFont="1" applyFill="1" applyBorder="1" applyAlignment="1">
      <alignment horizontal="center"/>
    </xf>
    <xf numFmtId="0" fontId="31" fillId="73" borderId="252" xfId="42935" applyFont="1" applyFill="1" applyBorder="1" applyAlignment="1">
      <alignment horizontal="center"/>
    </xf>
    <xf numFmtId="0" fontId="31" fillId="73" borderId="272" xfId="42935" applyFont="1" applyFill="1" applyBorder="1" applyAlignment="1">
      <alignment horizontal="center"/>
    </xf>
    <xf numFmtId="0" fontId="31" fillId="73" borderId="262" xfId="42935" applyFont="1" applyFill="1" applyBorder="1" applyAlignment="1">
      <alignment horizontal="center" vertical="center" wrapText="1"/>
    </xf>
    <xf numFmtId="0" fontId="31" fillId="73" borderId="252" xfId="42935" applyFont="1" applyFill="1" applyBorder="1" applyAlignment="1">
      <alignment horizontal="center" vertical="center" wrapText="1"/>
    </xf>
    <xf numFmtId="0" fontId="31" fillId="73" borderId="272" xfId="42935" applyFont="1" applyFill="1" applyBorder="1" applyAlignment="1">
      <alignment horizontal="center" vertical="center" wrapText="1"/>
    </xf>
    <xf numFmtId="0" fontId="5" fillId="72" borderId="18" xfId="42935" applyFont="1" applyFill="1" applyBorder="1" applyAlignment="1">
      <alignment horizontal="center"/>
    </xf>
    <xf numFmtId="0" fontId="5" fillId="72" borderId="14" xfId="42935" applyFont="1" applyFill="1" applyBorder="1" applyAlignment="1">
      <alignment horizontal="center"/>
    </xf>
    <xf numFmtId="0" fontId="5" fillId="72" borderId="23" xfId="42935" applyFont="1" applyFill="1" applyBorder="1" applyAlignment="1">
      <alignment horizontal="center"/>
    </xf>
    <xf numFmtId="0" fontId="31" fillId="73" borderId="263" xfId="42935" applyFont="1" applyFill="1" applyBorder="1" applyAlignment="1">
      <alignment horizontal="center" vertical="center" wrapText="1"/>
    </xf>
    <xf numFmtId="0" fontId="5" fillId="72" borderId="262" xfId="42935" applyFont="1" applyFill="1" applyBorder="1" applyAlignment="1">
      <alignment horizontal="center"/>
    </xf>
    <xf numFmtId="0" fontId="5" fillId="72" borderId="263" xfId="42935" applyFont="1" applyFill="1" applyBorder="1" applyAlignment="1">
      <alignment horizontal="center"/>
    </xf>
    <xf numFmtId="0" fontId="5" fillId="72" borderId="272" xfId="42935" applyFont="1" applyFill="1" applyBorder="1" applyAlignment="1">
      <alignment horizontal="center"/>
    </xf>
    <xf numFmtId="0" fontId="31" fillId="73" borderId="276" xfId="42935" applyFont="1" applyFill="1" applyBorder="1" applyAlignment="1">
      <alignment horizontal="center"/>
    </xf>
    <xf numFmtId="0" fontId="5" fillId="72" borderId="287" xfId="42935" applyFont="1" applyFill="1" applyBorder="1" applyAlignment="1">
      <alignment horizontal="center"/>
    </xf>
    <xf numFmtId="0" fontId="5" fillId="72" borderId="288" xfId="42935" applyFont="1" applyFill="1" applyBorder="1" applyAlignment="1">
      <alignment horizontal="center"/>
    </xf>
    <xf numFmtId="0" fontId="5" fillId="72" borderId="289" xfId="42935" applyFont="1" applyFill="1" applyBorder="1" applyAlignment="1">
      <alignment horizontal="center"/>
    </xf>
    <xf numFmtId="0" fontId="31" fillId="73" borderId="298" xfId="42935" applyFont="1" applyFill="1" applyBorder="1" applyAlignment="1">
      <alignment horizontal="center" vertical="center"/>
    </xf>
    <xf numFmtId="0" fontId="31" fillId="73" borderId="263" xfId="42935" applyFont="1" applyFill="1" applyBorder="1" applyAlignment="1">
      <alignment horizontal="center"/>
    </xf>
    <xf numFmtId="0" fontId="5" fillId="72" borderId="297" xfId="42935" applyFont="1" applyFill="1" applyBorder="1" applyAlignment="1">
      <alignment horizontal="center"/>
    </xf>
    <xf numFmtId="0" fontId="5" fillId="72" borderId="296" xfId="42935" applyFont="1" applyFill="1" applyBorder="1" applyAlignment="1">
      <alignment horizontal="center"/>
    </xf>
    <xf numFmtId="0" fontId="5" fillId="72" borderId="298" xfId="42935" applyFont="1" applyFill="1" applyBorder="1" applyAlignment="1">
      <alignment horizontal="center"/>
    </xf>
    <xf numFmtId="0" fontId="5" fillId="72" borderId="275" xfId="42935" applyFont="1" applyFill="1" applyBorder="1" applyAlignment="1">
      <alignment horizontal="center"/>
    </xf>
    <xf numFmtId="0" fontId="31" fillId="73" borderId="276" xfId="42935" applyFont="1" applyFill="1" applyBorder="1" applyAlignment="1">
      <alignment horizontal="center" vertical="center" wrapText="1"/>
    </xf>
    <xf numFmtId="0" fontId="274" fillId="0" borderId="0" xfId="42935" applyFont="1" applyFill="1" applyAlignment="1">
      <alignment horizontal="left" vertical="center"/>
    </xf>
    <xf numFmtId="0" fontId="31" fillId="0" borderId="2" xfId="42935" applyFont="1" applyFill="1" applyBorder="1" applyAlignment="1">
      <alignment horizontal="left" vertical="center"/>
    </xf>
    <xf numFmtId="0" fontId="274" fillId="0" borderId="29" xfId="42935" applyFont="1" applyFill="1" applyBorder="1" applyAlignment="1">
      <alignment horizontal="left" vertical="center"/>
    </xf>
    <xf numFmtId="0" fontId="31" fillId="73" borderId="262" xfId="0" applyFont="1" applyFill="1" applyBorder="1" applyAlignment="1">
      <alignment horizontal="center" wrapText="1"/>
    </xf>
    <xf numFmtId="0" fontId="31" fillId="73" borderId="263" xfId="0" applyFont="1" applyFill="1" applyBorder="1" applyAlignment="1">
      <alignment horizontal="center" wrapText="1"/>
    </xf>
    <xf numFmtId="0" fontId="31" fillId="73" borderId="272" xfId="0" applyFont="1" applyFill="1" applyBorder="1" applyAlignment="1">
      <alignment horizontal="center" wrapText="1"/>
    </xf>
    <xf numFmtId="0" fontId="31" fillId="73" borderId="252" xfId="0" applyFont="1" applyFill="1" applyBorder="1" applyAlignment="1">
      <alignment horizontal="center" wrapText="1"/>
    </xf>
    <xf numFmtId="0" fontId="272" fillId="0" borderId="29" xfId="43265" applyNumberFormat="1" applyFont="1" applyBorder="1" applyAlignment="1" applyProtection="1">
      <alignment horizontal="left" vertical="center" wrapText="1"/>
    </xf>
    <xf numFmtId="0" fontId="272" fillId="0" borderId="0" xfId="43265" applyNumberFormat="1" applyFont="1" applyBorder="1" applyAlignment="1" applyProtection="1">
      <alignment horizontal="left" wrapText="1"/>
    </xf>
    <xf numFmtId="0" fontId="272" fillId="0" borderId="0" xfId="43265" applyNumberFormat="1" applyFont="1" applyBorder="1" applyAlignment="1" applyProtection="1">
      <alignment horizontal="left" vertical="center" wrapText="1"/>
    </xf>
    <xf numFmtId="0" fontId="31" fillId="73" borderId="252" xfId="43265" applyNumberFormat="1" applyFont="1" applyFill="1" applyBorder="1" applyAlignment="1" applyProtection="1">
      <alignment horizontal="center" vertical="center" wrapText="1"/>
    </xf>
    <xf numFmtId="0" fontId="31" fillId="73" borderId="252" xfId="43265" applyNumberFormat="1" applyFont="1" applyFill="1" applyBorder="1" applyAlignment="1" applyProtection="1">
      <alignment horizontal="center" vertical="center"/>
    </xf>
    <xf numFmtId="0" fontId="31" fillId="73" borderId="275" xfId="0" applyFont="1" applyFill="1" applyBorder="1" applyAlignment="1">
      <alignment horizontal="center" vertical="center"/>
    </xf>
    <xf numFmtId="0" fontId="31" fillId="73" borderId="262" xfId="43265" applyNumberFormat="1" applyFont="1" applyFill="1" applyBorder="1" applyAlignment="1" applyProtection="1">
      <alignment horizontal="center" vertical="center" wrapText="1"/>
    </xf>
    <xf numFmtId="0" fontId="31" fillId="73" borderId="262" xfId="43265" applyNumberFormat="1" applyFont="1" applyFill="1" applyBorder="1" applyAlignment="1" applyProtection="1">
      <alignment horizontal="center" vertical="center"/>
    </xf>
    <xf numFmtId="0" fontId="274" fillId="0" borderId="29" xfId="43265" applyNumberFormat="1" applyFont="1" applyFill="1" applyBorder="1" applyAlignment="1" applyProtection="1">
      <alignment horizontal="left" vertical="center" wrapText="1"/>
    </xf>
    <xf numFmtId="0" fontId="272" fillId="0" borderId="0" xfId="43265" applyNumberFormat="1" applyFont="1" applyFill="1" applyBorder="1" applyAlignment="1" applyProtection="1">
      <alignment horizontal="left" vertical="center" wrapText="1"/>
    </xf>
    <xf numFmtId="0" fontId="5" fillId="72" borderId="275" xfId="0" applyFont="1" applyFill="1" applyBorder="1" applyAlignment="1">
      <alignment horizontal="center"/>
    </xf>
    <xf numFmtId="0" fontId="274" fillId="0" borderId="29" xfId="0" applyFont="1" applyBorder="1" applyAlignment="1">
      <alignment horizontal="left" vertical="center" wrapText="1"/>
    </xf>
    <xf numFmtId="0" fontId="274" fillId="0" borderId="0" xfId="0" applyFont="1" applyAlignment="1">
      <alignment horizontal="left" vertical="center"/>
    </xf>
    <xf numFmtId="0" fontId="274" fillId="0" borderId="29" xfId="0" applyFont="1" applyFill="1" applyBorder="1" applyAlignment="1">
      <alignment horizontal="left" vertical="center"/>
    </xf>
    <xf numFmtId="0" fontId="31" fillId="73" borderId="270" xfId="0" applyFont="1" applyFill="1" applyBorder="1" applyAlignment="1">
      <alignment horizontal="center" vertical="center"/>
    </xf>
    <xf numFmtId="0" fontId="266" fillId="72" borderId="0" xfId="0" applyFont="1" applyFill="1" applyBorder="1" applyAlignment="1">
      <alignment horizontal="center"/>
    </xf>
    <xf numFmtId="0" fontId="270" fillId="71" borderId="42" xfId="0" applyFont="1" applyFill="1" applyBorder="1" applyAlignment="1">
      <alignment horizontal="center"/>
    </xf>
    <xf numFmtId="0" fontId="270" fillId="71" borderId="43" xfId="0" applyFont="1" applyFill="1" applyBorder="1" applyAlignment="1">
      <alignment horizontal="center"/>
    </xf>
    <xf numFmtId="0" fontId="270" fillId="71" borderId="271" xfId="0" applyFont="1" applyFill="1" applyBorder="1" applyAlignment="1">
      <alignment horizontal="center"/>
    </xf>
    <xf numFmtId="0" fontId="274" fillId="0" borderId="29" xfId="0" applyFont="1" applyFill="1" applyBorder="1" applyAlignment="1">
      <alignment horizontal="left" vertical="center" wrapText="1"/>
    </xf>
    <xf numFmtId="0" fontId="293" fillId="0" borderId="0" xfId="0" applyFont="1" applyAlignment="1">
      <alignment horizontal="left" vertical="center"/>
    </xf>
    <xf numFmtId="0" fontId="274" fillId="0" borderId="0" xfId="0" applyFont="1" applyFill="1" applyBorder="1" applyAlignment="1">
      <alignment horizontal="left" vertical="center"/>
    </xf>
    <xf numFmtId="0" fontId="281" fillId="0" borderId="0" xfId="0" applyFont="1" applyFill="1" applyBorder="1" applyAlignment="1">
      <alignment horizontal="left" vertical="center" wrapText="1"/>
    </xf>
    <xf numFmtId="0" fontId="280" fillId="0" borderId="2" xfId="42933" applyFont="1" applyBorder="1" applyAlignment="1">
      <alignment horizontal="left" vertical="center"/>
    </xf>
    <xf numFmtId="0" fontId="274" fillId="0" borderId="295" xfId="0" applyFont="1" applyBorder="1" applyAlignment="1">
      <alignment horizontal="left" vertical="center"/>
    </xf>
    <xf numFmtId="0" fontId="270" fillId="71" borderId="281" xfId="0" applyFont="1" applyFill="1" applyBorder="1" applyAlignment="1">
      <alignment horizontal="center"/>
    </xf>
    <xf numFmtId="0" fontId="270" fillId="71" borderId="26" xfId="0" applyFont="1" applyFill="1" applyBorder="1" applyAlignment="1">
      <alignment horizontal="center"/>
    </xf>
    <xf numFmtId="0" fontId="270" fillId="71" borderId="15" xfId="0" applyFont="1" applyFill="1" applyBorder="1" applyAlignment="1">
      <alignment horizontal="center"/>
    </xf>
    <xf numFmtId="0" fontId="270" fillId="71" borderId="18" xfId="0" applyFont="1" applyFill="1" applyBorder="1" applyAlignment="1">
      <alignment horizontal="center"/>
    </xf>
    <xf numFmtId="0" fontId="5" fillId="72" borderId="252" xfId="0" applyFont="1" applyFill="1" applyBorder="1" applyAlignment="1">
      <alignment horizontal="center"/>
    </xf>
    <xf numFmtId="0" fontId="42" fillId="71" borderId="42" xfId="0" applyFont="1" applyFill="1" applyBorder="1" applyAlignment="1">
      <alignment horizontal="center"/>
    </xf>
    <xf numFmtId="0" fontId="42" fillId="71" borderId="43" xfId="0" applyFont="1" applyFill="1" applyBorder="1" applyAlignment="1">
      <alignment horizontal="center"/>
    </xf>
    <xf numFmtId="0" fontId="42" fillId="71" borderId="44" xfId="0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270" fillId="71" borderId="13" xfId="0" applyFont="1" applyFill="1" applyBorder="1" applyAlignment="1">
      <alignment horizontal="center"/>
    </xf>
    <xf numFmtId="0" fontId="281" fillId="0" borderId="28" xfId="0" applyFont="1" applyFill="1" applyBorder="1" applyAlignment="1">
      <alignment horizontal="left" vertical="center"/>
    </xf>
    <xf numFmtId="0" fontId="281" fillId="0" borderId="29" xfId="0" applyFont="1" applyFill="1" applyBorder="1" applyAlignment="1">
      <alignment horizontal="left" vertical="center"/>
    </xf>
    <xf numFmtId="0" fontId="281" fillId="0" borderId="11" xfId="0" applyFont="1" applyFill="1" applyBorder="1" applyAlignment="1">
      <alignment vertical="center"/>
    </xf>
    <xf numFmtId="0" fontId="281" fillId="0" borderId="0" xfId="0" applyFont="1" applyFill="1" applyBorder="1" applyAlignment="1">
      <alignment vertical="center"/>
    </xf>
    <xf numFmtId="0" fontId="274" fillId="0" borderId="11" xfId="0" applyFont="1" applyFill="1" applyBorder="1" applyAlignment="1">
      <alignment horizontal="left" vertical="center"/>
    </xf>
    <xf numFmtId="0" fontId="274" fillId="0" borderId="28" xfId="0" applyFont="1" applyFill="1" applyBorder="1" applyAlignment="1">
      <alignment horizontal="left" vertical="center" wrapText="1"/>
    </xf>
    <xf numFmtId="0" fontId="274" fillId="0" borderId="0" xfId="0" applyFont="1" applyBorder="1" applyAlignment="1">
      <alignment horizontal="left" vertical="center" wrapText="1"/>
    </xf>
    <xf numFmtId="0" fontId="31" fillId="73" borderId="263" xfId="43265" applyNumberFormat="1" applyFont="1" applyFill="1" applyBorder="1" applyAlignment="1" applyProtection="1">
      <alignment horizontal="center" vertical="center" wrapText="1"/>
    </xf>
    <xf numFmtId="0" fontId="272" fillId="0" borderId="29" xfId="43265" applyNumberFormat="1" applyFont="1" applyBorder="1" applyAlignment="1" applyProtection="1">
      <alignment horizontal="left" vertical="center"/>
    </xf>
    <xf numFmtId="0" fontId="272" fillId="0" borderId="0" xfId="43265" applyNumberFormat="1" applyFont="1" applyBorder="1" applyAlignment="1" applyProtection="1">
      <alignment horizontal="left" vertical="center"/>
    </xf>
    <xf numFmtId="0" fontId="31" fillId="73" borderId="270" xfId="43265" applyNumberFormat="1" applyFont="1" applyFill="1" applyBorder="1" applyAlignment="1" applyProtection="1">
      <alignment horizontal="center" vertical="center" wrapText="1"/>
    </xf>
    <xf numFmtId="0" fontId="5" fillId="72" borderId="275" xfId="27" applyFont="1" applyFill="1" applyBorder="1" applyAlignment="1">
      <alignment horizontal="center" vertical="center"/>
    </xf>
    <xf numFmtId="0" fontId="5" fillId="72" borderId="275" xfId="27" applyFont="1" applyFill="1" applyBorder="1" applyAlignment="1">
      <alignment horizontal="center"/>
    </xf>
    <xf numFmtId="0" fontId="281" fillId="0" borderId="0" xfId="26" applyFont="1" applyAlignment="1">
      <alignment horizontal="left" vertical="center" wrapText="1"/>
    </xf>
    <xf numFmtId="0" fontId="5" fillId="72" borderId="0" xfId="0" applyFont="1" applyFill="1"/>
    <xf numFmtId="0" fontId="31" fillId="73" borderId="252" xfId="42933" applyFont="1" applyFill="1" applyBorder="1" applyAlignment="1">
      <alignment horizontal="center" vertical="center"/>
    </xf>
    <xf numFmtId="0" fontId="31" fillId="73" borderId="275" xfId="42933" applyFont="1" applyFill="1" applyBorder="1" applyAlignment="1">
      <alignment horizontal="center" vertical="center"/>
    </xf>
    <xf numFmtId="0" fontId="31" fillId="73" borderId="252" xfId="27" applyFont="1" applyFill="1" applyBorder="1" applyAlignment="1">
      <alignment horizontal="center" vertical="center"/>
    </xf>
    <xf numFmtId="0" fontId="31" fillId="73" borderId="252" xfId="27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281" fillId="0" borderId="0" xfId="26" applyFont="1" applyBorder="1" applyAlignment="1">
      <alignment horizontal="left" vertical="center" wrapText="1"/>
    </xf>
    <xf numFmtId="0" fontId="274" fillId="0" borderId="0" xfId="0" applyFont="1" applyAlignment="1"/>
    <xf numFmtId="0" fontId="5" fillId="72" borderId="270" xfId="27" applyFont="1" applyFill="1" applyBorder="1" applyAlignment="1">
      <alignment horizontal="center" vertical="center"/>
    </xf>
    <xf numFmtId="0" fontId="31" fillId="73" borderId="272" xfId="18" applyFont="1" applyFill="1" applyBorder="1" applyAlignment="1">
      <alignment horizontal="center" vertical="center"/>
    </xf>
    <xf numFmtId="0" fontId="31" fillId="73" borderId="273" xfId="18" applyFont="1" applyFill="1" applyBorder="1" applyAlignment="1">
      <alignment horizontal="center" vertical="center"/>
    </xf>
    <xf numFmtId="0" fontId="31" fillId="73" borderId="262" xfId="27" applyFont="1" applyFill="1" applyBorder="1" applyAlignment="1">
      <alignment horizontal="center" vertical="center"/>
    </xf>
    <xf numFmtId="0" fontId="31" fillId="73" borderId="263" xfId="27" applyFont="1" applyFill="1" applyBorder="1" applyAlignment="1">
      <alignment horizontal="center" vertical="center"/>
    </xf>
    <xf numFmtId="0" fontId="31" fillId="73" borderId="279" xfId="27" applyFont="1" applyFill="1" applyBorder="1" applyAlignment="1">
      <alignment horizontal="center" vertical="center" wrapText="1"/>
    </xf>
    <xf numFmtId="0" fontId="31" fillId="73" borderId="262" xfId="27" applyFont="1" applyFill="1" applyBorder="1" applyAlignment="1">
      <alignment horizontal="center" vertical="center" wrapText="1"/>
    </xf>
    <xf numFmtId="0" fontId="31" fillId="73" borderId="272" xfId="27" applyFont="1" applyFill="1" applyBorder="1" applyAlignment="1">
      <alignment horizontal="center" vertical="center" wrapText="1"/>
    </xf>
    <xf numFmtId="0" fontId="280" fillId="0" borderId="2" xfId="18" applyFont="1" applyFill="1" applyBorder="1" applyAlignment="1">
      <alignment horizontal="left" vertical="center"/>
    </xf>
    <xf numFmtId="0" fontId="31" fillId="73" borderId="263" xfId="27" applyFont="1" applyFill="1" applyBorder="1" applyAlignment="1">
      <alignment horizontal="center" vertical="center" wrapText="1"/>
    </xf>
    <xf numFmtId="0" fontId="5" fillId="72" borderId="274" xfId="27" applyFont="1" applyFill="1" applyBorder="1" applyAlignment="1">
      <alignment horizontal="center" vertical="center"/>
    </xf>
    <xf numFmtId="0" fontId="272" fillId="0" borderId="29" xfId="0" applyFont="1" applyFill="1" applyBorder="1" applyAlignment="1">
      <alignment horizontal="left" vertical="center" wrapText="1"/>
    </xf>
    <xf numFmtId="0" fontId="5" fillId="72" borderId="273" xfId="27" applyFont="1" applyFill="1" applyBorder="1" applyAlignment="1">
      <alignment horizontal="center" vertical="center"/>
    </xf>
    <xf numFmtId="0" fontId="5" fillId="72" borderId="0" xfId="0" applyFont="1" applyFill="1" applyAlignment="1"/>
    <xf numFmtId="0" fontId="5" fillId="72" borderId="263" xfId="27" applyFont="1" applyFill="1" applyBorder="1" applyAlignment="1">
      <alignment horizontal="center" vertical="center"/>
    </xf>
    <xf numFmtId="0" fontId="5" fillId="72" borderId="262" xfId="27" applyFont="1" applyFill="1" applyBorder="1" applyAlignment="1">
      <alignment horizontal="center" vertical="center"/>
    </xf>
    <xf numFmtId="0" fontId="5" fillId="72" borderId="252" xfId="27" applyFont="1" applyFill="1" applyBorder="1" applyAlignment="1">
      <alignment horizontal="center" vertical="center"/>
    </xf>
    <xf numFmtId="0" fontId="5" fillId="72" borderId="272" xfId="27" applyFont="1" applyFill="1" applyBorder="1" applyAlignment="1">
      <alignment horizontal="center" vertical="center"/>
    </xf>
    <xf numFmtId="0" fontId="5" fillId="72" borderId="274" xfId="27" applyFont="1" applyFill="1" applyBorder="1" applyAlignment="1">
      <alignment horizontal="center"/>
    </xf>
    <xf numFmtId="0" fontId="274" fillId="0" borderId="0" xfId="0" applyFont="1" applyFill="1" applyAlignment="1">
      <alignment horizontal="left" vertical="center"/>
    </xf>
    <xf numFmtId="0" fontId="281" fillId="0" borderId="0" xfId="0" applyFont="1" applyFill="1" applyBorder="1" applyAlignment="1">
      <alignment horizontal="left" vertical="center"/>
    </xf>
    <xf numFmtId="0" fontId="274" fillId="0" borderId="0" xfId="0" applyFont="1" applyAlignment="1">
      <alignment horizontal="left" vertical="top" wrapText="1"/>
    </xf>
    <xf numFmtId="0" fontId="274" fillId="0" borderId="29" xfId="0" applyFont="1" applyBorder="1" applyAlignment="1">
      <alignment horizontal="left" vertical="center"/>
    </xf>
    <xf numFmtId="0" fontId="31" fillId="73" borderId="279" xfId="0" applyFont="1" applyFill="1" applyBorder="1" applyAlignment="1">
      <alignment horizontal="center" vertical="center"/>
    </xf>
    <xf numFmtId="0" fontId="31" fillId="73" borderId="282" xfId="0" applyFont="1" applyFill="1" applyBorder="1" applyAlignment="1">
      <alignment horizontal="center" vertical="center"/>
    </xf>
    <xf numFmtId="0" fontId="272" fillId="0" borderId="0" xfId="0" applyFont="1" applyFill="1" applyAlignment="1">
      <alignment horizontal="left" vertical="center"/>
    </xf>
    <xf numFmtId="0" fontId="272" fillId="0" borderId="0" xfId="0" applyFont="1" applyFill="1" applyBorder="1" applyAlignment="1">
      <alignment wrapText="1"/>
    </xf>
    <xf numFmtId="0" fontId="274" fillId="0" borderId="0" xfId="0" applyFont="1" applyAlignment="1">
      <alignment wrapText="1"/>
    </xf>
    <xf numFmtId="0" fontId="266" fillId="72" borderId="0" xfId="0" applyFont="1" applyFill="1" applyAlignment="1">
      <alignment horizontal="center" vertical="center"/>
    </xf>
    <xf numFmtId="0" fontId="5" fillId="72" borderId="0" xfId="0" applyFont="1" applyFill="1" applyAlignment="1">
      <alignment horizontal="center"/>
    </xf>
    <xf numFmtId="0" fontId="5" fillId="72" borderId="270" xfId="0" applyFont="1" applyFill="1" applyBorder="1" applyAlignment="1">
      <alignment horizontal="center"/>
    </xf>
    <xf numFmtId="0" fontId="281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72" borderId="275" xfId="0" applyFont="1" applyFill="1" applyBorder="1" applyAlignment="1">
      <alignment horizontal="center" vertical="center" wrapText="1"/>
    </xf>
    <xf numFmtId="0" fontId="272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73" borderId="275" xfId="0" applyFont="1" applyFill="1" applyBorder="1" applyAlignment="1">
      <alignment horizontal="center" vertical="center" wrapText="1"/>
    </xf>
  </cellXfs>
  <cellStyles count="43752">
    <cellStyle name="0mitP" xfId="3181"/>
    <cellStyle name="0ohneP" xfId="3182"/>
    <cellStyle name="10mitP" xfId="3183"/>
    <cellStyle name="1mitP" xfId="3184"/>
    <cellStyle name="20 % - Akzent1" xfId="281" builtinId="30" customBuiltin="1"/>
    <cellStyle name="20 % - Akzent1 10" xfId="7006"/>
    <cellStyle name="20 % - Akzent1 10 2" xfId="9013"/>
    <cellStyle name="20 % - Akzent1 11" xfId="7007"/>
    <cellStyle name="20 % - Akzent1 11 2" xfId="9197"/>
    <cellStyle name="20 % - Akzent1 11 3" xfId="9014"/>
    <cellStyle name="20 % - Akzent1 12" xfId="7008"/>
    <cellStyle name="20 % - Akzent1 12 2" xfId="9198"/>
    <cellStyle name="20 % - Akzent1 12 3" xfId="9015"/>
    <cellStyle name="20 % - Akzent1 13" xfId="7009"/>
    <cellStyle name="20 % - Akzent1 13 2" xfId="9199"/>
    <cellStyle name="20 % - Akzent1 13 3" xfId="9016"/>
    <cellStyle name="20 % - Akzent1 14" xfId="7010"/>
    <cellStyle name="20 % - Akzent1 14 2" xfId="9017"/>
    <cellStyle name="20 % - Akzent1 15" xfId="7011"/>
    <cellStyle name="20 % - Akzent1 15 2" xfId="9237"/>
    <cellStyle name="20 % - Akzent1 16" xfId="7012"/>
    <cellStyle name="20 % - Akzent1 16 2" xfId="9238"/>
    <cellStyle name="20 % - Akzent1 2" xfId="176"/>
    <cellStyle name="20 % - Akzent1 2 2" xfId="335"/>
    <cellStyle name="20 % - Akzent1 2 2 2" xfId="3185"/>
    <cellStyle name="20 % - Akzent1 2 2 3" xfId="7013"/>
    <cellStyle name="20 % - Akzent1 2 2 4" xfId="9113"/>
    <cellStyle name="20 % - Akzent1 2 2 4 2" xfId="12065"/>
    <cellStyle name="20 % - Akzent1 2 2 4 3" xfId="11561"/>
    <cellStyle name="20 % - Akzent1 2 3" xfId="7014"/>
    <cellStyle name="20 % - Akzent1 2 3 2" xfId="8714"/>
    <cellStyle name="20 % - Akzent1 2 3 3" xfId="11878"/>
    <cellStyle name="20 % - Akzent1 2 3 4" xfId="11389"/>
    <cellStyle name="20 % - Akzent1 2 4" xfId="7015"/>
    <cellStyle name="20 % - Akzent1 2 4 2" xfId="10926"/>
    <cellStyle name="20 % - Akzent1 2 5" xfId="7016"/>
    <cellStyle name="20 % - Akzent1 2 5 2" xfId="10927"/>
    <cellStyle name="20 % - Akzent1 2 6" xfId="7017"/>
    <cellStyle name="20 % - Akzent1 2 6 2" xfId="10928"/>
    <cellStyle name="20 % - Akzent1 2 7" xfId="10736"/>
    <cellStyle name="20 % - Akzent1 3" xfId="336"/>
    <cellStyle name="20 % - Akzent1 3 2" xfId="337"/>
    <cellStyle name="20 % - Akzent1 3 2 2" xfId="7018"/>
    <cellStyle name="20 % - Akzent1 3 2 3" xfId="9126"/>
    <cellStyle name="20 % - Akzent1 3 3" xfId="338"/>
    <cellStyle name="20 % - Akzent1 3 3 2" xfId="3186"/>
    <cellStyle name="20 % - Akzent1 3 3 3" xfId="11562"/>
    <cellStyle name="20 % - Akzent1 3 4" xfId="10737"/>
    <cellStyle name="20 % - Akzent1 3 4 2" xfId="12121"/>
    <cellStyle name="20 % - Akzent1 3 4 3" xfId="11388"/>
    <cellStyle name="20 % - Akzent1 4" xfId="339"/>
    <cellStyle name="20 % - Akzent1 4 2" xfId="340"/>
    <cellStyle name="20 % - Akzent1 4 2 2" xfId="3187"/>
    <cellStyle name="20 % - Akzent1 4 2 3" xfId="7020"/>
    <cellStyle name="20 % - Akzent1 4 2 4" xfId="10929"/>
    <cellStyle name="20 % - Akzent1 4 2 4 2" xfId="12166"/>
    <cellStyle name="20 % - Akzent1 4 2 4 3" xfId="11563"/>
    <cellStyle name="20 % - Akzent1 4 2 4 4" xfId="12199"/>
    <cellStyle name="20 % - Akzent1 4 2 4 5" xfId="12269"/>
    <cellStyle name="20 % - Akzent1 4 3" xfId="7019"/>
    <cellStyle name="20 % - Akzent1 4 3 2" xfId="11879"/>
    <cellStyle name="20 % - Akzent1 4 3 3" xfId="11390"/>
    <cellStyle name="20 % - Akzent1 5" xfId="341"/>
    <cellStyle name="20 % - Akzent1 5 2" xfId="7022"/>
    <cellStyle name="20 % - Akzent1 5 2 2" xfId="9142"/>
    <cellStyle name="20 % - Akzent1 5 2 2 2" xfId="12071"/>
    <cellStyle name="20 % - Akzent1 5 2 2 3" xfId="11880"/>
    <cellStyle name="20 % - Akzent1 5 3" xfId="7023"/>
    <cellStyle name="20 % - Akzent1 5 4" xfId="7021"/>
    <cellStyle name="20 % - Akzent1 5 5" xfId="9276"/>
    <cellStyle name="20 % - Akzent1 6" xfId="7024"/>
    <cellStyle name="20 % - Akzent1 6 2" xfId="7025"/>
    <cellStyle name="20 % - Akzent1 6 2 2" xfId="8991"/>
    <cellStyle name="20 % - Akzent1 6 3" xfId="7026"/>
    <cellStyle name="20 % - Akzent1 6 3 2" xfId="8715"/>
    <cellStyle name="20 % - Akzent1 6 4" xfId="7027"/>
    <cellStyle name="20 % - Akzent1 6 4 2" xfId="9143"/>
    <cellStyle name="20 % - Akzent1 6 5" xfId="8913"/>
    <cellStyle name="20 % - Akzent1 6 5 2" xfId="12002"/>
    <cellStyle name="20 % - Akzent1 6 5 3" xfId="11881"/>
    <cellStyle name="20 % - Akzent1 7" xfId="7028"/>
    <cellStyle name="20 % - Akzent1 7 2" xfId="7029"/>
    <cellStyle name="20 % - Akzent1 7 2 2" xfId="9168"/>
    <cellStyle name="20 % - Akzent1 7 3" xfId="7030"/>
    <cellStyle name="20 % - Akzent1 7 3 2" xfId="10930"/>
    <cellStyle name="20 % - Akzent1 7 4" xfId="8914"/>
    <cellStyle name="20 % - Akzent1 7 4 2" xfId="12003"/>
    <cellStyle name="20 % - Akzent1 7 4 3" xfId="11882"/>
    <cellStyle name="20 % - Akzent1 8" xfId="7031"/>
    <cellStyle name="20 % - Akzent1 8 2" xfId="8915"/>
    <cellStyle name="20 % - Akzent1 8 2 2" xfId="12004"/>
    <cellStyle name="20 % - Akzent1 8 2 3" xfId="11883"/>
    <cellStyle name="20 % - Akzent1 9" xfId="7032"/>
    <cellStyle name="20 % - Akzent1 9 2" xfId="9169"/>
    <cellStyle name="20 % - Akzent1 9 3" xfId="9018"/>
    <cellStyle name="20 % - Akzent2" xfId="285" builtinId="34" customBuiltin="1"/>
    <cellStyle name="20 % - Akzent2 10" xfId="7033"/>
    <cellStyle name="20 % - Akzent2 10 2" xfId="9019"/>
    <cellStyle name="20 % - Akzent2 11" xfId="7034"/>
    <cellStyle name="20 % - Akzent2 11 2" xfId="9200"/>
    <cellStyle name="20 % - Akzent2 11 3" xfId="9020"/>
    <cellStyle name="20 % - Akzent2 12" xfId="7035"/>
    <cellStyle name="20 % - Akzent2 12 2" xfId="9201"/>
    <cellStyle name="20 % - Akzent2 12 3" xfId="9021"/>
    <cellStyle name="20 % - Akzent2 13" xfId="7036"/>
    <cellStyle name="20 % - Akzent2 13 2" xfId="9202"/>
    <cellStyle name="20 % - Akzent2 13 3" xfId="9022"/>
    <cellStyle name="20 % - Akzent2 14" xfId="7037"/>
    <cellStyle name="20 % - Akzent2 14 2" xfId="9023"/>
    <cellStyle name="20 % - Akzent2 15" xfId="7038"/>
    <cellStyle name="20 % - Akzent2 15 2" xfId="9239"/>
    <cellStyle name="20 % - Akzent2 16" xfId="7039"/>
    <cellStyle name="20 % - Akzent2 16 2" xfId="9240"/>
    <cellStyle name="20 % - Akzent2 2" xfId="177"/>
    <cellStyle name="20 % - Akzent2 2 2" xfId="342"/>
    <cellStyle name="20 % - Akzent2 2 2 2" xfId="3188"/>
    <cellStyle name="20 % - Akzent2 2 2 3" xfId="7040"/>
    <cellStyle name="20 % - Akzent2 2 2 4" xfId="9115"/>
    <cellStyle name="20 % - Akzent2 2 2 4 2" xfId="12066"/>
    <cellStyle name="20 % - Akzent2 2 2 4 3" xfId="11564"/>
    <cellStyle name="20 % - Akzent2 2 3" xfId="7041"/>
    <cellStyle name="20 % - Akzent2 2 3 2" xfId="8716"/>
    <cellStyle name="20 % - Akzent2 2 3 3" xfId="11884"/>
    <cellStyle name="20 % - Akzent2 2 3 4" xfId="11391"/>
    <cellStyle name="20 % - Akzent2 2 4" xfId="7042"/>
    <cellStyle name="20 % - Akzent2 2 4 2" xfId="10931"/>
    <cellStyle name="20 % - Akzent2 2 5" xfId="7043"/>
    <cellStyle name="20 % - Akzent2 2 5 2" xfId="10932"/>
    <cellStyle name="20 % - Akzent2 2 6" xfId="7044"/>
    <cellStyle name="20 % - Akzent2 2 6 2" xfId="10933"/>
    <cellStyle name="20 % - Akzent2 2 7" xfId="10738"/>
    <cellStyle name="20 % - Akzent2 3" xfId="343"/>
    <cellStyle name="20 % - Akzent2 3 2" xfId="344"/>
    <cellStyle name="20 % - Akzent2 3 2 2" xfId="7045"/>
    <cellStyle name="20 % - Akzent2 3 2 3" xfId="9127"/>
    <cellStyle name="20 % - Akzent2 3 3" xfId="345"/>
    <cellStyle name="20 % - Akzent2 3 3 2" xfId="3189"/>
    <cellStyle name="20 % - Akzent2 3 3 3" xfId="11565"/>
    <cellStyle name="20 % - Akzent2 3 4" xfId="10739"/>
    <cellStyle name="20 % - Akzent2 3 4 2" xfId="12122"/>
    <cellStyle name="20 % - Akzent2 3 4 3" xfId="11392"/>
    <cellStyle name="20 % - Akzent2 4" xfId="346"/>
    <cellStyle name="20 % - Akzent2 4 2" xfId="347"/>
    <cellStyle name="20 % - Akzent2 4 2 2" xfId="3190"/>
    <cellStyle name="20 % - Akzent2 4 2 3" xfId="7047"/>
    <cellStyle name="20 % - Akzent2 4 2 4" xfId="10934"/>
    <cellStyle name="20 % - Akzent2 4 2 4 2" xfId="12167"/>
    <cellStyle name="20 % - Akzent2 4 2 4 3" xfId="11566"/>
    <cellStyle name="20 % - Akzent2 4 2 4 4" xfId="12200"/>
    <cellStyle name="20 % - Akzent2 4 2 4 5" xfId="12270"/>
    <cellStyle name="20 % - Akzent2 4 3" xfId="7046"/>
    <cellStyle name="20 % - Akzent2 4 3 2" xfId="11885"/>
    <cellStyle name="20 % - Akzent2 4 3 3" xfId="11393"/>
    <cellStyle name="20 % - Akzent2 5" xfId="348"/>
    <cellStyle name="20 % - Akzent2 5 2" xfId="7049"/>
    <cellStyle name="20 % - Akzent2 5 2 2" xfId="9144"/>
    <cellStyle name="20 % - Akzent2 5 2 2 2" xfId="12072"/>
    <cellStyle name="20 % - Akzent2 5 2 2 3" xfId="11886"/>
    <cellStyle name="20 % - Akzent2 5 3" xfId="7050"/>
    <cellStyle name="20 % - Akzent2 5 4" xfId="7048"/>
    <cellStyle name="20 % - Akzent2 5 5" xfId="9275"/>
    <cellStyle name="20 % - Akzent2 6" xfId="7051"/>
    <cellStyle name="20 % - Akzent2 6 2" xfId="7052"/>
    <cellStyle name="20 % - Akzent2 6 2 2" xfId="8992"/>
    <cellStyle name="20 % - Akzent2 6 3" xfId="7053"/>
    <cellStyle name="20 % - Akzent2 6 3 2" xfId="8717"/>
    <cellStyle name="20 % - Akzent2 6 4" xfId="7054"/>
    <cellStyle name="20 % - Akzent2 6 4 2" xfId="9145"/>
    <cellStyle name="20 % - Akzent2 6 5" xfId="8916"/>
    <cellStyle name="20 % - Akzent2 6 5 2" xfId="12005"/>
    <cellStyle name="20 % - Akzent2 6 5 3" xfId="11887"/>
    <cellStyle name="20 % - Akzent2 7" xfId="7055"/>
    <cellStyle name="20 % - Akzent2 7 2" xfId="7056"/>
    <cellStyle name="20 % - Akzent2 7 2 2" xfId="9170"/>
    <cellStyle name="20 % - Akzent2 7 3" xfId="7057"/>
    <cellStyle name="20 % - Akzent2 7 3 2" xfId="10935"/>
    <cellStyle name="20 % - Akzent2 7 4" xfId="8917"/>
    <cellStyle name="20 % - Akzent2 7 4 2" xfId="12006"/>
    <cellStyle name="20 % - Akzent2 7 4 3" xfId="11888"/>
    <cellStyle name="20 % - Akzent2 8" xfId="7058"/>
    <cellStyle name="20 % - Akzent2 8 2" xfId="8918"/>
    <cellStyle name="20 % - Akzent2 8 2 2" xfId="12007"/>
    <cellStyle name="20 % - Akzent2 8 2 3" xfId="11889"/>
    <cellStyle name="20 % - Akzent2 9" xfId="7059"/>
    <cellStyle name="20 % - Akzent2 9 2" xfId="9171"/>
    <cellStyle name="20 % - Akzent2 9 3" xfId="9024"/>
    <cellStyle name="20 % - Akzent3" xfId="289" builtinId="38" customBuiltin="1"/>
    <cellStyle name="20 % - Akzent3 10" xfId="7060"/>
    <cellStyle name="20 % - Akzent3 10 2" xfId="9025"/>
    <cellStyle name="20 % - Akzent3 11" xfId="7061"/>
    <cellStyle name="20 % - Akzent3 11 2" xfId="9203"/>
    <cellStyle name="20 % - Akzent3 11 3" xfId="9026"/>
    <cellStyle name="20 % - Akzent3 12" xfId="7062"/>
    <cellStyle name="20 % - Akzent3 12 2" xfId="9204"/>
    <cellStyle name="20 % - Akzent3 12 3" xfId="9027"/>
    <cellStyle name="20 % - Akzent3 13" xfId="7063"/>
    <cellStyle name="20 % - Akzent3 13 2" xfId="9205"/>
    <cellStyle name="20 % - Akzent3 13 3" xfId="9028"/>
    <cellStyle name="20 % - Akzent3 14" xfId="7064"/>
    <cellStyle name="20 % - Akzent3 14 2" xfId="9029"/>
    <cellStyle name="20 % - Akzent3 15" xfId="7065"/>
    <cellStyle name="20 % - Akzent3 15 2" xfId="9241"/>
    <cellStyle name="20 % - Akzent3 16" xfId="7066"/>
    <cellStyle name="20 % - Akzent3 16 2" xfId="9242"/>
    <cellStyle name="20 % - Akzent3 2" xfId="178"/>
    <cellStyle name="20 % - Akzent3 2 2" xfId="349"/>
    <cellStyle name="20 % - Akzent3 2 2 2" xfId="3191"/>
    <cellStyle name="20 % - Akzent3 2 2 3" xfId="7067"/>
    <cellStyle name="20 % - Akzent3 2 2 4" xfId="9117"/>
    <cellStyle name="20 % - Akzent3 2 2 4 2" xfId="12067"/>
    <cellStyle name="20 % - Akzent3 2 2 4 3" xfId="11567"/>
    <cellStyle name="20 % - Akzent3 2 3" xfId="7068"/>
    <cellStyle name="20 % - Akzent3 2 3 2" xfId="8718"/>
    <cellStyle name="20 % - Akzent3 2 3 3" xfId="11890"/>
    <cellStyle name="20 % - Akzent3 2 3 4" xfId="11394"/>
    <cellStyle name="20 % - Akzent3 2 4" xfId="7069"/>
    <cellStyle name="20 % - Akzent3 2 4 2" xfId="10936"/>
    <cellStyle name="20 % - Akzent3 2 5" xfId="7070"/>
    <cellStyle name="20 % - Akzent3 2 5 2" xfId="10937"/>
    <cellStyle name="20 % - Akzent3 2 6" xfId="7071"/>
    <cellStyle name="20 % - Akzent3 2 6 2" xfId="10938"/>
    <cellStyle name="20 % - Akzent3 2 7" xfId="10740"/>
    <cellStyle name="20 % - Akzent3 3" xfId="350"/>
    <cellStyle name="20 % - Akzent3 3 2" xfId="351"/>
    <cellStyle name="20 % - Akzent3 3 2 2" xfId="7072"/>
    <cellStyle name="20 % - Akzent3 3 2 3" xfId="9128"/>
    <cellStyle name="20 % - Akzent3 3 3" xfId="352"/>
    <cellStyle name="20 % - Akzent3 3 3 2" xfId="3192"/>
    <cellStyle name="20 % - Akzent3 3 3 3" xfId="11568"/>
    <cellStyle name="20 % - Akzent3 3 4" xfId="10741"/>
    <cellStyle name="20 % - Akzent3 3 4 2" xfId="12123"/>
    <cellStyle name="20 % - Akzent3 3 4 3" xfId="11395"/>
    <cellStyle name="20 % - Akzent3 4" xfId="353"/>
    <cellStyle name="20 % - Akzent3 4 2" xfId="354"/>
    <cellStyle name="20 % - Akzent3 4 2 2" xfId="3193"/>
    <cellStyle name="20 % - Akzent3 4 2 3" xfId="7074"/>
    <cellStyle name="20 % - Akzent3 4 2 4" xfId="10939"/>
    <cellStyle name="20 % - Akzent3 4 2 4 2" xfId="12168"/>
    <cellStyle name="20 % - Akzent3 4 2 4 3" xfId="11569"/>
    <cellStyle name="20 % - Akzent3 4 2 4 4" xfId="12201"/>
    <cellStyle name="20 % - Akzent3 4 2 4 5" xfId="12271"/>
    <cellStyle name="20 % - Akzent3 4 3" xfId="7073"/>
    <cellStyle name="20 % - Akzent3 4 3 2" xfId="11891"/>
    <cellStyle name="20 % - Akzent3 4 3 3" xfId="11396"/>
    <cellStyle name="20 % - Akzent3 5" xfId="355"/>
    <cellStyle name="20 % - Akzent3 5 2" xfId="7076"/>
    <cellStyle name="20 % - Akzent3 5 2 2" xfId="9146"/>
    <cellStyle name="20 % - Akzent3 5 2 2 2" xfId="12073"/>
    <cellStyle name="20 % - Akzent3 5 2 2 3" xfId="11892"/>
    <cellStyle name="20 % - Akzent3 5 3" xfId="7077"/>
    <cellStyle name="20 % - Akzent3 5 4" xfId="7075"/>
    <cellStyle name="20 % - Akzent3 5 5" xfId="9274"/>
    <cellStyle name="20 % - Akzent3 6" xfId="7078"/>
    <cellStyle name="20 % - Akzent3 6 2" xfId="7079"/>
    <cellStyle name="20 % - Akzent3 6 2 2" xfId="8993"/>
    <cellStyle name="20 % - Akzent3 6 3" xfId="7080"/>
    <cellStyle name="20 % - Akzent3 6 3 2" xfId="8719"/>
    <cellStyle name="20 % - Akzent3 6 4" xfId="7081"/>
    <cellStyle name="20 % - Akzent3 6 4 2" xfId="9147"/>
    <cellStyle name="20 % - Akzent3 6 5" xfId="8919"/>
    <cellStyle name="20 % - Akzent3 6 5 2" xfId="12008"/>
    <cellStyle name="20 % - Akzent3 6 5 3" xfId="11893"/>
    <cellStyle name="20 % - Akzent3 7" xfId="7082"/>
    <cellStyle name="20 % - Akzent3 7 2" xfId="7083"/>
    <cellStyle name="20 % - Akzent3 7 2 2" xfId="9172"/>
    <cellStyle name="20 % - Akzent3 7 3" xfId="7084"/>
    <cellStyle name="20 % - Akzent3 7 3 2" xfId="10940"/>
    <cellStyle name="20 % - Akzent3 7 4" xfId="8920"/>
    <cellStyle name="20 % - Akzent3 7 4 2" xfId="12009"/>
    <cellStyle name="20 % - Akzent3 7 4 3" xfId="11894"/>
    <cellStyle name="20 % - Akzent3 8" xfId="7085"/>
    <cellStyle name="20 % - Akzent3 8 2" xfId="8921"/>
    <cellStyle name="20 % - Akzent3 8 2 2" xfId="12010"/>
    <cellStyle name="20 % - Akzent3 8 2 3" xfId="11895"/>
    <cellStyle name="20 % - Akzent3 9" xfId="7086"/>
    <cellStyle name="20 % - Akzent3 9 2" xfId="9173"/>
    <cellStyle name="20 % - Akzent3 9 3" xfId="9030"/>
    <cellStyle name="20 % - Akzent4" xfId="293" builtinId="42" customBuiltin="1"/>
    <cellStyle name="20 % - Akzent4 10" xfId="7087"/>
    <cellStyle name="20 % - Akzent4 10 2" xfId="9031"/>
    <cellStyle name="20 % - Akzent4 11" xfId="7088"/>
    <cellStyle name="20 % - Akzent4 11 2" xfId="9206"/>
    <cellStyle name="20 % - Akzent4 11 3" xfId="9032"/>
    <cellStyle name="20 % - Akzent4 12" xfId="7089"/>
    <cellStyle name="20 % - Akzent4 12 2" xfId="9207"/>
    <cellStyle name="20 % - Akzent4 12 3" xfId="9033"/>
    <cellStyle name="20 % - Akzent4 13" xfId="7090"/>
    <cellStyle name="20 % - Akzent4 13 2" xfId="9208"/>
    <cellStyle name="20 % - Akzent4 13 3" xfId="9034"/>
    <cellStyle name="20 % - Akzent4 14" xfId="7091"/>
    <cellStyle name="20 % - Akzent4 14 2" xfId="9035"/>
    <cellStyle name="20 % - Akzent4 15" xfId="7092"/>
    <cellStyle name="20 % - Akzent4 15 2" xfId="9243"/>
    <cellStyle name="20 % - Akzent4 16" xfId="7093"/>
    <cellStyle name="20 % - Akzent4 16 2" xfId="9244"/>
    <cellStyle name="20 % - Akzent4 2" xfId="179"/>
    <cellStyle name="20 % - Akzent4 2 2" xfId="356"/>
    <cellStyle name="20 % - Akzent4 2 2 2" xfId="3194"/>
    <cellStyle name="20 % - Akzent4 2 2 3" xfId="7094"/>
    <cellStyle name="20 % - Akzent4 2 2 4" xfId="9119"/>
    <cellStyle name="20 % - Akzent4 2 2 4 2" xfId="12069"/>
    <cellStyle name="20 % - Akzent4 2 2 4 3" xfId="11570"/>
    <cellStyle name="20 % - Akzent4 2 3" xfId="7095"/>
    <cellStyle name="20 % - Akzent4 2 3 2" xfId="8720"/>
    <cellStyle name="20 % - Akzent4 2 3 3" xfId="11896"/>
    <cellStyle name="20 % - Akzent4 2 3 4" xfId="11397"/>
    <cellStyle name="20 % - Akzent4 2 4" xfId="7096"/>
    <cellStyle name="20 % - Akzent4 2 4 2" xfId="10941"/>
    <cellStyle name="20 % - Akzent4 2 5" xfId="7097"/>
    <cellStyle name="20 % - Akzent4 2 5 2" xfId="10942"/>
    <cellStyle name="20 % - Akzent4 2 6" xfId="7098"/>
    <cellStyle name="20 % - Akzent4 2 6 2" xfId="10943"/>
    <cellStyle name="20 % - Akzent4 2 7" xfId="10742"/>
    <cellStyle name="20 % - Akzent4 3" xfId="357"/>
    <cellStyle name="20 % - Akzent4 3 2" xfId="358"/>
    <cellStyle name="20 % - Akzent4 3 2 2" xfId="7099"/>
    <cellStyle name="20 % - Akzent4 3 2 3" xfId="9129"/>
    <cellStyle name="20 % - Akzent4 3 3" xfId="359"/>
    <cellStyle name="20 % - Akzent4 3 3 2" xfId="3195"/>
    <cellStyle name="20 % - Akzent4 3 3 3" xfId="11571"/>
    <cellStyle name="20 % - Akzent4 3 4" xfId="10743"/>
    <cellStyle name="20 % - Akzent4 3 4 2" xfId="12124"/>
    <cellStyle name="20 % - Akzent4 3 4 3" xfId="11398"/>
    <cellStyle name="20 % - Akzent4 4" xfId="360"/>
    <cellStyle name="20 % - Akzent4 4 2" xfId="361"/>
    <cellStyle name="20 % - Akzent4 4 2 2" xfId="3196"/>
    <cellStyle name="20 % - Akzent4 4 2 3" xfId="7101"/>
    <cellStyle name="20 % - Akzent4 4 2 4" xfId="10944"/>
    <cellStyle name="20 % - Akzent4 4 2 4 2" xfId="12169"/>
    <cellStyle name="20 % - Akzent4 4 2 4 3" xfId="11572"/>
    <cellStyle name="20 % - Akzent4 4 2 4 4" xfId="12202"/>
    <cellStyle name="20 % - Akzent4 4 2 4 5" xfId="12272"/>
    <cellStyle name="20 % - Akzent4 4 3" xfId="7100"/>
    <cellStyle name="20 % - Akzent4 4 3 2" xfId="11897"/>
    <cellStyle name="20 % - Akzent4 4 3 3" xfId="11399"/>
    <cellStyle name="20 % - Akzent4 5" xfId="362"/>
    <cellStyle name="20 % - Akzent4 5 2" xfId="7103"/>
    <cellStyle name="20 % - Akzent4 5 2 2" xfId="9148"/>
    <cellStyle name="20 % - Akzent4 5 2 2 2" xfId="12074"/>
    <cellStyle name="20 % - Akzent4 5 2 2 3" xfId="11898"/>
    <cellStyle name="20 % - Akzent4 5 3" xfId="7104"/>
    <cellStyle name="20 % - Akzent4 5 4" xfId="7102"/>
    <cellStyle name="20 % - Akzent4 5 5" xfId="9273"/>
    <cellStyle name="20 % - Akzent4 6" xfId="7105"/>
    <cellStyle name="20 % - Akzent4 6 2" xfId="7106"/>
    <cellStyle name="20 % - Akzent4 6 2 2" xfId="8994"/>
    <cellStyle name="20 % - Akzent4 6 3" xfId="7107"/>
    <cellStyle name="20 % - Akzent4 6 3 2" xfId="8721"/>
    <cellStyle name="20 % - Akzent4 6 4" xfId="7108"/>
    <cellStyle name="20 % - Akzent4 6 4 2" xfId="9149"/>
    <cellStyle name="20 % - Akzent4 6 5" xfId="8922"/>
    <cellStyle name="20 % - Akzent4 6 5 2" xfId="12011"/>
    <cellStyle name="20 % - Akzent4 6 5 3" xfId="11899"/>
    <cellStyle name="20 % - Akzent4 7" xfId="7109"/>
    <cellStyle name="20 % - Akzent4 7 2" xfId="7110"/>
    <cellStyle name="20 % - Akzent4 7 2 2" xfId="9174"/>
    <cellStyle name="20 % - Akzent4 7 3" xfId="7111"/>
    <cellStyle name="20 % - Akzent4 7 3 2" xfId="10945"/>
    <cellStyle name="20 % - Akzent4 7 4" xfId="8923"/>
    <cellStyle name="20 % - Akzent4 7 4 2" xfId="12012"/>
    <cellStyle name="20 % - Akzent4 7 4 3" xfId="11900"/>
    <cellStyle name="20 % - Akzent4 8" xfId="7112"/>
    <cellStyle name="20 % - Akzent4 8 2" xfId="8924"/>
    <cellStyle name="20 % - Akzent4 8 2 2" xfId="12013"/>
    <cellStyle name="20 % - Akzent4 8 2 3" xfId="11901"/>
    <cellStyle name="20 % - Akzent4 9" xfId="7113"/>
    <cellStyle name="20 % - Akzent4 9 2" xfId="9175"/>
    <cellStyle name="20 % - Akzent4 9 3" xfId="9036"/>
    <cellStyle name="20 % - Akzent5" xfId="297" builtinId="46" customBuiltin="1"/>
    <cellStyle name="20 % - Akzent5 10" xfId="7114"/>
    <cellStyle name="20 % - Akzent5 10 2" xfId="9037"/>
    <cellStyle name="20 % - Akzent5 11" xfId="7115"/>
    <cellStyle name="20 % - Akzent5 11 2" xfId="9209"/>
    <cellStyle name="20 % - Akzent5 11 3" xfId="9038"/>
    <cellStyle name="20 % - Akzent5 12" xfId="7116"/>
    <cellStyle name="20 % - Akzent5 12 2" xfId="9210"/>
    <cellStyle name="20 % - Akzent5 12 3" xfId="9039"/>
    <cellStyle name="20 % - Akzent5 13" xfId="7117"/>
    <cellStyle name="20 % - Akzent5 13 2" xfId="9211"/>
    <cellStyle name="20 % - Akzent5 13 3" xfId="9040"/>
    <cellStyle name="20 % - Akzent5 14" xfId="7118"/>
    <cellStyle name="20 % - Akzent5 14 2" xfId="9041"/>
    <cellStyle name="20 % - Akzent5 15" xfId="7119"/>
    <cellStyle name="20 % - Akzent5 15 2" xfId="9245"/>
    <cellStyle name="20 % - Akzent5 16" xfId="7120"/>
    <cellStyle name="20 % - Akzent5 16 2" xfId="9246"/>
    <cellStyle name="20 % - Akzent5 2" xfId="180"/>
    <cellStyle name="20 % - Akzent5 2 2" xfId="363"/>
    <cellStyle name="20 % - Akzent5 2 2 2" xfId="7121"/>
    <cellStyle name="20 % - Akzent5 2 2 3" xfId="9121"/>
    <cellStyle name="20 % - Akzent5 2 3" xfId="7122"/>
    <cellStyle name="20 % - Akzent5 2 3 2" xfId="8722"/>
    <cellStyle name="20 % - Akzent5 2 3 3" xfId="11902"/>
    <cellStyle name="20 % - Akzent5 2 3 4" xfId="11400"/>
    <cellStyle name="20 % - Akzent5 2 4" xfId="7123"/>
    <cellStyle name="20 % - Akzent5 2 4 2" xfId="10946"/>
    <cellStyle name="20 % - Akzent5 2 5" xfId="7124"/>
    <cellStyle name="20 % - Akzent5 2 5 2" xfId="10947"/>
    <cellStyle name="20 % - Akzent5 2 6" xfId="7125"/>
    <cellStyle name="20 % - Akzent5 2 6 2" xfId="10948"/>
    <cellStyle name="20 % - Akzent5 2 7" xfId="10744"/>
    <cellStyle name="20 % - Akzent5 3" xfId="364"/>
    <cellStyle name="20 % - Akzent5 3 2" xfId="365"/>
    <cellStyle name="20 % - Akzent5 3 2 2" xfId="7126"/>
    <cellStyle name="20 % - Akzent5 3 2 3" xfId="9130"/>
    <cellStyle name="20 % - Akzent5 3 3" xfId="366"/>
    <cellStyle name="20 % - Akzent5 3 4" xfId="10745"/>
    <cellStyle name="20 % - Akzent5 3 4 2" xfId="12125"/>
    <cellStyle name="20 % - Akzent5 3 4 3" xfId="11401"/>
    <cellStyle name="20 % - Akzent5 4" xfId="367"/>
    <cellStyle name="20 % - Akzent5 4 2" xfId="368"/>
    <cellStyle name="20 % - Akzent5 4 2 2" xfId="7128"/>
    <cellStyle name="20 % - Akzent5 4 2 3" xfId="10949"/>
    <cellStyle name="20 % - Akzent5 4 3" xfId="7127"/>
    <cellStyle name="20 % - Akzent5 4 3 2" xfId="11903"/>
    <cellStyle name="20 % - Akzent5 4 3 3" xfId="11402"/>
    <cellStyle name="20 % - Akzent5 5" xfId="369"/>
    <cellStyle name="20 % - Akzent5 5 2" xfId="7130"/>
    <cellStyle name="20 % - Akzent5 5 2 2" xfId="9150"/>
    <cellStyle name="20 % - Akzent5 5 2 2 2" xfId="12075"/>
    <cellStyle name="20 % - Akzent5 5 2 2 3" xfId="11904"/>
    <cellStyle name="20 % - Akzent5 5 3" xfId="7131"/>
    <cellStyle name="20 % - Akzent5 5 4" xfId="7129"/>
    <cellStyle name="20 % - Akzent5 5 5" xfId="8875"/>
    <cellStyle name="20 % - Akzent5 6" xfId="7132"/>
    <cellStyle name="20 % - Akzent5 6 2" xfId="7133"/>
    <cellStyle name="20 % - Akzent5 6 2 2" xfId="8995"/>
    <cellStyle name="20 % - Akzent5 6 3" xfId="7134"/>
    <cellStyle name="20 % - Akzent5 6 3 2" xfId="8723"/>
    <cellStyle name="20 % - Akzent5 6 4" xfId="7135"/>
    <cellStyle name="20 % - Akzent5 6 4 2" xfId="9151"/>
    <cellStyle name="20 % - Akzent5 6 5" xfId="8925"/>
    <cellStyle name="20 % - Akzent5 6 5 2" xfId="12014"/>
    <cellStyle name="20 % - Akzent5 6 5 3" xfId="11905"/>
    <cellStyle name="20 % - Akzent5 7" xfId="7136"/>
    <cellStyle name="20 % - Akzent5 7 2" xfId="7137"/>
    <cellStyle name="20 % - Akzent5 7 2 2" xfId="9176"/>
    <cellStyle name="20 % - Akzent5 7 3" xfId="7138"/>
    <cellStyle name="20 % - Akzent5 7 3 2" xfId="10950"/>
    <cellStyle name="20 % - Akzent5 7 4" xfId="8926"/>
    <cellStyle name="20 % - Akzent5 7 4 2" xfId="12015"/>
    <cellStyle name="20 % - Akzent5 7 4 3" xfId="11906"/>
    <cellStyle name="20 % - Akzent5 8" xfId="7139"/>
    <cellStyle name="20 % - Akzent5 8 2" xfId="8927"/>
    <cellStyle name="20 % - Akzent5 8 2 2" xfId="12016"/>
    <cellStyle name="20 % - Akzent5 8 2 3" xfId="11907"/>
    <cellStyle name="20 % - Akzent5 9" xfId="7140"/>
    <cellStyle name="20 % - Akzent5 9 2" xfId="9177"/>
    <cellStyle name="20 % - Akzent5 9 3" xfId="9042"/>
    <cellStyle name="20 % - Akzent6" xfId="301" builtinId="50" customBuiltin="1"/>
    <cellStyle name="20 % - Akzent6 10" xfId="7141"/>
    <cellStyle name="20 % - Akzent6 10 2" xfId="9043"/>
    <cellStyle name="20 % - Akzent6 11" xfId="7142"/>
    <cellStyle name="20 % - Akzent6 11 2" xfId="9212"/>
    <cellStyle name="20 % - Akzent6 11 3" xfId="9044"/>
    <cellStyle name="20 % - Akzent6 12" xfId="7143"/>
    <cellStyle name="20 % - Akzent6 12 2" xfId="9213"/>
    <cellStyle name="20 % - Akzent6 12 3" xfId="9045"/>
    <cellStyle name="20 % - Akzent6 13" xfId="7144"/>
    <cellStyle name="20 % - Akzent6 13 2" xfId="9214"/>
    <cellStyle name="20 % - Akzent6 13 3" xfId="9046"/>
    <cellStyle name="20 % - Akzent6 14" xfId="7145"/>
    <cellStyle name="20 % - Akzent6 14 2" xfId="9047"/>
    <cellStyle name="20 % - Akzent6 15" xfId="7146"/>
    <cellStyle name="20 % - Akzent6 15 2" xfId="9247"/>
    <cellStyle name="20 % - Akzent6 16" xfId="7147"/>
    <cellStyle name="20 % - Akzent6 16 2" xfId="9248"/>
    <cellStyle name="20 % - Akzent6 2" xfId="181"/>
    <cellStyle name="20 % - Akzent6 2 2" xfId="370"/>
    <cellStyle name="20 % - Akzent6 2 2 2" xfId="7148"/>
    <cellStyle name="20 % - Akzent6 2 2 3" xfId="9123"/>
    <cellStyle name="20 % - Akzent6 2 3" xfId="7149"/>
    <cellStyle name="20 % - Akzent6 2 3 2" xfId="8724"/>
    <cellStyle name="20 % - Akzent6 2 3 3" xfId="11908"/>
    <cellStyle name="20 % - Akzent6 2 3 4" xfId="11403"/>
    <cellStyle name="20 % - Akzent6 2 4" xfId="7150"/>
    <cellStyle name="20 % - Akzent6 2 4 2" xfId="10951"/>
    <cellStyle name="20 % - Akzent6 2 5" xfId="7151"/>
    <cellStyle name="20 % - Akzent6 2 5 2" xfId="10952"/>
    <cellStyle name="20 % - Akzent6 2 6" xfId="7152"/>
    <cellStyle name="20 % - Akzent6 2 6 2" xfId="10953"/>
    <cellStyle name="20 % - Akzent6 2 7" xfId="10746"/>
    <cellStyle name="20 % - Akzent6 3" xfId="371"/>
    <cellStyle name="20 % - Akzent6 3 2" xfId="372"/>
    <cellStyle name="20 % - Akzent6 3 2 2" xfId="7153"/>
    <cellStyle name="20 % - Akzent6 3 2 3" xfId="9131"/>
    <cellStyle name="20 % - Akzent6 3 3" xfId="373"/>
    <cellStyle name="20 % - Akzent6 3 4" xfId="10747"/>
    <cellStyle name="20 % - Akzent6 3 4 2" xfId="12126"/>
    <cellStyle name="20 % - Akzent6 3 4 3" xfId="11404"/>
    <cellStyle name="20 % - Akzent6 4" xfId="374"/>
    <cellStyle name="20 % - Akzent6 4 2" xfId="375"/>
    <cellStyle name="20 % - Akzent6 4 2 2" xfId="7155"/>
    <cellStyle name="20 % - Akzent6 4 2 3" xfId="10954"/>
    <cellStyle name="20 % - Akzent6 4 3" xfId="7154"/>
    <cellStyle name="20 % - Akzent6 4 3 2" xfId="11909"/>
    <cellStyle name="20 % - Akzent6 4 3 3" xfId="11405"/>
    <cellStyle name="20 % - Akzent6 5" xfId="376"/>
    <cellStyle name="20 % - Akzent6 5 2" xfId="7157"/>
    <cellStyle name="20 % - Akzent6 5 2 2" xfId="9152"/>
    <cellStyle name="20 % - Akzent6 5 2 2 2" xfId="12076"/>
    <cellStyle name="20 % - Akzent6 5 2 2 3" xfId="11910"/>
    <cellStyle name="20 % - Akzent6 5 3" xfId="7158"/>
    <cellStyle name="20 % - Akzent6 5 4" xfId="7156"/>
    <cellStyle name="20 % - Akzent6 5 5" xfId="8876"/>
    <cellStyle name="20 % - Akzent6 6" xfId="7159"/>
    <cellStyle name="20 % - Akzent6 6 2" xfId="7160"/>
    <cellStyle name="20 % - Akzent6 6 2 2" xfId="8996"/>
    <cellStyle name="20 % - Akzent6 6 3" xfId="7161"/>
    <cellStyle name="20 % - Akzent6 6 3 2" xfId="8725"/>
    <cellStyle name="20 % - Akzent6 6 4" xfId="7162"/>
    <cellStyle name="20 % - Akzent6 6 4 2" xfId="9153"/>
    <cellStyle name="20 % - Akzent6 6 5" xfId="8928"/>
    <cellStyle name="20 % - Akzent6 6 5 2" xfId="12017"/>
    <cellStyle name="20 % - Akzent6 6 5 3" xfId="11911"/>
    <cellStyle name="20 % - Akzent6 7" xfId="7163"/>
    <cellStyle name="20 % - Akzent6 7 2" xfId="7164"/>
    <cellStyle name="20 % - Akzent6 7 2 2" xfId="9178"/>
    <cellStyle name="20 % - Akzent6 7 3" xfId="7165"/>
    <cellStyle name="20 % - Akzent6 7 3 2" xfId="10955"/>
    <cellStyle name="20 % - Akzent6 7 4" xfId="8929"/>
    <cellStyle name="20 % - Akzent6 7 4 2" xfId="12018"/>
    <cellStyle name="20 % - Akzent6 7 4 3" xfId="11912"/>
    <cellStyle name="20 % - Akzent6 8" xfId="7166"/>
    <cellStyle name="20 % - Akzent6 8 2" xfId="8930"/>
    <cellStyle name="20 % - Akzent6 8 2 2" xfId="12019"/>
    <cellStyle name="20 % - Akzent6 8 2 3" xfId="11913"/>
    <cellStyle name="20 % - Akzent6 9" xfId="7167"/>
    <cellStyle name="20 % - Akzent6 9 2" xfId="9179"/>
    <cellStyle name="20 % - Akzent6 9 3" xfId="9048"/>
    <cellStyle name="20% - Accent1" xfId="7168"/>
    <cellStyle name="20% - Accent1 2" xfId="7169"/>
    <cellStyle name="20% - Accent1 2 2" xfId="10956"/>
    <cellStyle name="20% - Accent2" xfId="7170"/>
    <cellStyle name="20% - Accent2 2" xfId="7171"/>
    <cellStyle name="20% - Accent2 2 2" xfId="10957"/>
    <cellStyle name="20% - Accent3" xfId="7172"/>
    <cellStyle name="20% - Accent3 2" xfId="7173"/>
    <cellStyle name="20% - Accent3 2 2" xfId="10958"/>
    <cellStyle name="20% - Accent4" xfId="7174"/>
    <cellStyle name="20% - Accent4 2" xfId="7175"/>
    <cellStyle name="20% - Accent4 2 2" xfId="10959"/>
    <cellStyle name="20% - Accent5" xfId="7176"/>
    <cellStyle name="20% - Accent5 2" xfId="7177"/>
    <cellStyle name="20% - Accent5 2 2" xfId="10960"/>
    <cellStyle name="20% - Accent6" xfId="7178"/>
    <cellStyle name="20% - Accent6 2" xfId="7179"/>
    <cellStyle name="20% - Accent6 2 2" xfId="10961"/>
    <cellStyle name="20% - Akzent1" xfId="377"/>
    <cellStyle name="20% - Akzent1 2" xfId="378"/>
    <cellStyle name="20% - Akzent1 2 2" xfId="3198"/>
    <cellStyle name="20% - Akzent1 2 2 2" xfId="7180"/>
    <cellStyle name="20% - Akzent1 2 3" xfId="3197"/>
    <cellStyle name="20% - Akzent1 2 3 2" xfId="7181"/>
    <cellStyle name="20% - Akzent1 2 4" xfId="11573"/>
    <cellStyle name="20% - Akzent1 3" xfId="3199"/>
    <cellStyle name="20% - Akzent1_11.04.19 - Tabellen" xfId="3200"/>
    <cellStyle name="20% - Akzent2" xfId="379"/>
    <cellStyle name="20% - Akzent2 2" xfId="380"/>
    <cellStyle name="20% - Akzent2 2 2" xfId="3202"/>
    <cellStyle name="20% - Akzent2 2 2 2" xfId="7182"/>
    <cellStyle name="20% - Akzent2 2 3" xfId="3201"/>
    <cellStyle name="20% - Akzent2 2 3 2" xfId="7183"/>
    <cellStyle name="20% - Akzent2 2 4" xfId="11574"/>
    <cellStyle name="20% - Akzent2 3" xfId="3203"/>
    <cellStyle name="20% - Akzent2_11.04.19 - Tabellen" xfId="3204"/>
    <cellStyle name="20% - Akzent3" xfId="381"/>
    <cellStyle name="20% - Akzent3 2" xfId="382"/>
    <cellStyle name="20% - Akzent3 2 2" xfId="3206"/>
    <cellStyle name="20% - Akzent3 2 2 2" xfId="7184"/>
    <cellStyle name="20% - Akzent3 2 3" xfId="3205"/>
    <cellStyle name="20% - Akzent3 2 3 2" xfId="7185"/>
    <cellStyle name="20% - Akzent3 2 4" xfId="11575"/>
    <cellStyle name="20% - Akzent3 3" xfId="3207"/>
    <cellStyle name="20% - Akzent3_11.04.19 - Tabellen" xfId="3208"/>
    <cellStyle name="20% - Akzent4" xfId="383"/>
    <cellStyle name="20% - Akzent4 2" xfId="384"/>
    <cellStyle name="20% - Akzent4 2 2" xfId="3210"/>
    <cellStyle name="20% - Akzent4 2 2 2" xfId="7186"/>
    <cellStyle name="20% - Akzent4 2 3" xfId="3209"/>
    <cellStyle name="20% - Akzent4 2 3 2" xfId="7187"/>
    <cellStyle name="20% - Akzent4 2 4" xfId="11576"/>
    <cellStyle name="20% - Akzent4 3" xfId="3211"/>
    <cellStyle name="20% - Akzent4_11.04.19 - Tabellen" xfId="3212"/>
    <cellStyle name="20% - Akzent5" xfId="385"/>
    <cellStyle name="20% - Akzent5 2" xfId="386"/>
    <cellStyle name="20% - Akzent5 2 2" xfId="3213"/>
    <cellStyle name="20% - Akzent5 2 2 2" xfId="7188"/>
    <cellStyle name="20% - Akzent5 2 3" xfId="7189"/>
    <cellStyle name="20% - Akzent5 3" xfId="3214"/>
    <cellStyle name="20% - Akzent5_BBE14 Abb. G2 MZ 130802" xfId="3215"/>
    <cellStyle name="20% - Akzent6" xfId="387"/>
    <cellStyle name="20% - Akzent6 2" xfId="388"/>
    <cellStyle name="20% - Akzent6 2 2" xfId="3217"/>
    <cellStyle name="20% - Akzent6 2 2 2" xfId="7190"/>
    <cellStyle name="20% - Akzent6 2 3" xfId="3216"/>
    <cellStyle name="20% - Akzent6 2 3 2" xfId="7191"/>
    <cellStyle name="20% - Akzent6 2 4" xfId="11577"/>
    <cellStyle name="20% - Akzent6 3" xfId="3218"/>
    <cellStyle name="20% - Akzent6_11.04.19 - Tabellen" xfId="3219"/>
    <cellStyle name="3mitP" xfId="3220"/>
    <cellStyle name="3mitP 2" xfId="7193"/>
    <cellStyle name="3mitP 2 2" xfId="10962"/>
    <cellStyle name="3mitP 3" xfId="7192"/>
    <cellStyle name="3ohneP" xfId="3221"/>
    <cellStyle name="4" xfId="182"/>
    <cellStyle name="4 2" xfId="389"/>
    <cellStyle name="4 2 2" xfId="390"/>
    <cellStyle name="4 2 2 2" xfId="391"/>
    <cellStyle name="4 2 2 2 2" xfId="392"/>
    <cellStyle name="4 2 2 2 2 2" xfId="12666"/>
    <cellStyle name="4 2 2 2 2 2 2" xfId="14642"/>
    <cellStyle name="4 2 2 2 2 2 2 2" xfId="17005"/>
    <cellStyle name="4 2 2 2 2 2 2 2 2" xfId="24164"/>
    <cellStyle name="4 2 2 2 2 2 2 2 2 2" xfId="38479"/>
    <cellStyle name="4 2 2 2 2 2 2 2 3" xfId="31320"/>
    <cellStyle name="4 2 2 2 2 2 2 3" xfId="19359"/>
    <cellStyle name="4 2 2 2 2 2 2 3 2" xfId="26496"/>
    <cellStyle name="4 2 2 2 2 2 2 3 2 2" xfId="40811"/>
    <cellStyle name="4 2 2 2 2 2 2 3 3" xfId="33674"/>
    <cellStyle name="4 2 2 2 2 2 2 4" xfId="20657"/>
    <cellStyle name="4 2 2 2 2 2 2 4 2" xfId="27794"/>
    <cellStyle name="4 2 2 2 2 2 2 4 2 2" xfId="42109"/>
    <cellStyle name="4 2 2 2 2 2 2 4 3" xfId="34972"/>
    <cellStyle name="4 2 2 2 2 2 2 5" xfId="21872"/>
    <cellStyle name="4 2 2 2 2 2 2 5 2" xfId="36187"/>
    <cellStyle name="4 2 2 2 2 2 2 6" xfId="29009"/>
    <cellStyle name="4 2 2 2 2 2 3" xfId="15035"/>
    <cellStyle name="4 2 2 2 2 2 3 2" xfId="22194"/>
    <cellStyle name="4 2 2 2 2 2 3 2 2" xfId="36509"/>
    <cellStyle name="4 2 2 2 2 2 3 3" xfId="29350"/>
    <cellStyle name="4 2 2 2 2 2 4" xfId="17389"/>
    <cellStyle name="4 2 2 2 2 2 4 2" xfId="24526"/>
    <cellStyle name="4 2 2 2 2 2 4 2 2" xfId="38841"/>
    <cellStyle name="4 2 2 2 2 2 4 3" xfId="31704"/>
    <cellStyle name="4 2 2 2 3" xfId="393"/>
    <cellStyle name="4 2 2 2 3 2" xfId="12667"/>
    <cellStyle name="4 2 2 2 3 2 2" xfId="14044"/>
    <cellStyle name="4 2 2 2 3 2 2 2" xfId="16413"/>
    <cellStyle name="4 2 2 2 3 2 2 2 2" xfId="23572"/>
    <cellStyle name="4 2 2 2 3 2 2 2 2 2" xfId="37887"/>
    <cellStyle name="4 2 2 2 3 2 2 2 3" xfId="30728"/>
    <cellStyle name="4 2 2 2 3 2 2 3" xfId="18767"/>
    <cellStyle name="4 2 2 2 3 2 2 3 2" xfId="25904"/>
    <cellStyle name="4 2 2 2 3 2 2 3 2 2" xfId="40219"/>
    <cellStyle name="4 2 2 2 3 2 2 3 3" xfId="33082"/>
    <cellStyle name="4 2 2 2 3 2 2 4" xfId="20135"/>
    <cellStyle name="4 2 2 2 3 2 2 4 2" xfId="27272"/>
    <cellStyle name="4 2 2 2 3 2 2 4 2 2" xfId="41587"/>
    <cellStyle name="4 2 2 2 3 2 2 4 3" xfId="34450"/>
    <cellStyle name="4 2 2 2 3 2 2 5" xfId="21350"/>
    <cellStyle name="4 2 2 2 3 2 2 5 2" xfId="35665"/>
    <cellStyle name="4 2 2 2 3 2 2 6" xfId="28487"/>
    <cellStyle name="4 2 2 2 3 2 3" xfId="15036"/>
    <cellStyle name="4 2 2 2 3 2 3 2" xfId="22195"/>
    <cellStyle name="4 2 2 2 3 2 3 2 2" xfId="36510"/>
    <cellStyle name="4 2 2 2 3 2 3 3" xfId="29351"/>
    <cellStyle name="4 2 2 2 3 2 4" xfId="17390"/>
    <cellStyle name="4 2 2 2 3 2 4 2" xfId="24527"/>
    <cellStyle name="4 2 2 2 3 2 4 2 2" xfId="38842"/>
    <cellStyle name="4 2 2 2 3 2 4 3" xfId="31705"/>
    <cellStyle name="4 2 2 2 4" xfId="394"/>
    <cellStyle name="4 2 2 2 4 2" xfId="12668"/>
    <cellStyle name="4 2 2 2 4 2 2" xfId="13673"/>
    <cellStyle name="4 2 2 2 4 2 2 2" xfId="16042"/>
    <cellStyle name="4 2 2 2 4 2 2 2 2" xfId="23201"/>
    <cellStyle name="4 2 2 2 4 2 2 2 2 2" xfId="37516"/>
    <cellStyle name="4 2 2 2 4 2 2 2 3" xfId="30357"/>
    <cellStyle name="4 2 2 2 4 2 2 3" xfId="18396"/>
    <cellStyle name="4 2 2 2 4 2 2 3 2" xfId="25533"/>
    <cellStyle name="4 2 2 2 4 2 2 3 2 2" xfId="39848"/>
    <cellStyle name="4 2 2 2 4 2 2 3 3" xfId="32711"/>
    <cellStyle name="4 2 2 2 4 2 2 4" xfId="19922"/>
    <cellStyle name="4 2 2 2 4 2 2 4 2" xfId="27059"/>
    <cellStyle name="4 2 2 2 4 2 2 4 2 2" xfId="41374"/>
    <cellStyle name="4 2 2 2 4 2 2 4 3" xfId="34237"/>
    <cellStyle name="4 2 2 2 4 2 2 5" xfId="21137"/>
    <cellStyle name="4 2 2 2 4 2 2 5 2" xfId="35452"/>
    <cellStyle name="4 2 2 2 4 2 2 6" xfId="28274"/>
    <cellStyle name="4 2 2 2 4 2 3" xfId="15037"/>
    <cellStyle name="4 2 2 2 4 2 3 2" xfId="22196"/>
    <cellStyle name="4 2 2 2 4 2 3 2 2" xfId="36511"/>
    <cellStyle name="4 2 2 2 4 2 3 3" xfId="29352"/>
    <cellStyle name="4 2 2 2 4 2 4" xfId="17391"/>
    <cellStyle name="4 2 2 2 4 2 4 2" xfId="24528"/>
    <cellStyle name="4 2 2 2 4 2 4 2 2" xfId="38843"/>
    <cellStyle name="4 2 2 2 4 2 4 3" xfId="31706"/>
    <cellStyle name="4 2 2 2 5" xfId="395"/>
    <cellStyle name="4 2 2 2 5 2" xfId="12669"/>
    <cellStyle name="4 2 2 2 5 2 2" xfId="14670"/>
    <cellStyle name="4 2 2 2 5 2 2 2" xfId="17033"/>
    <cellStyle name="4 2 2 2 5 2 2 2 2" xfId="24192"/>
    <cellStyle name="4 2 2 2 5 2 2 2 2 2" xfId="38507"/>
    <cellStyle name="4 2 2 2 5 2 2 2 3" xfId="31348"/>
    <cellStyle name="4 2 2 2 5 2 2 3" xfId="19387"/>
    <cellStyle name="4 2 2 2 5 2 2 3 2" xfId="26524"/>
    <cellStyle name="4 2 2 2 5 2 2 3 2 2" xfId="40839"/>
    <cellStyle name="4 2 2 2 5 2 2 3 3" xfId="33702"/>
    <cellStyle name="4 2 2 2 5 2 2 4" xfId="20685"/>
    <cellStyle name="4 2 2 2 5 2 2 4 2" xfId="27822"/>
    <cellStyle name="4 2 2 2 5 2 2 4 2 2" xfId="42137"/>
    <cellStyle name="4 2 2 2 5 2 2 4 3" xfId="35000"/>
    <cellStyle name="4 2 2 2 5 2 2 5" xfId="21900"/>
    <cellStyle name="4 2 2 2 5 2 2 5 2" xfId="36215"/>
    <cellStyle name="4 2 2 2 5 2 2 6" xfId="29037"/>
    <cellStyle name="4 2 2 2 5 2 3" xfId="15038"/>
    <cellStyle name="4 2 2 2 5 2 3 2" xfId="22197"/>
    <cellStyle name="4 2 2 2 5 2 3 2 2" xfId="36512"/>
    <cellStyle name="4 2 2 2 5 2 3 3" xfId="29353"/>
    <cellStyle name="4 2 2 2 5 2 4" xfId="17392"/>
    <cellStyle name="4 2 2 2 5 2 4 2" xfId="24529"/>
    <cellStyle name="4 2 2 2 5 2 4 2 2" xfId="38844"/>
    <cellStyle name="4 2 2 2 5 2 4 3" xfId="31707"/>
    <cellStyle name="4 2 2 2 6" xfId="12665"/>
    <cellStyle name="4 2 2 2 6 2" xfId="13672"/>
    <cellStyle name="4 2 2 2 6 2 2" xfId="16041"/>
    <cellStyle name="4 2 2 2 6 2 2 2" xfId="23200"/>
    <cellStyle name="4 2 2 2 6 2 2 2 2" xfId="37515"/>
    <cellStyle name="4 2 2 2 6 2 2 3" xfId="30356"/>
    <cellStyle name="4 2 2 2 6 2 3" xfId="18395"/>
    <cellStyle name="4 2 2 2 6 2 3 2" xfId="25532"/>
    <cellStyle name="4 2 2 2 6 2 3 2 2" xfId="39847"/>
    <cellStyle name="4 2 2 2 6 2 3 3" xfId="32710"/>
    <cellStyle name="4 2 2 2 6 2 4" xfId="19921"/>
    <cellStyle name="4 2 2 2 6 2 4 2" xfId="27058"/>
    <cellStyle name="4 2 2 2 6 2 4 2 2" xfId="41373"/>
    <cellStyle name="4 2 2 2 6 2 4 3" xfId="34236"/>
    <cellStyle name="4 2 2 2 6 2 5" xfId="21136"/>
    <cellStyle name="4 2 2 2 6 2 5 2" xfId="35451"/>
    <cellStyle name="4 2 2 2 6 2 6" xfId="28273"/>
    <cellStyle name="4 2 2 2 6 3" xfId="15034"/>
    <cellStyle name="4 2 2 2 6 3 2" xfId="22193"/>
    <cellStyle name="4 2 2 2 6 3 2 2" xfId="36508"/>
    <cellStyle name="4 2 2 2 6 3 3" xfId="29349"/>
    <cellStyle name="4 2 2 2 6 4" xfId="17388"/>
    <cellStyle name="4 2 2 2 6 4 2" xfId="24525"/>
    <cellStyle name="4 2 2 2 6 4 2 2" xfId="38840"/>
    <cellStyle name="4 2 2 2 6 4 3" xfId="31703"/>
    <cellStyle name="4 2 2 3" xfId="396"/>
    <cellStyle name="4 2 2 3 2" xfId="12670"/>
    <cellStyle name="4 2 2 3 2 2" xfId="13674"/>
    <cellStyle name="4 2 2 3 2 2 2" xfId="16043"/>
    <cellStyle name="4 2 2 3 2 2 2 2" xfId="23202"/>
    <cellStyle name="4 2 2 3 2 2 2 2 2" xfId="37517"/>
    <cellStyle name="4 2 2 3 2 2 2 3" xfId="30358"/>
    <cellStyle name="4 2 2 3 2 2 3" xfId="18397"/>
    <cellStyle name="4 2 2 3 2 2 3 2" xfId="25534"/>
    <cellStyle name="4 2 2 3 2 2 3 2 2" xfId="39849"/>
    <cellStyle name="4 2 2 3 2 2 3 3" xfId="32712"/>
    <cellStyle name="4 2 2 3 2 2 4" xfId="19923"/>
    <cellStyle name="4 2 2 3 2 2 4 2" xfId="27060"/>
    <cellStyle name="4 2 2 3 2 2 4 2 2" xfId="41375"/>
    <cellStyle name="4 2 2 3 2 2 4 3" xfId="34238"/>
    <cellStyle name="4 2 2 3 2 2 5" xfId="21138"/>
    <cellStyle name="4 2 2 3 2 2 5 2" xfId="35453"/>
    <cellStyle name="4 2 2 3 2 2 6" xfId="28275"/>
    <cellStyle name="4 2 2 3 2 3" xfId="15039"/>
    <cellStyle name="4 2 2 3 2 3 2" xfId="22198"/>
    <cellStyle name="4 2 2 3 2 3 2 2" xfId="36513"/>
    <cellStyle name="4 2 2 3 2 3 3" xfId="29354"/>
    <cellStyle name="4 2 2 3 2 4" xfId="17393"/>
    <cellStyle name="4 2 2 3 2 4 2" xfId="24530"/>
    <cellStyle name="4 2 2 3 2 4 2 2" xfId="38845"/>
    <cellStyle name="4 2 2 3 2 4 3" xfId="31708"/>
    <cellStyle name="4 2 2 4" xfId="397"/>
    <cellStyle name="4 2 2 4 2" xfId="12671"/>
    <cellStyle name="4 2 2 4 2 2" xfId="13550"/>
    <cellStyle name="4 2 2 4 2 2 2" xfId="15919"/>
    <cellStyle name="4 2 2 4 2 2 2 2" xfId="23078"/>
    <cellStyle name="4 2 2 4 2 2 2 2 2" xfId="37393"/>
    <cellStyle name="4 2 2 4 2 2 2 3" xfId="30234"/>
    <cellStyle name="4 2 2 4 2 2 3" xfId="18273"/>
    <cellStyle name="4 2 2 4 2 2 3 2" xfId="25410"/>
    <cellStyle name="4 2 2 4 2 2 3 2 2" xfId="39725"/>
    <cellStyle name="4 2 2 4 2 2 3 3" xfId="32588"/>
    <cellStyle name="4 2 2 4 2 2 4" xfId="19898"/>
    <cellStyle name="4 2 2 4 2 2 4 2" xfId="27035"/>
    <cellStyle name="4 2 2 4 2 2 4 2 2" xfId="41350"/>
    <cellStyle name="4 2 2 4 2 2 4 3" xfId="34213"/>
    <cellStyle name="4 2 2 4 2 2 5" xfId="21113"/>
    <cellStyle name="4 2 2 4 2 2 5 2" xfId="35428"/>
    <cellStyle name="4 2 2 4 2 2 6" xfId="28250"/>
    <cellStyle name="4 2 2 4 2 3" xfId="15040"/>
    <cellStyle name="4 2 2 4 2 3 2" xfId="22199"/>
    <cellStyle name="4 2 2 4 2 3 2 2" xfId="36514"/>
    <cellStyle name="4 2 2 4 2 3 3" xfId="29355"/>
    <cellStyle name="4 2 2 4 2 4" xfId="17394"/>
    <cellStyle name="4 2 2 4 2 4 2" xfId="24531"/>
    <cellStyle name="4 2 2 4 2 4 2 2" xfId="38846"/>
    <cellStyle name="4 2 2 4 2 4 3" xfId="31709"/>
    <cellStyle name="4 2 2 5" xfId="398"/>
    <cellStyle name="4 2 2 5 2" xfId="12672"/>
    <cellStyle name="4 2 2 5 2 2" xfId="14451"/>
    <cellStyle name="4 2 2 5 2 2 2" xfId="16820"/>
    <cellStyle name="4 2 2 5 2 2 2 2" xfId="23979"/>
    <cellStyle name="4 2 2 5 2 2 2 2 2" xfId="38294"/>
    <cellStyle name="4 2 2 5 2 2 2 3" xfId="31135"/>
    <cellStyle name="4 2 2 5 2 2 3" xfId="19174"/>
    <cellStyle name="4 2 2 5 2 2 3 2" xfId="26311"/>
    <cellStyle name="4 2 2 5 2 2 3 2 2" xfId="40626"/>
    <cellStyle name="4 2 2 5 2 2 3 3" xfId="33489"/>
    <cellStyle name="4 2 2 5 2 2 4" xfId="20507"/>
    <cellStyle name="4 2 2 5 2 2 4 2" xfId="27644"/>
    <cellStyle name="4 2 2 5 2 2 4 2 2" xfId="41959"/>
    <cellStyle name="4 2 2 5 2 2 4 3" xfId="34822"/>
    <cellStyle name="4 2 2 5 2 2 5" xfId="21722"/>
    <cellStyle name="4 2 2 5 2 2 5 2" xfId="36037"/>
    <cellStyle name="4 2 2 5 2 2 6" xfId="28859"/>
    <cellStyle name="4 2 2 5 2 3" xfId="15041"/>
    <cellStyle name="4 2 2 5 2 3 2" xfId="22200"/>
    <cellStyle name="4 2 2 5 2 3 2 2" xfId="36515"/>
    <cellStyle name="4 2 2 5 2 3 3" xfId="29356"/>
    <cellStyle name="4 2 2 5 2 4" xfId="17395"/>
    <cellStyle name="4 2 2 5 2 4 2" xfId="24532"/>
    <cellStyle name="4 2 2 5 2 4 2 2" xfId="38847"/>
    <cellStyle name="4 2 2 5 2 4 3" xfId="31710"/>
    <cellStyle name="4 2 2 6" xfId="399"/>
    <cellStyle name="4 2 2 6 2" xfId="12673"/>
    <cellStyle name="4 2 2 6 2 2" xfId="14041"/>
    <cellStyle name="4 2 2 6 2 2 2" xfId="16410"/>
    <cellStyle name="4 2 2 6 2 2 2 2" xfId="23569"/>
    <cellStyle name="4 2 2 6 2 2 2 2 2" xfId="37884"/>
    <cellStyle name="4 2 2 6 2 2 2 3" xfId="30725"/>
    <cellStyle name="4 2 2 6 2 2 3" xfId="18764"/>
    <cellStyle name="4 2 2 6 2 2 3 2" xfId="25901"/>
    <cellStyle name="4 2 2 6 2 2 3 2 2" xfId="40216"/>
    <cellStyle name="4 2 2 6 2 2 3 3" xfId="33079"/>
    <cellStyle name="4 2 2 6 2 2 4" xfId="20132"/>
    <cellStyle name="4 2 2 6 2 2 4 2" xfId="27269"/>
    <cellStyle name="4 2 2 6 2 2 4 2 2" xfId="41584"/>
    <cellStyle name="4 2 2 6 2 2 4 3" xfId="34447"/>
    <cellStyle name="4 2 2 6 2 2 5" xfId="21347"/>
    <cellStyle name="4 2 2 6 2 2 5 2" xfId="35662"/>
    <cellStyle name="4 2 2 6 2 2 6" xfId="28484"/>
    <cellStyle name="4 2 2 6 2 3" xfId="15042"/>
    <cellStyle name="4 2 2 6 2 3 2" xfId="22201"/>
    <cellStyle name="4 2 2 6 2 3 2 2" xfId="36516"/>
    <cellStyle name="4 2 2 6 2 3 3" xfId="29357"/>
    <cellStyle name="4 2 2 6 2 4" xfId="17396"/>
    <cellStyle name="4 2 2 6 2 4 2" xfId="24533"/>
    <cellStyle name="4 2 2 6 2 4 2 2" xfId="38848"/>
    <cellStyle name="4 2 2 6 2 4 3" xfId="31711"/>
    <cellStyle name="4 2 2 7" xfId="12664"/>
    <cellStyle name="4 2 2 7 2" xfId="14643"/>
    <cellStyle name="4 2 2 7 2 2" xfId="17006"/>
    <cellStyle name="4 2 2 7 2 2 2" xfId="24165"/>
    <cellStyle name="4 2 2 7 2 2 2 2" xfId="38480"/>
    <cellStyle name="4 2 2 7 2 2 3" xfId="31321"/>
    <cellStyle name="4 2 2 7 2 3" xfId="19360"/>
    <cellStyle name="4 2 2 7 2 3 2" xfId="26497"/>
    <cellStyle name="4 2 2 7 2 3 2 2" xfId="40812"/>
    <cellStyle name="4 2 2 7 2 3 3" xfId="33675"/>
    <cellStyle name="4 2 2 7 2 4" xfId="20658"/>
    <cellStyle name="4 2 2 7 2 4 2" xfId="27795"/>
    <cellStyle name="4 2 2 7 2 4 2 2" xfId="42110"/>
    <cellStyle name="4 2 2 7 2 4 3" xfId="34973"/>
    <cellStyle name="4 2 2 7 2 5" xfId="21873"/>
    <cellStyle name="4 2 2 7 2 5 2" xfId="36188"/>
    <cellStyle name="4 2 2 7 2 6" xfId="29010"/>
    <cellStyle name="4 2 2 7 3" xfId="15033"/>
    <cellStyle name="4 2 2 7 3 2" xfId="22192"/>
    <cellStyle name="4 2 2 7 3 2 2" xfId="36507"/>
    <cellStyle name="4 2 2 7 3 3" xfId="29348"/>
    <cellStyle name="4 2 2 7 4" xfId="17387"/>
    <cellStyle name="4 2 2 7 4 2" xfId="24524"/>
    <cellStyle name="4 2 2 7 4 2 2" xfId="38839"/>
    <cellStyle name="4 2 2 7 4 3" xfId="31702"/>
    <cellStyle name="4 2 3" xfId="400"/>
    <cellStyle name="4 2 3 2" xfId="401"/>
    <cellStyle name="4 2 3 2 2" xfId="402"/>
    <cellStyle name="4 2 3 2 2 2" xfId="12676"/>
    <cellStyle name="4 2 3 2 2 2 2" xfId="14064"/>
    <cellStyle name="4 2 3 2 2 2 2 2" xfId="16433"/>
    <cellStyle name="4 2 3 2 2 2 2 2 2" xfId="23592"/>
    <cellStyle name="4 2 3 2 2 2 2 2 2 2" xfId="37907"/>
    <cellStyle name="4 2 3 2 2 2 2 2 3" xfId="30748"/>
    <cellStyle name="4 2 3 2 2 2 2 3" xfId="18787"/>
    <cellStyle name="4 2 3 2 2 2 2 3 2" xfId="25924"/>
    <cellStyle name="4 2 3 2 2 2 2 3 2 2" xfId="40239"/>
    <cellStyle name="4 2 3 2 2 2 2 3 3" xfId="33102"/>
    <cellStyle name="4 2 3 2 2 2 2 4" xfId="20147"/>
    <cellStyle name="4 2 3 2 2 2 2 4 2" xfId="27284"/>
    <cellStyle name="4 2 3 2 2 2 2 4 2 2" xfId="41599"/>
    <cellStyle name="4 2 3 2 2 2 2 4 3" xfId="34462"/>
    <cellStyle name="4 2 3 2 2 2 2 5" xfId="21362"/>
    <cellStyle name="4 2 3 2 2 2 2 5 2" xfId="35677"/>
    <cellStyle name="4 2 3 2 2 2 2 6" xfId="28499"/>
    <cellStyle name="4 2 3 2 2 2 3" xfId="15045"/>
    <cellStyle name="4 2 3 2 2 2 3 2" xfId="22204"/>
    <cellStyle name="4 2 3 2 2 2 3 2 2" xfId="36519"/>
    <cellStyle name="4 2 3 2 2 2 3 3" xfId="29360"/>
    <cellStyle name="4 2 3 2 2 2 4" xfId="17399"/>
    <cellStyle name="4 2 3 2 2 2 4 2" xfId="24536"/>
    <cellStyle name="4 2 3 2 2 2 4 2 2" xfId="38851"/>
    <cellStyle name="4 2 3 2 2 2 4 3" xfId="31714"/>
    <cellStyle name="4 2 3 2 3" xfId="403"/>
    <cellStyle name="4 2 3 2 3 2" xfId="12677"/>
    <cellStyle name="4 2 3 2 3 2 2" xfId="13675"/>
    <cellStyle name="4 2 3 2 3 2 2 2" xfId="16044"/>
    <cellStyle name="4 2 3 2 3 2 2 2 2" xfId="23203"/>
    <cellStyle name="4 2 3 2 3 2 2 2 2 2" xfId="37518"/>
    <cellStyle name="4 2 3 2 3 2 2 2 3" xfId="30359"/>
    <cellStyle name="4 2 3 2 3 2 2 3" xfId="18398"/>
    <cellStyle name="4 2 3 2 3 2 2 3 2" xfId="25535"/>
    <cellStyle name="4 2 3 2 3 2 2 3 2 2" xfId="39850"/>
    <cellStyle name="4 2 3 2 3 2 2 3 3" xfId="32713"/>
    <cellStyle name="4 2 3 2 3 2 2 4" xfId="19924"/>
    <cellStyle name="4 2 3 2 3 2 2 4 2" xfId="27061"/>
    <cellStyle name="4 2 3 2 3 2 2 4 2 2" xfId="41376"/>
    <cellStyle name="4 2 3 2 3 2 2 4 3" xfId="34239"/>
    <cellStyle name="4 2 3 2 3 2 2 5" xfId="21139"/>
    <cellStyle name="4 2 3 2 3 2 2 5 2" xfId="35454"/>
    <cellStyle name="4 2 3 2 3 2 2 6" xfId="28276"/>
    <cellStyle name="4 2 3 2 3 2 3" xfId="15046"/>
    <cellStyle name="4 2 3 2 3 2 3 2" xfId="22205"/>
    <cellStyle name="4 2 3 2 3 2 3 2 2" xfId="36520"/>
    <cellStyle name="4 2 3 2 3 2 3 3" xfId="29361"/>
    <cellStyle name="4 2 3 2 3 2 4" xfId="17400"/>
    <cellStyle name="4 2 3 2 3 2 4 2" xfId="24537"/>
    <cellStyle name="4 2 3 2 3 2 4 2 2" xfId="38852"/>
    <cellStyle name="4 2 3 2 3 2 4 3" xfId="31715"/>
    <cellStyle name="4 2 3 2 4" xfId="404"/>
    <cellStyle name="4 2 3 2 4 2" xfId="12678"/>
    <cellStyle name="4 2 3 2 4 2 2" xfId="13374"/>
    <cellStyle name="4 2 3 2 4 2 2 2" xfId="15743"/>
    <cellStyle name="4 2 3 2 4 2 2 2 2" xfId="22902"/>
    <cellStyle name="4 2 3 2 4 2 2 2 2 2" xfId="37217"/>
    <cellStyle name="4 2 3 2 4 2 2 2 3" xfId="30058"/>
    <cellStyle name="4 2 3 2 4 2 2 3" xfId="18097"/>
    <cellStyle name="4 2 3 2 4 2 2 3 2" xfId="25234"/>
    <cellStyle name="4 2 3 2 4 2 2 3 2 2" xfId="39549"/>
    <cellStyle name="4 2 3 2 4 2 2 3 3" xfId="32412"/>
    <cellStyle name="4 2 3 2 4 2 2 4" xfId="19801"/>
    <cellStyle name="4 2 3 2 4 2 2 4 2" xfId="26938"/>
    <cellStyle name="4 2 3 2 4 2 2 4 2 2" xfId="41253"/>
    <cellStyle name="4 2 3 2 4 2 2 4 3" xfId="34116"/>
    <cellStyle name="4 2 3 2 4 2 2 5" xfId="21016"/>
    <cellStyle name="4 2 3 2 4 2 2 5 2" xfId="35331"/>
    <cellStyle name="4 2 3 2 4 2 2 6" xfId="28153"/>
    <cellStyle name="4 2 3 2 4 2 3" xfId="15047"/>
    <cellStyle name="4 2 3 2 4 2 3 2" xfId="22206"/>
    <cellStyle name="4 2 3 2 4 2 3 2 2" xfId="36521"/>
    <cellStyle name="4 2 3 2 4 2 3 3" xfId="29362"/>
    <cellStyle name="4 2 3 2 4 2 4" xfId="17401"/>
    <cellStyle name="4 2 3 2 4 2 4 2" xfId="24538"/>
    <cellStyle name="4 2 3 2 4 2 4 2 2" xfId="38853"/>
    <cellStyle name="4 2 3 2 4 2 4 3" xfId="31716"/>
    <cellStyle name="4 2 3 2 5" xfId="405"/>
    <cellStyle name="4 2 3 2 5 2" xfId="12679"/>
    <cellStyle name="4 2 3 2 5 2 2" xfId="13676"/>
    <cellStyle name="4 2 3 2 5 2 2 2" xfId="16045"/>
    <cellStyle name="4 2 3 2 5 2 2 2 2" xfId="23204"/>
    <cellStyle name="4 2 3 2 5 2 2 2 2 2" xfId="37519"/>
    <cellStyle name="4 2 3 2 5 2 2 2 3" xfId="30360"/>
    <cellStyle name="4 2 3 2 5 2 2 3" xfId="18399"/>
    <cellStyle name="4 2 3 2 5 2 2 3 2" xfId="25536"/>
    <cellStyle name="4 2 3 2 5 2 2 3 2 2" xfId="39851"/>
    <cellStyle name="4 2 3 2 5 2 2 3 3" xfId="32714"/>
    <cellStyle name="4 2 3 2 5 2 2 4" xfId="19925"/>
    <cellStyle name="4 2 3 2 5 2 2 4 2" xfId="27062"/>
    <cellStyle name="4 2 3 2 5 2 2 4 2 2" xfId="41377"/>
    <cellStyle name="4 2 3 2 5 2 2 4 3" xfId="34240"/>
    <cellStyle name="4 2 3 2 5 2 2 5" xfId="21140"/>
    <cellStyle name="4 2 3 2 5 2 2 5 2" xfId="35455"/>
    <cellStyle name="4 2 3 2 5 2 2 6" xfId="28277"/>
    <cellStyle name="4 2 3 2 5 2 3" xfId="15048"/>
    <cellStyle name="4 2 3 2 5 2 3 2" xfId="22207"/>
    <cellStyle name="4 2 3 2 5 2 3 2 2" xfId="36522"/>
    <cellStyle name="4 2 3 2 5 2 3 3" xfId="29363"/>
    <cellStyle name="4 2 3 2 5 2 4" xfId="17402"/>
    <cellStyle name="4 2 3 2 5 2 4 2" xfId="24539"/>
    <cellStyle name="4 2 3 2 5 2 4 2 2" xfId="38854"/>
    <cellStyle name="4 2 3 2 5 2 4 3" xfId="31717"/>
    <cellStyle name="4 2 3 2 6" xfId="12675"/>
    <cellStyle name="4 2 3 2 6 2" xfId="14576"/>
    <cellStyle name="4 2 3 2 6 2 2" xfId="16945"/>
    <cellStyle name="4 2 3 2 6 2 2 2" xfId="24104"/>
    <cellStyle name="4 2 3 2 6 2 2 2 2" xfId="38419"/>
    <cellStyle name="4 2 3 2 6 2 2 3" xfId="31260"/>
    <cellStyle name="4 2 3 2 6 2 3" xfId="19299"/>
    <cellStyle name="4 2 3 2 6 2 3 2" xfId="26436"/>
    <cellStyle name="4 2 3 2 6 2 3 2 2" xfId="40751"/>
    <cellStyle name="4 2 3 2 6 2 3 3" xfId="33614"/>
    <cellStyle name="4 2 3 2 6 2 4" xfId="20597"/>
    <cellStyle name="4 2 3 2 6 2 4 2" xfId="27734"/>
    <cellStyle name="4 2 3 2 6 2 4 2 2" xfId="42049"/>
    <cellStyle name="4 2 3 2 6 2 4 3" xfId="34912"/>
    <cellStyle name="4 2 3 2 6 2 5" xfId="21812"/>
    <cellStyle name="4 2 3 2 6 2 5 2" xfId="36127"/>
    <cellStyle name="4 2 3 2 6 2 6" xfId="28949"/>
    <cellStyle name="4 2 3 2 6 3" xfId="15044"/>
    <cellStyle name="4 2 3 2 6 3 2" xfId="22203"/>
    <cellStyle name="4 2 3 2 6 3 2 2" xfId="36518"/>
    <cellStyle name="4 2 3 2 6 3 3" xfId="29359"/>
    <cellStyle name="4 2 3 2 6 4" xfId="17398"/>
    <cellStyle name="4 2 3 2 6 4 2" xfId="24535"/>
    <cellStyle name="4 2 3 2 6 4 2 2" xfId="38850"/>
    <cellStyle name="4 2 3 2 6 4 3" xfId="31713"/>
    <cellStyle name="4 2 3 3" xfId="406"/>
    <cellStyle name="4 2 3 3 2" xfId="12680"/>
    <cellStyle name="4 2 3 3 2 2" xfId="13677"/>
    <cellStyle name="4 2 3 3 2 2 2" xfId="16046"/>
    <cellStyle name="4 2 3 3 2 2 2 2" xfId="23205"/>
    <cellStyle name="4 2 3 3 2 2 2 2 2" xfId="37520"/>
    <cellStyle name="4 2 3 3 2 2 2 3" xfId="30361"/>
    <cellStyle name="4 2 3 3 2 2 3" xfId="18400"/>
    <cellStyle name="4 2 3 3 2 2 3 2" xfId="25537"/>
    <cellStyle name="4 2 3 3 2 2 3 2 2" xfId="39852"/>
    <cellStyle name="4 2 3 3 2 2 3 3" xfId="32715"/>
    <cellStyle name="4 2 3 3 2 2 4" xfId="19926"/>
    <cellStyle name="4 2 3 3 2 2 4 2" xfId="27063"/>
    <cellStyle name="4 2 3 3 2 2 4 2 2" xfId="41378"/>
    <cellStyle name="4 2 3 3 2 2 4 3" xfId="34241"/>
    <cellStyle name="4 2 3 3 2 2 5" xfId="21141"/>
    <cellStyle name="4 2 3 3 2 2 5 2" xfId="35456"/>
    <cellStyle name="4 2 3 3 2 2 6" xfId="28278"/>
    <cellStyle name="4 2 3 3 2 3" xfId="15049"/>
    <cellStyle name="4 2 3 3 2 3 2" xfId="22208"/>
    <cellStyle name="4 2 3 3 2 3 2 2" xfId="36523"/>
    <cellStyle name="4 2 3 3 2 3 3" xfId="29364"/>
    <cellStyle name="4 2 3 3 2 4" xfId="17403"/>
    <cellStyle name="4 2 3 3 2 4 2" xfId="24540"/>
    <cellStyle name="4 2 3 3 2 4 2 2" xfId="38855"/>
    <cellStyle name="4 2 3 3 2 4 3" xfId="31718"/>
    <cellStyle name="4 2 3 4" xfId="407"/>
    <cellStyle name="4 2 3 4 2" xfId="12681"/>
    <cellStyle name="4 2 3 4 2 2" xfId="14077"/>
    <cellStyle name="4 2 3 4 2 2 2" xfId="16446"/>
    <cellStyle name="4 2 3 4 2 2 2 2" xfId="23605"/>
    <cellStyle name="4 2 3 4 2 2 2 2 2" xfId="37920"/>
    <cellStyle name="4 2 3 4 2 2 2 3" xfId="30761"/>
    <cellStyle name="4 2 3 4 2 2 3" xfId="18800"/>
    <cellStyle name="4 2 3 4 2 2 3 2" xfId="25937"/>
    <cellStyle name="4 2 3 4 2 2 3 2 2" xfId="40252"/>
    <cellStyle name="4 2 3 4 2 2 3 3" xfId="33115"/>
    <cellStyle name="4 2 3 4 2 2 4" xfId="20160"/>
    <cellStyle name="4 2 3 4 2 2 4 2" xfId="27297"/>
    <cellStyle name="4 2 3 4 2 2 4 2 2" xfId="41612"/>
    <cellStyle name="4 2 3 4 2 2 4 3" xfId="34475"/>
    <cellStyle name="4 2 3 4 2 2 5" xfId="21375"/>
    <cellStyle name="4 2 3 4 2 2 5 2" xfId="35690"/>
    <cellStyle name="4 2 3 4 2 2 6" xfId="28512"/>
    <cellStyle name="4 2 3 4 2 3" xfId="15050"/>
    <cellStyle name="4 2 3 4 2 3 2" xfId="22209"/>
    <cellStyle name="4 2 3 4 2 3 2 2" xfId="36524"/>
    <cellStyle name="4 2 3 4 2 3 3" xfId="29365"/>
    <cellStyle name="4 2 3 4 2 4" xfId="17404"/>
    <cellStyle name="4 2 3 4 2 4 2" xfId="24541"/>
    <cellStyle name="4 2 3 4 2 4 2 2" xfId="38856"/>
    <cellStyle name="4 2 3 4 2 4 3" xfId="31719"/>
    <cellStyle name="4 2 3 5" xfId="408"/>
    <cellStyle name="4 2 3 5 2" xfId="12682"/>
    <cellStyle name="4 2 3 5 2 2" xfId="13678"/>
    <cellStyle name="4 2 3 5 2 2 2" xfId="16047"/>
    <cellStyle name="4 2 3 5 2 2 2 2" xfId="23206"/>
    <cellStyle name="4 2 3 5 2 2 2 2 2" xfId="37521"/>
    <cellStyle name="4 2 3 5 2 2 2 3" xfId="30362"/>
    <cellStyle name="4 2 3 5 2 2 3" xfId="18401"/>
    <cellStyle name="4 2 3 5 2 2 3 2" xfId="25538"/>
    <cellStyle name="4 2 3 5 2 2 3 2 2" xfId="39853"/>
    <cellStyle name="4 2 3 5 2 2 3 3" xfId="32716"/>
    <cellStyle name="4 2 3 5 2 2 4" xfId="19927"/>
    <cellStyle name="4 2 3 5 2 2 4 2" xfId="27064"/>
    <cellStyle name="4 2 3 5 2 2 4 2 2" xfId="41379"/>
    <cellStyle name="4 2 3 5 2 2 4 3" xfId="34242"/>
    <cellStyle name="4 2 3 5 2 2 5" xfId="21142"/>
    <cellStyle name="4 2 3 5 2 2 5 2" xfId="35457"/>
    <cellStyle name="4 2 3 5 2 2 6" xfId="28279"/>
    <cellStyle name="4 2 3 5 2 3" xfId="15051"/>
    <cellStyle name="4 2 3 5 2 3 2" xfId="22210"/>
    <cellStyle name="4 2 3 5 2 3 2 2" xfId="36525"/>
    <cellStyle name="4 2 3 5 2 3 3" xfId="29366"/>
    <cellStyle name="4 2 3 5 2 4" xfId="17405"/>
    <cellStyle name="4 2 3 5 2 4 2" xfId="24542"/>
    <cellStyle name="4 2 3 5 2 4 2 2" xfId="38857"/>
    <cellStyle name="4 2 3 5 2 4 3" xfId="31720"/>
    <cellStyle name="4 2 3 6" xfId="409"/>
    <cellStyle name="4 2 3 6 2" xfId="12683"/>
    <cellStyle name="4 2 3 6 2 2" xfId="14078"/>
    <cellStyle name="4 2 3 6 2 2 2" xfId="16447"/>
    <cellStyle name="4 2 3 6 2 2 2 2" xfId="23606"/>
    <cellStyle name="4 2 3 6 2 2 2 2 2" xfId="37921"/>
    <cellStyle name="4 2 3 6 2 2 2 3" xfId="30762"/>
    <cellStyle name="4 2 3 6 2 2 3" xfId="18801"/>
    <cellStyle name="4 2 3 6 2 2 3 2" xfId="25938"/>
    <cellStyle name="4 2 3 6 2 2 3 2 2" xfId="40253"/>
    <cellStyle name="4 2 3 6 2 2 3 3" xfId="33116"/>
    <cellStyle name="4 2 3 6 2 2 4" xfId="20161"/>
    <cellStyle name="4 2 3 6 2 2 4 2" xfId="27298"/>
    <cellStyle name="4 2 3 6 2 2 4 2 2" xfId="41613"/>
    <cellStyle name="4 2 3 6 2 2 4 3" xfId="34476"/>
    <cellStyle name="4 2 3 6 2 2 5" xfId="21376"/>
    <cellStyle name="4 2 3 6 2 2 5 2" xfId="35691"/>
    <cellStyle name="4 2 3 6 2 2 6" xfId="28513"/>
    <cellStyle name="4 2 3 6 2 3" xfId="15052"/>
    <cellStyle name="4 2 3 6 2 3 2" xfId="22211"/>
    <cellStyle name="4 2 3 6 2 3 2 2" xfId="36526"/>
    <cellStyle name="4 2 3 6 2 3 3" xfId="29367"/>
    <cellStyle name="4 2 3 6 2 4" xfId="17406"/>
    <cellStyle name="4 2 3 6 2 4 2" xfId="24543"/>
    <cellStyle name="4 2 3 6 2 4 2 2" xfId="38858"/>
    <cellStyle name="4 2 3 6 2 4 3" xfId="31721"/>
    <cellStyle name="4 2 3 7" xfId="12674"/>
    <cellStyle name="4 2 3 7 2" xfId="14575"/>
    <cellStyle name="4 2 3 7 2 2" xfId="16944"/>
    <cellStyle name="4 2 3 7 2 2 2" xfId="24103"/>
    <cellStyle name="4 2 3 7 2 2 2 2" xfId="38418"/>
    <cellStyle name="4 2 3 7 2 2 3" xfId="31259"/>
    <cellStyle name="4 2 3 7 2 3" xfId="19298"/>
    <cellStyle name="4 2 3 7 2 3 2" xfId="26435"/>
    <cellStyle name="4 2 3 7 2 3 2 2" xfId="40750"/>
    <cellStyle name="4 2 3 7 2 3 3" xfId="33613"/>
    <cellStyle name="4 2 3 7 2 4" xfId="20596"/>
    <cellStyle name="4 2 3 7 2 4 2" xfId="27733"/>
    <cellStyle name="4 2 3 7 2 4 2 2" xfId="42048"/>
    <cellStyle name="4 2 3 7 2 4 3" xfId="34911"/>
    <cellStyle name="4 2 3 7 2 5" xfId="21811"/>
    <cellStyle name="4 2 3 7 2 5 2" xfId="36126"/>
    <cellStyle name="4 2 3 7 2 6" xfId="28948"/>
    <cellStyle name="4 2 3 7 3" xfId="15043"/>
    <cellStyle name="4 2 3 7 3 2" xfId="22202"/>
    <cellStyle name="4 2 3 7 3 2 2" xfId="36517"/>
    <cellStyle name="4 2 3 7 3 3" xfId="29358"/>
    <cellStyle name="4 2 3 7 4" xfId="17397"/>
    <cellStyle name="4 2 3 7 4 2" xfId="24534"/>
    <cellStyle name="4 2 3 7 4 2 2" xfId="38849"/>
    <cellStyle name="4 2 3 7 4 3" xfId="31712"/>
    <cellStyle name="4 2 4" xfId="12608"/>
    <cellStyle name="4 2 4 2" xfId="14731"/>
    <cellStyle name="4 2 4 2 2" xfId="17094"/>
    <cellStyle name="4 2 4 2 2 2" xfId="24253"/>
    <cellStyle name="4 2 4 2 2 2 2" xfId="38568"/>
    <cellStyle name="4 2 4 2 2 3" xfId="31409"/>
    <cellStyle name="4 2 4 2 3" xfId="19448"/>
    <cellStyle name="4 2 4 2 3 2" xfId="26585"/>
    <cellStyle name="4 2 4 2 3 2 2" xfId="40900"/>
    <cellStyle name="4 2 4 2 3 3" xfId="33763"/>
    <cellStyle name="4 2 4 2 4" xfId="20746"/>
    <cellStyle name="4 2 4 2 4 2" xfId="27883"/>
    <cellStyle name="4 2 4 2 4 2 2" xfId="42198"/>
    <cellStyle name="4 2 4 2 4 3" xfId="35061"/>
    <cellStyle name="4 2 4 3" xfId="14572"/>
    <cellStyle name="4 2 4 3 2" xfId="16941"/>
    <cellStyle name="4 2 4 3 2 2" xfId="24100"/>
    <cellStyle name="4 2 4 3 2 2 2" xfId="38415"/>
    <cellStyle name="4 2 4 3 2 3" xfId="31256"/>
    <cellStyle name="4 2 4 3 3" xfId="19295"/>
    <cellStyle name="4 2 4 3 3 2" xfId="26432"/>
    <cellStyle name="4 2 4 3 3 2 2" xfId="40747"/>
    <cellStyle name="4 2 4 3 3 3" xfId="33610"/>
    <cellStyle name="4 2 4 3 4" xfId="20593"/>
    <cellStyle name="4 2 4 3 4 2" xfId="27730"/>
    <cellStyle name="4 2 4 3 4 2 2" xfId="42045"/>
    <cellStyle name="4 2 4 3 4 3" xfId="34908"/>
    <cellStyle name="4 2 4 3 5" xfId="21808"/>
    <cellStyle name="4 2 4 3 5 2" xfId="36123"/>
    <cellStyle name="4 2 4 3 6" xfId="28945"/>
    <cellStyle name="4 2 4 4" xfId="19746"/>
    <cellStyle name="4 2 4 4 2" xfId="26883"/>
    <cellStyle name="4 2 4 4 2 2" xfId="41198"/>
    <cellStyle name="4 2 4 4 3" xfId="34061"/>
    <cellStyle name="4 3" xfId="410"/>
    <cellStyle name="4 3 2" xfId="411"/>
    <cellStyle name="4 3 2 2" xfId="12685"/>
    <cellStyle name="4 3 2 2 2" xfId="14079"/>
    <cellStyle name="4 3 2 2 2 2" xfId="16448"/>
    <cellStyle name="4 3 2 2 2 2 2" xfId="23607"/>
    <cellStyle name="4 3 2 2 2 2 2 2" xfId="37922"/>
    <cellStyle name="4 3 2 2 2 2 3" xfId="30763"/>
    <cellStyle name="4 3 2 2 2 3" xfId="18802"/>
    <cellStyle name="4 3 2 2 2 3 2" xfId="25939"/>
    <cellStyle name="4 3 2 2 2 3 2 2" xfId="40254"/>
    <cellStyle name="4 3 2 2 2 3 3" xfId="33117"/>
    <cellStyle name="4 3 2 2 2 4" xfId="20162"/>
    <cellStyle name="4 3 2 2 2 4 2" xfId="27299"/>
    <cellStyle name="4 3 2 2 2 4 2 2" xfId="41614"/>
    <cellStyle name="4 3 2 2 2 4 3" xfId="34477"/>
    <cellStyle name="4 3 2 2 2 5" xfId="21377"/>
    <cellStyle name="4 3 2 2 2 5 2" xfId="35692"/>
    <cellStyle name="4 3 2 2 2 6" xfId="28514"/>
    <cellStyle name="4 3 2 2 3" xfId="15054"/>
    <cellStyle name="4 3 2 2 3 2" xfId="22213"/>
    <cellStyle name="4 3 2 2 3 2 2" xfId="36528"/>
    <cellStyle name="4 3 2 2 3 3" xfId="29369"/>
    <cellStyle name="4 3 2 2 4" xfId="17408"/>
    <cellStyle name="4 3 2 2 4 2" xfId="24545"/>
    <cellStyle name="4 3 2 2 4 2 2" xfId="38860"/>
    <cellStyle name="4 3 2 2 4 3" xfId="31723"/>
    <cellStyle name="4 3 3" xfId="412"/>
    <cellStyle name="4 3 3 2" xfId="12686"/>
    <cellStyle name="4 3 3 2 2" xfId="13679"/>
    <cellStyle name="4 3 3 2 2 2" xfId="16048"/>
    <cellStyle name="4 3 3 2 2 2 2" xfId="23207"/>
    <cellStyle name="4 3 3 2 2 2 2 2" xfId="37522"/>
    <cellStyle name="4 3 3 2 2 2 3" xfId="30363"/>
    <cellStyle name="4 3 3 2 2 3" xfId="18402"/>
    <cellStyle name="4 3 3 2 2 3 2" xfId="25539"/>
    <cellStyle name="4 3 3 2 2 3 2 2" xfId="39854"/>
    <cellStyle name="4 3 3 2 2 3 3" xfId="32717"/>
    <cellStyle name="4 3 3 2 2 4" xfId="19928"/>
    <cellStyle name="4 3 3 2 2 4 2" xfId="27065"/>
    <cellStyle name="4 3 3 2 2 4 2 2" xfId="41380"/>
    <cellStyle name="4 3 3 2 2 4 3" xfId="34243"/>
    <cellStyle name="4 3 3 2 2 5" xfId="21143"/>
    <cellStyle name="4 3 3 2 2 5 2" xfId="35458"/>
    <cellStyle name="4 3 3 2 2 6" xfId="28280"/>
    <cellStyle name="4 3 3 2 3" xfId="15055"/>
    <cellStyle name="4 3 3 2 3 2" xfId="22214"/>
    <cellStyle name="4 3 3 2 3 2 2" xfId="36529"/>
    <cellStyle name="4 3 3 2 3 3" xfId="29370"/>
    <cellStyle name="4 3 3 2 4" xfId="17409"/>
    <cellStyle name="4 3 3 2 4 2" xfId="24546"/>
    <cellStyle name="4 3 3 2 4 2 2" xfId="38861"/>
    <cellStyle name="4 3 3 2 4 3" xfId="31724"/>
    <cellStyle name="4 3 4" xfId="413"/>
    <cellStyle name="4 3 4 2" xfId="12687"/>
    <cellStyle name="4 3 4 2 2" xfId="13680"/>
    <cellStyle name="4 3 4 2 2 2" xfId="16049"/>
    <cellStyle name="4 3 4 2 2 2 2" xfId="23208"/>
    <cellStyle name="4 3 4 2 2 2 2 2" xfId="37523"/>
    <cellStyle name="4 3 4 2 2 2 3" xfId="30364"/>
    <cellStyle name="4 3 4 2 2 3" xfId="18403"/>
    <cellStyle name="4 3 4 2 2 3 2" xfId="25540"/>
    <cellStyle name="4 3 4 2 2 3 2 2" xfId="39855"/>
    <cellStyle name="4 3 4 2 2 3 3" xfId="32718"/>
    <cellStyle name="4 3 4 2 2 4" xfId="19929"/>
    <cellStyle name="4 3 4 2 2 4 2" xfId="27066"/>
    <cellStyle name="4 3 4 2 2 4 2 2" xfId="41381"/>
    <cellStyle name="4 3 4 2 2 4 3" xfId="34244"/>
    <cellStyle name="4 3 4 2 2 5" xfId="21144"/>
    <cellStyle name="4 3 4 2 2 5 2" xfId="35459"/>
    <cellStyle name="4 3 4 2 2 6" xfId="28281"/>
    <cellStyle name="4 3 4 2 3" xfId="15056"/>
    <cellStyle name="4 3 4 2 3 2" xfId="22215"/>
    <cellStyle name="4 3 4 2 3 2 2" xfId="36530"/>
    <cellStyle name="4 3 4 2 3 3" xfId="29371"/>
    <cellStyle name="4 3 4 2 4" xfId="17410"/>
    <cellStyle name="4 3 4 2 4 2" xfId="24547"/>
    <cellStyle name="4 3 4 2 4 2 2" xfId="38862"/>
    <cellStyle name="4 3 4 2 4 3" xfId="31725"/>
    <cellStyle name="4 3 5" xfId="414"/>
    <cellStyle name="4 3 5 2" xfId="12688"/>
    <cellStyle name="4 3 5 2 2" xfId="14146"/>
    <cellStyle name="4 3 5 2 2 2" xfId="16515"/>
    <cellStyle name="4 3 5 2 2 2 2" xfId="23674"/>
    <cellStyle name="4 3 5 2 2 2 2 2" xfId="37989"/>
    <cellStyle name="4 3 5 2 2 2 3" xfId="30830"/>
    <cellStyle name="4 3 5 2 2 3" xfId="18869"/>
    <cellStyle name="4 3 5 2 2 3 2" xfId="26006"/>
    <cellStyle name="4 3 5 2 2 3 2 2" xfId="40321"/>
    <cellStyle name="4 3 5 2 2 3 3" xfId="33184"/>
    <cellStyle name="4 3 5 2 2 4" xfId="20206"/>
    <cellStyle name="4 3 5 2 2 4 2" xfId="27343"/>
    <cellStyle name="4 3 5 2 2 4 2 2" xfId="41658"/>
    <cellStyle name="4 3 5 2 2 4 3" xfId="34521"/>
    <cellStyle name="4 3 5 2 2 5" xfId="21421"/>
    <cellStyle name="4 3 5 2 2 5 2" xfId="35736"/>
    <cellStyle name="4 3 5 2 2 6" xfId="28558"/>
    <cellStyle name="4 3 5 2 3" xfId="15057"/>
    <cellStyle name="4 3 5 2 3 2" xfId="22216"/>
    <cellStyle name="4 3 5 2 3 2 2" xfId="36531"/>
    <cellStyle name="4 3 5 2 3 3" xfId="29372"/>
    <cellStyle name="4 3 5 2 4" xfId="17411"/>
    <cellStyle name="4 3 5 2 4 2" xfId="24548"/>
    <cellStyle name="4 3 5 2 4 2 2" xfId="38863"/>
    <cellStyle name="4 3 5 2 4 3" xfId="31726"/>
    <cellStyle name="4 3 6" xfId="12684"/>
    <cellStyle name="4 3 6 2" xfId="14045"/>
    <cellStyle name="4 3 6 2 2" xfId="16414"/>
    <cellStyle name="4 3 6 2 2 2" xfId="23573"/>
    <cellStyle name="4 3 6 2 2 2 2" xfId="37888"/>
    <cellStyle name="4 3 6 2 2 3" xfId="30729"/>
    <cellStyle name="4 3 6 2 3" xfId="18768"/>
    <cellStyle name="4 3 6 2 3 2" xfId="25905"/>
    <cellStyle name="4 3 6 2 3 2 2" xfId="40220"/>
    <cellStyle name="4 3 6 2 3 3" xfId="33083"/>
    <cellStyle name="4 3 6 2 4" xfId="20136"/>
    <cellStyle name="4 3 6 2 4 2" xfId="27273"/>
    <cellStyle name="4 3 6 2 4 2 2" xfId="41588"/>
    <cellStyle name="4 3 6 2 4 3" xfId="34451"/>
    <cellStyle name="4 3 6 2 5" xfId="21351"/>
    <cellStyle name="4 3 6 2 5 2" xfId="35666"/>
    <cellStyle name="4 3 6 2 6" xfId="28488"/>
    <cellStyle name="4 3 6 3" xfId="15053"/>
    <cellStyle name="4 3 6 3 2" xfId="22212"/>
    <cellStyle name="4 3 6 3 2 2" xfId="36527"/>
    <cellStyle name="4 3 6 3 3" xfId="29368"/>
    <cellStyle name="4 3 6 4" xfId="17407"/>
    <cellStyle name="4 3 6 4 2" xfId="24544"/>
    <cellStyle name="4 3 6 4 2 2" xfId="38859"/>
    <cellStyle name="4 3 6 4 3" xfId="31722"/>
    <cellStyle name="4 4" xfId="12596"/>
    <cellStyle name="4 4 2" xfId="14719"/>
    <cellStyle name="4 4 2 2" xfId="17082"/>
    <cellStyle name="4 4 2 2 2" xfId="24241"/>
    <cellStyle name="4 4 2 2 2 2" xfId="38556"/>
    <cellStyle name="4 4 2 2 3" xfId="31397"/>
    <cellStyle name="4 4 2 3" xfId="19436"/>
    <cellStyle name="4 4 2 3 2" xfId="26573"/>
    <cellStyle name="4 4 2 3 2 2" xfId="40888"/>
    <cellStyle name="4 4 2 3 3" xfId="33751"/>
    <cellStyle name="4 4 2 4" xfId="20734"/>
    <cellStyle name="4 4 2 4 2" xfId="27871"/>
    <cellStyle name="4 4 2 4 2 2" xfId="42186"/>
    <cellStyle name="4 4 2 4 3" xfId="35049"/>
    <cellStyle name="4 4 3" xfId="14454"/>
    <cellStyle name="4 4 3 2" xfId="16823"/>
    <cellStyle name="4 4 3 2 2" xfId="23982"/>
    <cellStyle name="4 4 3 2 2 2" xfId="38297"/>
    <cellStyle name="4 4 3 2 3" xfId="31138"/>
    <cellStyle name="4 4 3 3" xfId="19177"/>
    <cellStyle name="4 4 3 3 2" xfId="26314"/>
    <cellStyle name="4 4 3 3 2 2" xfId="40629"/>
    <cellStyle name="4 4 3 3 3" xfId="33492"/>
    <cellStyle name="4 4 3 4" xfId="20510"/>
    <cellStyle name="4 4 3 4 2" xfId="27647"/>
    <cellStyle name="4 4 3 4 2 2" xfId="41962"/>
    <cellStyle name="4 4 3 4 3" xfId="34825"/>
    <cellStyle name="4 4 3 5" xfId="21725"/>
    <cellStyle name="4 4 3 5 2" xfId="36040"/>
    <cellStyle name="4 4 3 6" xfId="28862"/>
    <cellStyle name="4 4 4" xfId="19734"/>
    <cellStyle name="4 4 4 2" xfId="26871"/>
    <cellStyle name="4 4 4 2 2" xfId="41186"/>
    <cellStyle name="4 4 4 3" xfId="34049"/>
    <cellStyle name="4 5" xfId="42659"/>
    <cellStyle name="4_5225402107005(1)" xfId="183"/>
    <cellStyle name="4_5225402107005(1) 2" xfId="415"/>
    <cellStyle name="4_5225402107005(1) 2 2" xfId="12609"/>
    <cellStyle name="4_5225402107005(1) 2 2 2" xfId="14732"/>
    <cellStyle name="4_5225402107005(1) 2 2 2 2" xfId="17095"/>
    <cellStyle name="4_5225402107005(1) 2 2 2 2 2" xfId="24254"/>
    <cellStyle name="4_5225402107005(1) 2 2 2 2 2 2" xfId="38569"/>
    <cellStyle name="4_5225402107005(1) 2 2 2 2 3" xfId="31410"/>
    <cellStyle name="4_5225402107005(1) 2 2 2 3" xfId="19449"/>
    <cellStyle name="4_5225402107005(1) 2 2 2 3 2" xfId="26586"/>
    <cellStyle name="4_5225402107005(1) 2 2 2 3 2 2" xfId="40901"/>
    <cellStyle name="4_5225402107005(1) 2 2 2 3 3" xfId="33764"/>
    <cellStyle name="4_5225402107005(1) 2 2 2 4" xfId="20747"/>
    <cellStyle name="4_5225402107005(1) 2 2 2 4 2" xfId="27884"/>
    <cellStyle name="4_5225402107005(1) 2 2 2 4 2 2" xfId="42199"/>
    <cellStyle name="4_5225402107005(1) 2 2 2 4 3" xfId="35062"/>
    <cellStyle name="4_5225402107005(1) 2 2 3" xfId="14269"/>
    <cellStyle name="4_5225402107005(1) 2 2 3 2" xfId="16638"/>
    <cellStyle name="4_5225402107005(1) 2 2 3 2 2" xfId="23797"/>
    <cellStyle name="4_5225402107005(1) 2 2 3 2 2 2" xfId="38112"/>
    <cellStyle name="4_5225402107005(1) 2 2 3 2 3" xfId="30953"/>
    <cellStyle name="4_5225402107005(1) 2 2 3 3" xfId="18992"/>
    <cellStyle name="4_5225402107005(1) 2 2 3 3 2" xfId="26129"/>
    <cellStyle name="4_5225402107005(1) 2 2 3 3 2 2" xfId="40444"/>
    <cellStyle name="4_5225402107005(1) 2 2 3 3 3" xfId="33307"/>
    <cellStyle name="4_5225402107005(1) 2 2 3 4" xfId="20325"/>
    <cellStyle name="4_5225402107005(1) 2 2 3 4 2" xfId="27462"/>
    <cellStyle name="4_5225402107005(1) 2 2 3 4 2 2" xfId="41777"/>
    <cellStyle name="4_5225402107005(1) 2 2 3 4 3" xfId="34640"/>
    <cellStyle name="4_5225402107005(1) 2 2 3 5" xfId="21540"/>
    <cellStyle name="4_5225402107005(1) 2 2 3 5 2" xfId="35855"/>
    <cellStyle name="4_5225402107005(1) 2 2 3 6" xfId="28677"/>
    <cellStyle name="4_5225402107005(1) 2 2 4" xfId="19747"/>
    <cellStyle name="4_5225402107005(1) 2 2 4 2" xfId="26884"/>
    <cellStyle name="4_5225402107005(1) 2 2 4 2 2" xfId="41199"/>
    <cellStyle name="4_5225402107005(1) 2 2 4 3" xfId="34062"/>
    <cellStyle name="4_5225402107005(1) 3" xfId="12597"/>
    <cellStyle name="4_5225402107005(1) 3 2" xfId="14720"/>
    <cellStyle name="4_5225402107005(1) 3 2 2" xfId="17083"/>
    <cellStyle name="4_5225402107005(1) 3 2 2 2" xfId="24242"/>
    <cellStyle name="4_5225402107005(1) 3 2 2 2 2" xfId="38557"/>
    <cellStyle name="4_5225402107005(1) 3 2 2 3" xfId="31398"/>
    <cellStyle name="4_5225402107005(1) 3 2 3" xfId="19437"/>
    <cellStyle name="4_5225402107005(1) 3 2 3 2" xfId="26574"/>
    <cellStyle name="4_5225402107005(1) 3 2 3 2 2" xfId="40889"/>
    <cellStyle name="4_5225402107005(1) 3 2 3 3" xfId="33752"/>
    <cellStyle name="4_5225402107005(1) 3 2 4" xfId="20735"/>
    <cellStyle name="4_5225402107005(1) 3 2 4 2" xfId="27872"/>
    <cellStyle name="4_5225402107005(1) 3 2 4 2 2" xfId="42187"/>
    <cellStyle name="4_5225402107005(1) 3 2 4 3" xfId="35050"/>
    <cellStyle name="4_5225402107005(1) 3 3" xfId="14648"/>
    <cellStyle name="4_5225402107005(1) 3 3 2" xfId="17011"/>
    <cellStyle name="4_5225402107005(1) 3 3 2 2" xfId="24170"/>
    <cellStyle name="4_5225402107005(1) 3 3 2 2 2" xfId="38485"/>
    <cellStyle name="4_5225402107005(1) 3 3 2 3" xfId="31326"/>
    <cellStyle name="4_5225402107005(1) 3 3 3" xfId="19365"/>
    <cellStyle name="4_5225402107005(1) 3 3 3 2" xfId="26502"/>
    <cellStyle name="4_5225402107005(1) 3 3 3 2 2" xfId="40817"/>
    <cellStyle name="4_5225402107005(1) 3 3 3 3" xfId="33680"/>
    <cellStyle name="4_5225402107005(1) 3 3 4" xfId="20663"/>
    <cellStyle name="4_5225402107005(1) 3 3 4 2" xfId="27800"/>
    <cellStyle name="4_5225402107005(1) 3 3 4 2 2" xfId="42115"/>
    <cellStyle name="4_5225402107005(1) 3 3 4 3" xfId="34978"/>
    <cellStyle name="4_5225402107005(1) 3 3 5" xfId="21878"/>
    <cellStyle name="4_5225402107005(1) 3 3 5 2" xfId="36193"/>
    <cellStyle name="4_5225402107005(1) 3 3 6" xfId="29015"/>
    <cellStyle name="4_5225402107005(1) 3 4" xfId="19735"/>
    <cellStyle name="4_5225402107005(1) 3 4 2" xfId="26872"/>
    <cellStyle name="4_5225402107005(1) 3 4 2 2" xfId="41187"/>
    <cellStyle name="4_5225402107005(1) 3 4 3" xfId="34050"/>
    <cellStyle name="4_5225402107005(1) 4" xfId="42660"/>
    <cellStyle name="4_DeckblattNeu" xfId="184"/>
    <cellStyle name="4_DeckblattNeu 10" xfId="43282"/>
    <cellStyle name="4_DeckblattNeu 2" xfId="416"/>
    <cellStyle name="4_DeckblattNeu 2 2" xfId="417"/>
    <cellStyle name="4_DeckblattNeu 2 2 2" xfId="418"/>
    <cellStyle name="4_DeckblattNeu 2 2 2 2" xfId="12692"/>
    <cellStyle name="4_DeckblattNeu 2 2 2 2 2" xfId="14708"/>
    <cellStyle name="4_DeckblattNeu 2 2 2 2 2 2" xfId="17071"/>
    <cellStyle name="4_DeckblattNeu 2 2 2 2 2 2 2" xfId="24230"/>
    <cellStyle name="4_DeckblattNeu 2 2 2 2 2 2 2 2" xfId="38545"/>
    <cellStyle name="4_DeckblattNeu 2 2 2 2 2 2 3" xfId="31386"/>
    <cellStyle name="4_DeckblattNeu 2 2 2 2 2 3" xfId="19425"/>
    <cellStyle name="4_DeckblattNeu 2 2 2 2 2 3 2" xfId="26562"/>
    <cellStyle name="4_DeckblattNeu 2 2 2 2 2 3 2 2" xfId="40877"/>
    <cellStyle name="4_DeckblattNeu 2 2 2 2 2 3 3" xfId="33740"/>
    <cellStyle name="4_DeckblattNeu 2 2 2 2 2 4" xfId="20723"/>
    <cellStyle name="4_DeckblattNeu 2 2 2 2 2 4 2" xfId="27860"/>
    <cellStyle name="4_DeckblattNeu 2 2 2 2 2 4 2 2" xfId="42175"/>
    <cellStyle name="4_DeckblattNeu 2 2 2 2 2 4 3" xfId="35038"/>
    <cellStyle name="4_DeckblattNeu 2 2 2 2 2 5" xfId="21938"/>
    <cellStyle name="4_DeckblattNeu 2 2 2 2 2 5 2" xfId="36253"/>
    <cellStyle name="4_DeckblattNeu 2 2 2 2 2 6" xfId="29075"/>
    <cellStyle name="4_DeckblattNeu 2 2 2 2 3" xfId="15061"/>
    <cellStyle name="4_DeckblattNeu 2 2 2 2 3 2" xfId="22220"/>
    <cellStyle name="4_DeckblattNeu 2 2 2 2 3 2 2" xfId="36535"/>
    <cellStyle name="4_DeckblattNeu 2 2 2 2 3 3" xfId="29376"/>
    <cellStyle name="4_DeckblattNeu 2 2 2 2 4" xfId="17415"/>
    <cellStyle name="4_DeckblattNeu 2 2 2 2 4 2" xfId="24552"/>
    <cellStyle name="4_DeckblattNeu 2 2 2 2 4 2 2" xfId="38867"/>
    <cellStyle name="4_DeckblattNeu 2 2 2 2 4 3" xfId="31730"/>
    <cellStyle name="4_DeckblattNeu 2 2 3" xfId="419"/>
    <cellStyle name="4_DeckblattNeu 2 2 3 2" xfId="12693"/>
    <cellStyle name="4_DeckblattNeu 2 2 3 2 2" xfId="13457"/>
    <cellStyle name="4_DeckblattNeu 2 2 3 2 2 2" xfId="15826"/>
    <cellStyle name="4_DeckblattNeu 2 2 3 2 2 2 2" xfId="22985"/>
    <cellStyle name="4_DeckblattNeu 2 2 3 2 2 2 2 2" xfId="37300"/>
    <cellStyle name="4_DeckblattNeu 2 2 3 2 2 2 3" xfId="30141"/>
    <cellStyle name="4_DeckblattNeu 2 2 3 2 2 3" xfId="18180"/>
    <cellStyle name="4_DeckblattNeu 2 2 3 2 2 3 2" xfId="25317"/>
    <cellStyle name="4_DeckblattNeu 2 2 3 2 2 3 2 2" xfId="39632"/>
    <cellStyle name="4_DeckblattNeu 2 2 3 2 2 3 3" xfId="32495"/>
    <cellStyle name="4_DeckblattNeu 2 2 3 2 2 4" xfId="19884"/>
    <cellStyle name="4_DeckblattNeu 2 2 3 2 2 4 2" xfId="27021"/>
    <cellStyle name="4_DeckblattNeu 2 2 3 2 2 4 2 2" xfId="41336"/>
    <cellStyle name="4_DeckblattNeu 2 2 3 2 2 4 3" xfId="34199"/>
    <cellStyle name="4_DeckblattNeu 2 2 3 2 2 5" xfId="21099"/>
    <cellStyle name="4_DeckblattNeu 2 2 3 2 2 5 2" xfId="35414"/>
    <cellStyle name="4_DeckblattNeu 2 2 3 2 2 6" xfId="28236"/>
    <cellStyle name="4_DeckblattNeu 2 2 3 2 3" xfId="15062"/>
    <cellStyle name="4_DeckblattNeu 2 2 3 2 3 2" xfId="22221"/>
    <cellStyle name="4_DeckblattNeu 2 2 3 2 3 2 2" xfId="36536"/>
    <cellStyle name="4_DeckblattNeu 2 2 3 2 3 3" xfId="29377"/>
    <cellStyle name="4_DeckblattNeu 2 2 3 2 4" xfId="17416"/>
    <cellStyle name="4_DeckblattNeu 2 2 3 2 4 2" xfId="24553"/>
    <cellStyle name="4_DeckblattNeu 2 2 3 2 4 2 2" xfId="38868"/>
    <cellStyle name="4_DeckblattNeu 2 2 3 2 4 3" xfId="31731"/>
    <cellStyle name="4_DeckblattNeu 2 2 4" xfId="420"/>
    <cellStyle name="4_DeckblattNeu 2 2 4 2" xfId="12694"/>
    <cellStyle name="4_DeckblattNeu 2 2 4 2 2" xfId="14046"/>
    <cellStyle name="4_DeckblattNeu 2 2 4 2 2 2" xfId="16415"/>
    <cellStyle name="4_DeckblattNeu 2 2 4 2 2 2 2" xfId="23574"/>
    <cellStyle name="4_DeckblattNeu 2 2 4 2 2 2 2 2" xfId="37889"/>
    <cellStyle name="4_DeckblattNeu 2 2 4 2 2 2 3" xfId="30730"/>
    <cellStyle name="4_DeckblattNeu 2 2 4 2 2 3" xfId="18769"/>
    <cellStyle name="4_DeckblattNeu 2 2 4 2 2 3 2" xfId="25906"/>
    <cellStyle name="4_DeckblattNeu 2 2 4 2 2 3 2 2" xfId="40221"/>
    <cellStyle name="4_DeckblattNeu 2 2 4 2 2 3 3" xfId="33084"/>
    <cellStyle name="4_DeckblattNeu 2 2 4 2 2 4" xfId="20137"/>
    <cellStyle name="4_DeckblattNeu 2 2 4 2 2 4 2" xfId="27274"/>
    <cellStyle name="4_DeckblattNeu 2 2 4 2 2 4 2 2" xfId="41589"/>
    <cellStyle name="4_DeckblattNeu 2 2 4 2 2 4 3" xfId="34452"/>
    <cellStyle name="4_DeckblattNeu 2 2 4 2 2 5" xfId="21352"/>
    <cellStyle name="4_DeckblattNeu 2 2 4 2 2 5 2" xfId="35667"/>
    <cellStyle name="4_DeckblattNeu 2 2 4 2 2 6" xfId="28489"/>
    <cellStyle name="4_DeckblattNeu 2 2 4 2 3" xfId="15063"/>
    <cellStyle name="4_DeckblattNeu 2 2 4 2 3 2" xfId="22222"/>
    <cellStyle name="4_DeckblattNeu 2 2 4 2 3 2 2" xfId="36537"/>
    <cellStyle name="4_DeckblattNeu 2 2 4 2 3 3" xfId="29378"/>
    <cellStyle name="4_DeckblattNeu 2 2 4 2 4" xfId="17417"/>
    <cellStyle name="4_DeckblattNeu 2 2 4 2 4 2" xfId="24554"/>
    <cellStyle name="4_DeckblattNeu 2 2 4 2 4 2 2" xfId="38869"/>
    <cellStyle name="4_DeckblattNeu 2 2 4 2 4 3" xfId="31732"/>
    <cellStyle name="4_DeckblattNeu 2 2 5" xfId="421"/>
    <cellStyle name="4_DeckblattNeu 2 2 5 2" xfId="12695"/>
    <cellStyle name="4_DeckblattNeu 2 2 5 2 2" xfId="14414"/>
    <cellStyle name="4_DeckblattNeu 2 2 5 2 2 2" xfId="16783"/>
    <cellStyle name="4_DeckblattNeu 2 2 5 2 2 2 2" xfId="23942"/>
    <cellStyle name="4_DeckblattNeu 2 2 5 2 2 2 2 2" xfId="38257"/>
    <cellStyle name="4_DeckblattNeu 2 2 5 2 2 2 3" xfId="31098"/>
    <cellStyle name="4_DeckblattNeu 2 2 5 2 2 3" xfId="19137"/>
    <cellStyle name="4_DeckblattNeu 2 2 5 2 2 3 2" xfId="26274"/>
    <cellStyle name="4_DeckblattNeu 2 2 5 2 2 3 2 2" xfId="40589"/>
    <cellStyle name="4_DeckblattNeu 2 2 5 2 2 3 3" xfId="33452"/>
    <cellStyle name="4_DeckblattNeu 2 2 5 2 2 4" xfId="20470"/>
    <cellStyle name="4_DeckblattNeu 2 2 5 2 2 4 2" xfId="27607"/>
    <cellStyle name="4_DeckblattNeu 2 2 5 2 2 4 2 2" xfId="41922"/>
    <cellStyle name="4_DeckblattNeu 2 2 5 2 2 4 3" xfId="34785"/>
    <cellStyle name="4_DeckblattNeu 2 2 5 2 2 5" xfId="21685"/>
    <cellStyle name="4_DeckblattNeu 2 2 5 2 2 5 2" xfId="36000"/>
    <cellStyle name="4_DeckblattNeu 2 2 5 2 2 6" xfId="28822"/>
    <cellStyle name="4_DeckblattNeu 2 2 5 2 3" xfId="15064"/>
    <cellStyle name="4_DeckblattNeu 2 2 5 2 3 2" xfId="22223"/>
    <cellStyle name="4_DeckblattNeu 2 2 5 2 3 2 2" xfId="36538"/>
    <cellStyle name="4_DeckblattNeu 2 2 5 2 3 3" xfId="29379"/>
    <cellStyle name="4_DeckblattNeu 2 2 5 2 4" xfId="17418"/>
    <cellStyle name="4_DeckblattNeu 2 2 5 2 4 2" xfId="24555"/>
    <cellStyle name="4_DeckblattNeu 2 2 5 2 4 2 2" xfId="38870"/>
    <cellStyle name="4_DeckblattNeu 2 2 5 2 4 3" xfId="31733"/>
    <cellStyle name="4_DeckblattNeu 2 2 6" xfId="12691"/>
    <cellStyle name="4_DeckblattNeu 2 2 6 2" xfId="13681"/>
    <cellStyle name="4_DeckblattNeu 2 2 6 2 2" xfId="16050"/>
    <cellStyle name="4_DeckblattNeu 2 2 6 2 2 2" xfId="23209"/>
    <cellStyle name="4_DeckblattNeu 2 2 6 2 2 2 2" xfId="37524"/>
    <cellStyle name="4_DeckblattNeu 2 2 6 2 2 3" xfId="30365"/>
    <cellStyle name="4_DeckblattNeu 2 2 6 2 3" xfId="18404"/>
    <cellStyle name="4_DeckblattNeu 2 2 6 2 3 2" xfId="25541"/>
    <cellStyle name="4_DeckblattNeu 2 2 6 2 3 2 2" xfId="39856"/>
    <cellStyle name="4_DeckblattNeu 2 2 6 2 3 3" xfId="32719"/>
    <cellStyle name="4_DeckblattNeu 2 2 6 2 4" xfId="19930"/>
    <cellStyle name="4_DeckblattNeu 2 2 6 2 4 2" xfId="27067"/>
    <cellStyle name="4_DeckblattNeu 2 2 6 2 4 2 2" xfId="41382"/>
    <cellStyle name="4_DeckblattNeu 2 2 6 2 4 3" xfId="34245"/>
    <cellStyle name="4_DeckblattNeu 2 2 6 2 5" xfId="21145"/>
    <cellStyle name="4_DeckblattNeu 2 2 6 2 5 2" xfId="35460"/>
    <cellStyle name="4_DeckblattNeu 2 2 6 2 6" xfId="28282"/>
    <cellStyle name="4_DeckblattNeu 2 2 6 3" xfId="15060"/>
    <cellStyle name="4_DeckblattNeu 2 2 6 3 2" xfId="22219"/>
    <cellStyle name="4_DeckblattNeu 2 2 6 3 2 2" xfId="36534"/>
    <cellStyle name="4_DeckblattNeu 2 2 6 3 3" xfId="29375"/>
    <cellStyle name="4_DeckblattNeu 2 2 6 4" xfId="17414"/>
    <cellStyle name="4_DeckblattNeu 2 2 6 4 2" xfId="24551"/>
    <cellStyle name="4_DeckblattNeu 2 2 6 4 2 2" xfId="38866"/>
    <cellStyle name="4_DeckblattNeu 2 2 6 4 3" xfId="31729"/>
    <cellStyle name="4_DeckblattNeu 2 3" xfId="422"/>
    <cellStyle name="4_DeckblattNeu 2 3 2" xfId="12696"/>
    <cellStyle name="4_DeckblattNeu 2 3 2 2" xfId="14707"/>
    <cellStyle name="4_DeckblattNeu 2 3 2 2 2" xfId="17070"/>
    <cellStyle name="4_DeckblattNeu 2 3 2 2 2 2" xfId="24229"/>
    <cellStyle name="4_DeckblattNeu 2 3 2 2 2 2 2" xfId="38544"/>
    <cellStyle name="4_DeckblattNeu 2 3 2 2 2 3" xfId="31385"/>
    <cellStyle name="4_DeckblattNeu 2 3 2 2 3" xfId="19424"/>
    <cellStyle name="4_DeckblattNeu 2 3 2 2 3 2" xfId="26561"/>
    <cellStyle name="4_DeckblattNeu 2 3 2 2 3 2 2" xfId="40876"/>
    <cellStyle name="4_DeckblattNeu 2 3 2 2 3 3" xfId="33739"/>
    <cellStyle name="4_DeckblattNeu 2 3 2 2 4" xfId="20722"/>
    <cellStyle name="4_DeckblattNeu 2 3 2 2 4 2" xfId="27859"/>
    <cellStyle name="4_DeckblattNeu 2 3 2 2 4 2 2" xfId="42174"/>
    <cellStyle name="4_DeckblattNeu 2 3 2 2 4 3" xfId="35037"/>
    <cellStyle name="4_DeckblattNeu 2 3 2 2 5" xfId="21937"/>
    <cellStyle name="4_DeckblattNeu 2 3 2 2 5 2" xfId="36252"/>
    <cellStyle name="4_DeckblattNeu 2 3 2 2 6" xfId="29074"/>
    <cellStyle name="4_DeckblattNeu 2 3 2 3" xfId="15065"/>
    <cellStyle name="4_DeckblattNeu 2 3 2 3 2" xfId="22224"/>
    <cellStyle name="4_DeckblattNeu 2 3 2 3 2 2" xfId="36539"/>
    <cellStyle name="4_DeckblattNeu 2 3 2 3 3" xfId="29380"/>
    <cellStyle name="4_DeckblattNeu 2 3 2 4" xfId="17419"/>
    <cellStyle name="4_DeckblattNeu 2 3 2 4 2" xfId="24556"/>
    <cellStyle name="4_DeckblattNeu 2 3 2 4 2 2" xfId="38871"/>
    <cellStyle name="4_DeckblattNeu 2 3 2 4 3" xfId="31734"/>
    <cellStyle name="4_DeckblattNeu 2 4" xfId="423"/>
    <cellStyle name="4_DeckblattNeu 2 4 2" xfId="12697"/>
    <cellStyle name="4_DeckblattNeu 2 4 2 2" xfId="13771"/>
    <cellStyle name="4_DeckblattNeu 2 4 2 2 2" xfId="16140"/>
    <cellStyle name="4_DeckblattNeu 2 4 2 2 2 2" xfId="23299"/>
    <cellStyle name="4_DeckblattNeu 2 4 2 2 2 2 2" xfId="37614"/>
    <cellStyle name="4_DeckblattNeu 2 4 2 2 2 3" xfId="30455"/>
    <cellStyle name="4_DeckblattNeu 2 4 2 2 3" xfId="18494"/>
    <cellStyle name="4_DeckblattNeu 2 4 2 2 3 2" xfId="25631"/>
    <cellStyle name="4_DeckblattNeu 2 4 2 2 3 2 2" xfId="39946"/>
    <cellStyle name="4_DeckblattNeu 2 4 2 2 3 3" xfId="32809"/>
    <cellStyle name="4_DeckblattNeu 2 4 2 2 4" xfId="20020"/>
    <cellStyle name="4_DeckblattNeu 2 4 2 2 4 2" xfId="27157"/>
    <cellStyle name="4_DeckblattNeu 2 4 2 2 4 2 2" xfId="41472"/>
    <cellStyle name="4_DeckblattNeu 2 4 2 2 4 3" xfId="34335"/>
    <cellStyle name="4_DeckblattNeu 2 4 2 2 5" xfId="21235"/>
    <cellStyle name="4_DeckblattNeu 2 4 2 2 5 2" xfId="35550"/>
    <cellStyle name="4_DeckblattNeu 2 4 2 2 6" xfId="28372"/>
    <cellStyle name="4_DeckblattNeu 2 4 2 3" xfId="15066"/>
    <cellStyle name="4_DeckblattNeu 2 4 2 3 2" xfId="22225"/>
    <cellStyle name="4_DeckblattNeu 2 4 2 3 2 2" xfId="36540"/>
    <cellStyle name="4_DeckblattNeu 2 4 2 3 3" xfId="29381"/>
    <cellStyle name="4_DeckblattNeu 2 4 2 4" xfId="17420"/>
    <cellStyle name="4_DeckblattNeu 2 4 2 4 2" xfId="24557"/>
    <cellStyle name="4_DeckblattNeu 2 4 2 4 2 2" xfId="38872"/>
    <cellStyle name="4_DeckblattNeu 2 4 2 4 3" xfId="31735"/>
    <cellStyle name="4_DeckblattNeu 2 5" xfId="424"/>
    <cellStyle name="4_DeckblattNeu 2 5 2" xfId="12698"/>
    <cellStyle name="4_DeckblattNeu 2 5 2 2" xfId="14565"/>
    <cellStyle name="4_DeckblattNeu 2 5 2 2 2" xfId="16934"/>
    <cellStyle name="4_DeckblattNeu 2 5 2 2 2 2" xfId="24093"/>
    <cellStyle name="4_DeckblattNeu 2 5 2 2 2 2 2" xfId="38408"/>
    <cellStyle name="4_DeckblattNeu 2 5 2 2 2 3" xfId="31249"/>
    <cellStyle name="4_DeckblattNeu 2 5 2 2 3" xfId="19288"/>
    <cellStyle name="4_DeckblattNeu 2 5 2 2 3 2" xfId="26425"/>
    <cellStyle name="4_DeckblattNeu 2 5 2 2 3 2 2" xfId="40740"/>
    <cellStyle name="4_DeckblattNeu 2 5 2 2 3 3" xfId="33603"/>
    <cellStyle name="4_DeckblattNeu 2 5 2 2 4" xfId="20586"/>
    <cellStyle name="4_DeckblattNeu 2 5 2 2 4 2" xfId="27723"/>
    <cellStyle name="4_DeckblattNeu 2 5 2 2 4 2 2" xfId="42038"/>
    <cellStyle name="4_DeckblattNeu 2 5 2 2 4 3" xfId="34901"/>
    <cellStyle name="4_DeckblattNeu 2 5 2 2 5" xfId="21801"/>
    <cellStyle name="4_DeckblattNeu 2 5 2 2 5 2" xfId="36116"/>
    <cellStyle name="4_DeckblattNeu 2 5 2 2 6" xfId="28938"/>
    <cellStyle name="4_DeckblattNeu 2 5 2 3" xfId="15067"/>
    <cellStyle name="4_DeckblattNeu 2 5 2 3 2" xfId="22226"/>
    <cellStyle name="4_DeckblattNeu 2 5 2 3 2 2" xfId="36541"/>
    <cellStyle name="4_DeckblattNeu 2 5 2 3 3" xfId="29382"/>
    <cellStyle name="4_DeckblattNeu 2 5 2 4" xfId="17421"/>
    <cellStyle name="4_DeckblattNeu 2 5 2 4 2" xfId="24558"/>
    <cellStyle name="4_DeckblattNeu 2 5 2 4 2 2" xfId="38873"/>
    <cellStyle name="4_DeckblattNeu 2 5 2 4 3" xfId="31736"/>
    <cellStyle name="4_DeckblattNeu 2 6" xfId="425"/>
    <cellStyle name="4_DeckblattNeu 2 6 2" xfId="12699"/>
    <cellStyle name="4_DeckblattNeu 2 6 2 2" xfId="14641"/>
    <cellStyle name="4_DeckblattNeu 2 6 2 2 2" xfId="17004"/>
    <cellStyle name="4_DeckblattNeu 2 6 2 2 2 2" xfId="24163"/>
    <cellStyle name="4_DeckblattNeu 2 6 2 2 2 2 2" xfId="38478"/>
    <cellStyle name="4_DeckblattNeu 2 6 2 2 2 3" xfId="31319"/>
    <cellStyle name="4_DeckblattNeu 2 6 2 2 3" xfId="19358"/>
    <cellStyle name="4_DeckblattNeu 2 6 2 2 3 2" xfId="26495"/>
    <cellStyle name="4_DeckblattNeu 2 6 2 2 3 2 2" xfId="40810"/>
    <cellStyle name="4_DeckblattNeu 2 6 2 2 3 3" xfId="33673"/>
    <cellStyle name="4_DeckblattNeu 2 6 2 2 4" xfId="20656"/>
    <cellStyle name="4_DeckblattNeu 2 6 2 2 4 2" xfId="27793"/>
    <cellStyle name="4_DeckblattNeu 2 6 2 2 4 2 2" xfId="42108"/>
    <cellStyle name="4_DeckblattNeu 2 6 2 2 4 3" xfId="34971"/>
    <cellStyle name="4_DeckblattNeu 2 6 2 2 5" xfId="21871"/>
    <cellStyle name="4_DeckblattNeu 2 6 2 2 5 2" xfId="36186"/>
    <cellStyle name="4_DeckblattNeu 2 6 2 2 6" xfId="29008"/>
    <cellStyle name="4_DeckblattNeu 2 6 2 3" xfId="15068"/>
    <cellStyle name="4_DeckblattNeu 2 6 2 3 2" xfId="22227"/>
    <cellStyle name="4_DeckblattNeu 2 6 2 3 2 2" xfId="36542"/>
    <cellStyle name="4_DeckblattNeu 2 6 2 3 3" xfId="29383"/>
    <cellStyle name="4_DeckblattNeu 2 6 2 4" xfId="17422"/>
    <cellStyle name="4_DeckblattNeu 2 6 2 4 2" xfId="24559"/>
    <cellStyle name="4_DeckblattNeu 2 6 2 4 2 2" xfId="38874"/>
    <cellStyle name="4_DeckblattNeu 2 6 2 4 3" xfId="31737"/>
    <cellStyle name="4_DeckblattNeu 2 7" xfId="12690"/>
    <cellStyle name="4_DeckblattNeu 2 7 2" xfId="14286"/>
    <cellStyle name="4_DeckblattNeu 2 7 2 2" xfId="16655"/>
    <cellStyle name="4_DeckblattNeu 2 7 2 2 2" xfId="23814"/>
    <cellStyle name="4_DeckblattNeu 2 7 2 2 2 2" xfId="38129"/>
    <cellStyle name="4_DeckblattNeu 2 7 2 2 3" xfId="30970"/>
    <cellStyle name="4_DeckblattNeu 2 7 2 3" xfId="19009"/>
    <cellStyle name="4_DeckblattNeu 2 7 2 3 2" xfId="26146"/>
    <cellStyle name="4_DeckblattNeu 2 7 2 3 2 2" xfId="40461"/>
    <cellStyle name="4_DeckblattNeu 2 7 2 3 3" xfId="33324"/>
    <cellStyle name="4_DeckblattNeu 2 7 2 4" xfId="20342"/>
    <cellStyle name="4_DeckblattNeu 2 7 2 4 2" xfId="27479"/>
    <cellStyle name="4_DeckblattNeu 2 7 2 4 2 2" xfId="41794"/>
    <cellStyle name="4_DeckblattNeu 2 7 2 4 3" xfId="34657"/>
    <cellStyle name="4_DeckblattNeu 2 7 2 5" xfId="21557"/>
    <cellStyle name="4_DeckblattNeu 2 7 2 5 2" xfId="35872"/>
    <cellStyle name="4_DeckblattNeu 2 7 2 6" xfId="28694"/>
    <cellStyle name="4_DeckblattNeu 2 7 3" xfId="15059"/>
    <cellStyle name="4_DeckblattNeu 2 7 3 2" xfId="22218"/>
    <cellStyle name="4_DeckblattNeu 2 7 3 2 2" xfId="36533"/>
    <cellStyle name="4_DeckblattNeu 2 7 3 3" xfId="29374"/>
    <cellStyle name="4_DeckblattNeu 2 7 4" xfId="17413"/>
    <cellStyle name="4_DeckblattNeu 2 7 4 2" xfId="24550"/>
    <cellStyle name="4_DeckblattNeu 2 7 4 2 2" xfId="38865"/>
    <cellStyle name="4_DeckblattNeu 2 7 4 3" xfId="31728"/>
    <cellStyle name="4_DeckblattNeu 3" xfId="426"/>
    <cellStyle name="4_DeckblattNeu 3 2" xfId="427"/>
    <cellStyle name="4_DeckblattNeu 3 2 2" xfId="12701"/>
    <cellStyle name="4_DeckblattNeu 3 2 2 2" xfId="13389"/>
    <cellStyle name="4_DeckblattNeu 3 2 2 2 2" xfId="15758"/>
    <cellStyle name="4_DeckblattNeu 3 2 2 2 2 2" xfId="22917"/>
    <cellStyle name="4_DeckblattNeu 3 2 2 2 2 2 2" xfId="37232"/>
    <cellStyle name="4_DeckblattNeu 3 2 2 2 2 3" xfId="30073"/>
    <cellStyle name="4_DeckblattNeu 3 2 2 2 3" xfId="18112"/>
    <cellStyle name="4_DeckblattNeu 3 2 2 2 3 2" xfId="25249"/>
    <cellStyle name="4_DeckblattNeu 3 2 2 2 3 2 2" xfId="39564"/>
    <cellStyle name="4_DeckblattNeu 3 2 2 2 3 3" xfId="32427"/>
    <cellStyle name="4_DeckblattNeu 3 2 2 2 4" xfId="19816"/>
    <cellStyle name="4_DeckblattNeu 3 2 2 2 4 2" xfId="26953"/>
    <cellStyle name="4_DeckblattNeu 3 2 2 2 4 2 2" xfId="41268"/>
    <cellStyle name="4_DeckblattNeu 3 2 2 2 4 3" xfId="34131"/>
    <cellStyle name="4_DeckblattNeu 3 2 2 2 5" xfId="21031"/>
    <cellStyle name="4_DeckblattNeu 3 2 2 2 5 2" xfId="35346"/>
    <cellStyle name="4_DeckblattNeu 3 2 2 2 6" xfId="28168"/>
    <cellStyle name="4_DeckblattNeu 3 2 2 3" xfId="15070"/>
    <cellStyle name="4_DeckblattNeu 3 2 2 3 2" xfId="22229"/>
    <cellStyle name="4_DeckblattNeu 3 2 2 3 2 2" xfId="36544"/>
    <cellStyle name="4_DeckblattNeu 3 2 2 3 3" xfId="29385"/>
    <cellStyle name="4_DeckblattNeu 3 2 2 4" xfId="17424"/>
    <cellStyle name="4_DeckblattNeu 3 2 2 4 2" xfId="24561"/>
    <cellStyle name="4_DeckblattNeu 3 2 2 4 2 2" xfId="38876"/>
    <cellStyle name="4_DeckblattNeu 3 2 2 4 3" xfId="31739"/>
    <cellStyle name="4_DeckblattNeu 3 3" xfId="428"/>
    <cellStyle name="4_DeckblattNeu 3 3 2" xfId="12702"/>
    <cellStyle name="4_DeckblattNeu 3 3 2 2" xfId="14114"/>
    <cellStyle name="4_DeckblattNeu 3 3 2 2 2" xfId="16483"/>
    <cellStyle name="4_DeckblattNeu 3 3 2 2 2 2" xfId="23642"/>
    <cellStyle name="4_DeckblattNeu 3 3 2 2 2 2 2" xfId="37957"/>
    <cellStyle name="4_DeckblattNeu 3 3 2 2 2 3" xfId="30798"/>
    <cellStyle name="4_DeckblattNeu 3 3 2 2 3" xfId="18837"/>
    <cellStyle name="4_DeckblattNeu 3 3 2 2 3 2" xfId="25974"/>
    <cellStyle name="4_DeckblattNeu 3 3 2 2 3 2 2" xfId="40289"/>
    <cellStyle name="4_DeckblattNeu 3 3 2 2 3 3" xfId="33152"/>
    <cellStyle name="4_DeckblattNeu 3 3 2 2 4" xfId="20174"/>
    <cellStyle name="4_DeckblattNeu 3 3 2 2 4 2" xfId="27311"/>
    <cellStyle name="4_DeckblattNeu 3 3 2 2 4 2 2" xfId="41626"/>
    <cellStyle name="4_DeckblattNeu 3 3 2 2 4 3" xfId="34489"/>
    <cellStyle name="4_DeckblattNeu 3 3 2 2 5" xfId="21389"/>
    <cellStyle name="4_DeckblattNeu 3 3 2 2 5 2" xfId="35704"/>
    <cellStyle name="4_DeckblattNeu 3 3 2 2 6" xfId="28526"/>
    <cellStyle name="4_DeckblattNeu 3 3 2 3" xfId="15071"/>
    <cellStyle name="4_DeckblattNeu 3 3 2 3 2" xfId="22230"/>
    <cellStyle name="4_DeckblattNeu 3 3 2 3 2 2" xfId="36545"/>
    <cellStyle name="4_DeckblattNeu 3 3 2 3 3" xfId="29386"/>
    <cellStyle name="4_DeckblattNeu 3 3 2 4" xfId="17425"/>
    <cellStyle name="4_DeckblattNeu 3 3 2 4 2" xfId="24562"/>
    <cellStyle name="4_DeckblattNeu 3 3 2 4 2 2" xfId="38877"/>
    <cellStyle name="4_DeckblattNeu 3 3 2 4 3" xfId="31740"/>
    <cellStyle name="4_DeckblattNeu 3 4" xfId="429"/>
    <cellStyle name="4_DeckblattNeu 3 4 2" xfId="12703"/>
    <cellStyle name="4_DeckblattNeu 3 4 2 2" xfId="14415"/>
    <cellStyle name="4_DeckblattNeu 3 4 2 2 2" xfId="16784"/>
    <cellStyle name="4_DeckblattNeu 3 4 2 2 2 2" xfId="23943"/>
    <cellStyle name="4_DeckblattNeu 3 4 2 2 2 2 2" xfId="38258"/>
    <cellStyle name="4_DeckblattNeu 3 4 2 2 2 3" xfId="31099"/>
    <cellStyle name="4_DeckblattNeu 3 4 2 2 3" xfId="19138"/>
    <cellStyle name="4_DeckblattNeu 3 4 2 2 3 2" xfId="26275"/>
    <cellStyle name="4_DeckblattNeu 3 4 2 2 3 2 2" xfId="40590"/>
    <cellStyle name="4_DeckblattNeu 3 4 2 2 3 3" xfId="33453"/>
    <cellStyle name="4_DeckblattNeu 3 4 2 2 4" xfId="20471"/>
    <cellStyle name="4_DeckblattNeu 3 4 2 2 4 2" xfId="27608"/>
    <cellStyle name="4_DeckblattNeu 3 4 2 2 4 2 2" xfId="41923"/>
    <cellStyle name="4_DeckblattNeu 3 4 2 2 4 3" xfId="34786"/>
    <cellStyle name="4_DeckblattNeu 3 4 2 2 5" xfId="21686"/>
    <cellStyle name="4_DeckblattNeu 3 4 2 2 5 2" xfId="36001"/>
    <cellStyle name="4_DeckblattNeu 3 4 2 2 6" xfId="28823"/>
    <cellStyle name="4_DeckblattNeu 3 4 2 3" xfId="15072"/>
    <cellStyle name="4_DeckblattNeu 3 4 2 3 2" xfId="22231"/>
    <cellStyle name="4_DeckblattNeu 3 4 2 3 2 2" xfId="36546"/>
    <cellStyle name="4_DeckblattNeu 3 4 2 3 3" xfId="29387"/>
    <cellStyle name="4_DeckblattNeu 3 4 2 4" xfId="17426"/>
    <cellStyle name="4_DeckblattNeu 3 4 2 4 2" xfId="24563"/>
    <cellStyle name="4_DeckblattNeu 3 4 2 4 2 2" xfId="38878"/>
    <cellStyle name="4_DeckblattNeu 3 4 2 4 3" xfId="31741"/>
    <cellStyle name="4_DeckblattNeu 3 5" xfId="430"/>
    <cellStyle name="4_DeckblattNeu 3 5 2" xfId="12704"/>
    <cellStyle name="4_DeckblattNeu 3 5 2 2" xfId="14706"/>
    <cellStyle name="4_DeckblattNeu 3 5 2 2 2" xfId="17069"/>
    <cellStyle name="4_DeckblattNeu 3 5 2 2 2 2" xfId="24228"/>
    <cellStyle name="4_DeckblattNeu 3 5 2 2 2 2 2" xfId="38543"/>
    <cellStyle name="4_DeckblattNeu 3 5 2 2 2 3" xfId="31384"/>
    <cellStyle name="4_DeckblattNeu 3 5 2 2 3" xfId="19423"/>
    <cellStyle name="4_DeckblattNeu 3 5 2 2 3 2" xfId="26560"/>
    <cellStyle name="4_DeckblattNeu 3 5 2 2 3 2 2" xfId="40875"/>
    <cellStyle name="4_DeckblattNeu 3 5 2 2 3 3" xfId="33738"/>
    <cellStyle name="4_DeckblattNeu 3 5 2 2 4" xfId="20721"/>
    <cellStyle name="4_DeckblattNeu 3 5 2 2 4 2" xfId="27858"/>
    <cellStyle name="4_DeckblattNeu 3 5 2 2 4 2 2" xfId="42173"/>
    <cellStyle name="4_DeckblattNeu 3 5 2 2 4 3" xfId="35036"/>
    <cellStyle name="4_DeckblattNeu 3 5 2 2 5" xfId="21936"/>
    <cellStyle name="4_DeckblattNeu 3 5 2 2 5 2" xfId="36251"/>
    <cellStyle name="4_DeckblattNeu 3 5 2 2 6" xfId="29073"/>
    <cellStyle name="4_DeckblattNeu 3 5 2 3" xfId="15073"/>
    <cellStyle name="4_DeckblattNeu 3 5 2 3 2" xfId="22232"/>
    <cellStyle name="4_DeckblattNeu 3 5 2 3 2 2" xfId="36547"/>
    <cellStyle name="4_DeckblattNeu 3 5 2 3 3" xfId="29388"/>
    <cellStyle name="4_DeckblattNeu 3 5 2 4" xfId="17427"/>
    <cellStyle name="4_DeckblattNeu 3 5 2 4 2" xfId="24564"/>
    <cellStyle name="4_DeckblattNeu 3 5 2 4 2 2" xfId="38879"/>
    <cellStyle name="4_DeckblattNeu 3 5 2 4 3" xfId="31742"/>
    <cellStyle name="4_DeckblattNeu 3 6" xfId="12700"/>
    <cellStyle name="4_DeckblattNeu 3 6 2" xfId="13682"/>
    <cellStyle name="4_DeckblattNeu 3 6 2 2" xfId="16051"/>
    <cellStyle name="4_DeckblattNeu 3 6 2 2 2" xfId="23210"/>
    <cellStyle name="4_DeckblattNeu 3 6 2 2 2 2" xfId="37525"/>
    <cellStyle name="4_DeckblattNeu 3 6 2 2 3" xfId="30366"/>
    <cellStyle name="4_DeckblattNeu 3 6 2 3" xfId="18405"/>
    <cellStyle name="4_DeckblattNeu 3 6 2 3 2" xfId="25542"/>
    <cellStyle name="4_DeckblattNeu 3 6 2 3 2 2" xfId="39857"/>
    <cellStyle name="4_DeckblattNeu 3 6 2 3 3" xfId="32720"/>
    <cellStyle name="4_DeckblattNeu 3 6 2 4" xfId="19931"/>
    <cellStyle name="4_DeckblattNeu 3 6 2 4 2" xfId="27068"/>
    <cellStyle name="4_DeckblattNeu 3 6 2 4 2 2" xfId="41383"/>
    <cellStyle name="4_DeckblattNeu 3 6 2 4 3" xfId="34246"/>
    <cellStyle name="4_DeckblattNeu 3 6 2 5" xfId="21146"/>
    <cellStyle name="4_DeckblattNeu 3 6 2 5 2" xfId="35461"/>
    <cellStyle name="4_DeckblattNeu 3 6 2 6" xfId="28283"/>
    <cellStyle name="4_DeckblattNeu 3 6 3" xfId="15069"/>
    <cellStyle name="4_DeckblattNeu 3 6 3 2" xfId="22228"/>
    <cellStyle name="4_DeckblattNeu 3 6 3 2 2" xfId="36543"/>
    <cellStyle name="4_DeckblattNeu 3 6 3 3" xfId="29384"/>
    <cellStyle name="4_DeckblattNeu 3 6 4" xfId="17423"/>
    <cellStyle name="4_DeckblattNeu 3 6 4 2" xfId="24560"/>
    <cellStyle name="4_DeckblattNeu 3 6 4 2 2" xfId="38875"/>
    <cellStyle name="4_DeckblattNeu 3 6 4 3" xfId="31738"/>
    <cellStyle name="4_DeckblattNeu 4" xfId="431"/>
    <cellStyle name="4_DeckblattNeu 4 2" xfId="432"/>
    <cellStyle name="4_DeckblattNeu 4 2 2" xfId="12706"/>
    <cellStyle name="4_DeckblattNeu 4 2 2 2" xfId="14115"/>
    <cellStyle name="4_DeckblattNeu 4 2 2 2 2" xfId="16484"/>
    <cellStyle name="4_DeckblattNeu 4 2 2 2 2 2" xfId="23643"/>
    <cellStyle name="4_DeckblattNeu 4 2 2 2 2 2 2" xfId="37958"/>
    <cellStyle name="4_DeckblattNeu 4 2 2 2 2 3" xfId="30799"/>
    <cellStyle name="4_DeckblattNeu 4 2 2 2 3" xfId="18838"/>
    <cellStyle name="4_DeckblattNeu 4 2 2 2 3 2" xfId="25975"/>
    <cellStyle name="4_DeckblattNeu 4 2 2 2 3 2 2" xfId="40290"/>
    <cellStyle name="4_DeckblattNeu 4 2 2 2 3 3" xfId="33153"/>
    <cellStyle name="4_DeckblattNeu 4 2 2 2 4" xfId="20175"/>
    <cellStyle name="4_DeckblattNeu 4 2 2 2 4 2" xfId="27312"/>
    <cellStyle name="4_DeckblattNeu 4 2 2 2 4 2 2" xfId="41627"/>
    <cellStyle name="4_DeckblattNeu 4 2 2 2 4 3" xfId="34490"/>
    <cellStyle name="4_DeckblattNeu 4 2 2 2 5" xfId="21390"/>
    <cellStyle name="4_DeckblattNeu 4 2 2 2 5 2" xfId="35705"/>
    <cellStyle name="4_DeckblattNeu 4 2 2 2 6" xfId="28527"/>
    <cellStyle name="4_DeckblattNeu 4 2 2 3" xfId="15075"/>
    <cellStyle name="4_DeckblattNeu 4 2 2 3 2" xfId="22234"/>
    <cellStyle name="4_DeckblattNeu 4 2 2 3 2 2" xfId="36549"/>
    <cellStyle name="4_DeckblattNeu 4 2 2 3 3" xfId="29390"/>
    <cellStyle name="4_DeckblattNeu 4 2 2 4" xfId="17429"/>
    <cellStyle name="4_DeckblattNeu 4 2 2 4 2" xfId="24566"/>
    <cellStyle name="4_DeckblattNeu 4 2 2 4 2 2" xfId="38881"/>
    <cellStyle name="4_DeckblattNeu 4 2 2 4 3" xfId="31744"/>
    <cellStyle name="4_DeckblattNeu 4 3" xfId="433"/>
    <cellStyle name="4_DeckblattNeu 4 3 2" xfId="12707"/>
    <cellStyle name="4_DeckblattNeu 4 3 2 2" xfId="13400"/>
    <cellStyle name="4_DeckblattNeu 4 3 2 2 2" xfId="15769"/>
    <cellStyle name="4_DeckblattNeu 4 3 2 2 2 2" xfId="22928"/>
    <cellStyle name="4_DeckblattNeu 4 3 2 2 2 2 2" xfId="37243"/>
    <cellStyle name="4_DeckblattNeu 4 3 2 2 2 3" xfId="30084"/>
    <cellStyle name="4_DeckblattNeu 4 3 2 2 3" xfId="18123"/>
    <cellStyle name="4_DeckblattNeu 4 3 2 2 3 2" xfId="25260"/>
    <cellStyle name="4_DeckblattNeu 4 3 2 2 3 2 2" xfId="39575"/>
    <cellStyle name="4_DeckblattNeu 4 3 2 2 3 3" xfId="32438"/>
    <cellStyle name="4_DeckblattNeu 4 3 2 2 4" xfId="19827"/>
    <cellStyle name="4_DeckblattNeu 4 3 2 2 4 2" xfId="26964"/>
    <cellStyle name="4_DeckblattNeu 4 3 2 2 4 2 2" xfId="41279"/>
    <cellStyle name="4_DeckblattNeu 4 3 2 2 4 3" xfId="34142"/>
    <cellStyle name="4_DeckblattNeu 4 3 2 2 5" xfId="21042"/>
    <cellStyle name="4_DeckblattNeu 4 3 2 2 5 2" xfId="35357"/>
    <cellStyle name="4_DeckblattNeu 4 3 2 2 6" xfId="28179"/>
    <cellStyle name="4_DeckblattNeu 4 3 2 3" xfId="15076"/>
    <cellStyle name="4_DeckblattNeu 4 3 2 3 2" xfId="22235"/>
    <cellStyle name="4_DeckblattNeu 4 3 2 3 2 2" xfId="36550"/>
    <cellStyle name="4_DeckblattNeu 4 3 2 3 3" xfId="29391"/>
    <cellStyle name="4_DeckblattNeu 4 3 2 4" xfId="17430"/>
    <cellStyle name="4_DeckblattNeu 4 3 2 4 2" xfId="24567"/>
    <cellStyle name="4_DeckblattNeu 4 3 2 4 2 2" xfId="38882"/>
    <cellStyle name="4_DeckblattNeu 4 3 2 4 3" xfId="31745"/>
    <cellStyle name="4_DeckblattNeu 4 4" xfId="434"/>
    <cellStyle name="4_DeckblattNeu 4 4 2" xfId="12708"/>
    <cellStyle name="4_DeckblattNeu 4 4 2 2" xfId="14562"/>
    <cellStyle name="4_DeckblattNeu 4 4 2 2 2" xfId="16931"/>
    <cellStyle name="4_DeckblattNeu 4 4 2 2 2 2" xfId="24090"/>
    <cellStyle name="4_DeckblattNeu 4 4 2 2 2 2 2" xfId="38405"/>
    <cellStyle name="4_DeckblattNeu 4 4 2 2 2 3" xfId="31246"/>
    <cellStyle name="4_DeckblattNeu 4 4 2 2 3" xfId="19285"/>
    <cellStyle name="4_DeckblattNeu 4 4 2 2 3 2" xfId="26422"/>
    <cellStyle name="4_DeckblattNeu 4 4 2 2 3 2 2" xfId="40737"/>
    <cellStyle name="4_DeckblattNeu 4 4 2 2 3 3" xfId="33600"/>
    <cellStyle name="4_DeckblattNeu 4 4 2 2 4" xfId="20583"/>
    <cellStyle name="4_DeckblattNeu 4 4 2 2 4 2" xfId="27720"/>
    <cellStyle name="4_DeckblattNeu 4 4 2 2 4 2 2" xfId="42035"/>
    <cellStyle name="4_DeckblattNeu 4 4 2 2 4 3" xfId="34898"/>
    <cellStyle name="4_DeckblattNeu 4 4 2 2 5" xfId="21798"/>
    <cellStyle name="4_DeckblattNeu 4 4 2 2 5 2" xfId="36113"/>
    <cellStyle name="4_DeckblattNeu 4 4 2 2 6" xfId="28935"/>
    <cellStyle name="4_DeckblattNeu 4 4 2 3" xfId="15077"/>
    <cellStyle name="4_DeckblattNeu 4 4 2 3 2" xfId="22236"/>
    <cellStyle name="4_DeckblattNeu 4 4 2 3 2 2" xfId="36551"/>
    <cellStyle name="4_DeckblattNeu 4 4 2 3 3" xfId="29392"/>
    <cellStyle name="4_DeckblattNeu 4 4 2 4" xfId="17431"/>
    <cellStyle name="4_DeckblattNeu 4 4 2 4 2" xfId="24568"/>
    <cellStyle name="4_DeckblattNeu 4 4 2 4 2 2" xfId="38883"/>
    <cellStyle name="4_DeckblattNeu 4 4 2 4 3" xfId="31746"/>
    <cellStyle name="4_DeckblattNeu 4 5" xfId="435"/>
    <cellStyle name="4_DeckblattNeu 4 5 2" xfId="12709"/>
    <cellStyle name="4_DeckblattNeu 4 5 2 2" xfId="13551"/>
    <cellStyle name="4_DeckblattNeu 4 5 2 2 2" xfId="15920"/>
    <cellStyle name="4_DeckblattNeu 4 5 2 2 2 2" xfId="23079"/>
    <cellStyle name="4_DeckblattNeu 4 5 2 2 2 2 2" xfId="37394"/>
    <cellStyle name="4_DeckblattNeu 4 5 2 2 2 3" xfId="30235"/>
    <cellStyle name="4_DeckblattNeu 4 5 2 2 3" xfId="18274"/>
    <cellStyle name="4_DeckblattNeu 4 5 2 2 3 2" xfId="25411"/>
    <cellStyle name="4_DeckblattNeu 4 5 2 2 3 2 2" xfId="39726"/>
    <cellStyle name="4_DeckblattNeu 4 5 2 2 3 3" xfId="32589"/>
    <cellStyle name="4_DeckblattNeu 4 5 2 2 4" xfId="19899"/>
    <cellStyle name="4_DeckblattNeu 4 5 2 2 4 2" xfId="27036"/>
    <cellStyle name="4_DeckblattNeu 4 5 2 2 4 2 2" xfId="41351"/>
    <cellStyle name="4_DeckblattNeu 4 5 2 2 4 3" xfId="34214"/>
    <cellStyle name="4_DeckblattNeu 4 5 2 2 5" xfId="21114"/>
    <cellStyle name="4_DeckblattNeu 4 5 2 2 5 2" xfId="35429"/>
    <cellStyle name="4_DeckblattNeu 4 5 2 2 6" xfId="28251"/>
    <cellStyle name="4_DeckblattNeu 4 5 2 3" xfId="15078"/>
    <cellStyle name="4_DeckblattNeu 4 5 2 3 2" xfId="22237"/>
    <cellStyle name="4_DeckblattNeu 4 5 2 3 2 2" xfId="36552"/>
    <cellStyle name="4_DeckblattNeu 4 5 2 3 3" xfId="29393"/>
    <cellStyle name="4_DeckblattNeu 4 5 2 4" xfId="17432"/>
    <cellStyle name="4_DeckblattNeu 4 5 2 4 2" xfId="24569"/>
    <cellStyle name="4_DeckblattNeu 4 5 2 4 2 2" xfId="38884"/>
    <cellStyle name="4_DeckblattNeu 4 5 2 4 3" xfId="31747"/>
    <cellStyle name="4_DeckblattNeu 4 6" xfId="12705"/>
    <cellStyle name="4_DeckblattNeu 4 6 2" xfId="13790"/>
    <cellStyle name="4_DeckblattNeu 4 6 2 2" xfId="16159"/>
    <cellStyle name="4_DeckblattNeu 4 6 2 2 2" xfId="23318"/>
    <cellStyle name="4_DeckblattNeu 4 6 2 2 2 2" xfId="37633"/>
    <cellStyle name="4_DeckblattNeu 4 6 2 2 3" xfId="30474"/>
    <cellStyle name="4_DeckblattNeu 4 6 2 3" xfId="18513"/>
    <cellStyle name="4_DeckblattNeu 4 6 2 3 2" xfId="25650"/>
    <cellStyle name="4_DeckblattNeu 4 6 2 3 2 2" xfId="39965"/>
    <cellStyle name="4_DeckblattNeu 4 6 2 3 3" xfId="32828"/>
    <cellStyle name="4_DeckblattNeu 4 6 2 4" xfId="20038"/>
    <cellStyle name="4_DeckblattNeu 4 6 2 4 2" xfId="27175"/>
    <cellStyle name="4_DeckblattNeu 4 6 2 4 2 2" xfId="41490"/>
    <cellStyle name="4_DeckblattNeu 4 6 2 4 3" xfId="34353"/>
    <cellStyle name="4_DeckblattNeu 4 6 2 5" xfId="21253"/>
    <cellStyle name="4_DeckblattNeu 4 6 2 5 2" xfId="35568"/>
    <cellStyle name="4_DeckblattNeu 4 6 2 6" xfId="28390"/>
    <cellStyle name="4_DeckblattNeu 4 6 3" xfId="15074"/>
    <cellStyle name="4_DeckblattNeu 4 6 3 2" xfId="22233"/>
    <cellStyle name="4_DeckblattNeu 4 6 3 2 2" xfId="36548"/>
    <cellStyle name="4_DeckblattNeu 4 6 3 3" xfId="29389"/>
    <cellStyle name="4_DeckblattNeu 4 6 4" xfId="17428"/>
    <cellStyle name="4_DeckblattNeu 4 6 4 2" xfId="24565"/>
    <cellStyle name="4_DeckblattNeu 4 6 4 2 2" xfId="38880"/>
    <cellStyle name="4_DeckblattNeu 4 6 4 3" xfId="31743"/>
    <cellStyle name="4_DeckblattNeu 5" xfId="436"/>
    <cellStyle name="4_DeckblattNeu 5 2" xfId="12710"/>
    <cellStyle name="4_DeckblattNeu 5 2 2" xfId="13683"/>
    <cellStyle name="4_DeckblattNeu 5 2 2 2" xfId="16052"/>
    <cellStyle name="4_DeckblattNeu 5 2 2 2 2" xfId="23211"/>
    <cellStyle name="4_DeckblattNeu 5 2 2 2 2 2" xfId="37526"/>
    <cellStyle name="4_DeckblattNeu 5 2 2 2 3" xfId="30367"/>
    <cellStyle name="4_DeckblattNeu 5 2 2 3" xfId="18406"/>
    <cellStyle name="4_DeckblattNeu 5 2 2 3 2" xfId="25543"/>
    <cellStyle name="4_DeckblattNeu 5 2 2 3 2 2" xfId="39858"/>
    <cellStyle name="4_DeckblattNeu 5 2 2 3 3" xfId="32721"/>
    <cellStyle name="4_DeckblattNeu 5 2 2 4" xfId="19932"/>
    <cellStyle name="4_DeckblattNeu 5 2 2 4 2" xfId="27069"/>
    <cellStyle name="4_DeckblattNeu 5 2 2 4 2 2" xfId="41384"/>
    <cellStyle name="4_DeckblattNeu 5 2 2 4 3" xfId="34247"/>
    <cellStyle name="4_DeckblattNeu 5 2 2 5" xfId="21147"/>
    <cellStyle name="4_DeckblattNeu 5 2 2 5 2" xfId="35462"/>
    <cellStyle name="4_DeckblattNeu 5 2 2 6" xfId="28284"/>
    <cellStyle name="4_DeckblattNeu 5 2 3" xfId="15079"/>
    <cellStyle name="4_DeckblattNeu 5 2 3 2" xfId="22238"/>
    <cellStyle name="4_DeckblattNeu 5 2 3 2 2" xfId="36553"/>
    <cellStyle name="4_DeckblattNeu 5 2 3 3" xfId="29394"/>
    <cellStyle name="4_DeckblattNeu 5 2 4" xfId="17433"/>
    <cellStyle name="4_DeckblattNeu 5 2 4 2" xfId="24570"/>
    <cellStyle name="4_DeckblattNeu 5 2 4 2 2" xfId="38885"/>
    <cellStyle name="4_DeckblattNeu 5 2 4 3" xfId="31748"/>
    <cellStyle name="4_DeckblattNeu 6" xfId="437"/>
    <cellStyle name="4_DeckblattNeu 6 2" xfId="12711"/>
    <cellStyle name="4_DeckblattNeu 6 2 2" xfId="13450"/>
    <cellStyle name="4_DeckblattNeu 6 2 2 2" xfId="15819"/>
    <cellStyle name="4_DeckblattNeu 6 2 2 2 2" xfId="22978"/>
    <cellStyle name="4_DeckblattNeu 6 2 2 2 2 2" xfId="37293"/>
    <cellStyle name="4_DeckblattNeu 6 2 2 2 3" xfId="30134"/>
    <cellStyle name="4_DeckblattNeu 6 2 2 3" xfId="18173"/>
    <cellStyle name="4_DeckblattNeu 6 2 2 3 2" xfId="25310"/>
    <cellStyle name="4_DeckblattNeu 6 2 2 3 2 2" xfId="39625"/>
    <cellStyle name="4_DeckblattNeu 6 2 2 3 3" xfId="32488"/>
    <cellStyle name="4_DeckblattNeu 6 2 2 4" xfId="19877"/>
    <cellStyle name="4_DeckblattNeu 6 2 2 4 2" xfId="27014"/>
    <cellStyle name="4_DeckblattNeu 6 2 2 4 2 2" xfId="41329"/>
    <cellStyle name="4_DeckblattNeu 6 2 2 4 3" xfId="34192"/>
    <cellStyle name="4_DeckblattNeu 6 2 2 5" xfId="21092"/>
    <cellStyle name="4_DeckblattNeu 6 2 2 5 2" xfId="35407"/>
    <cellStyle name="4_DeckblattNeu 6 2 2 6" xfId="28229"/>
    <cellStyle name="4_DeckblattNeu 6 2 3" xfId="15080"/>
    <cellStyle name="4_DeckblattNeu 6 2 3 2" xfId="22239"/>
    <cellStyle name="4_DeckblattNeu 6 2 3 2 2" xfId="36554"/>
    <cellStyle name="4_DeckblattNeu 6 2 3 3" xfId="29395"/>
    <cellStyle name="4_DeckblattNeu 6 2 4" xfId="17434"/>
    <cellStyle name="4_DeckblattNeu 6 2 4 2" xfId="24571"/>
    <cellStyle name="4_DeckblattNeu 6 2 4 2 2" xfId="38886"/>
    <cellStyle name="4_DeckblattNeu 6 2 4 3" xfId="31749"/>
    <cellStyle name="4_DeckblattNeu 7" xfId="438"/>
    <cellStyle name="4_DeckblattNeu 7 2" xfId="12712"/>
    <cellStyle name="4_DeckblattNeu 7 2 2" xfId="13684"/>
    <cellStyle name="4_DeckblattNeu 7 2 2 2" xfId="16053"/>
    <cellStyle name="4_DeckblattNeu 7 2 2 2 2" xfId="23212"/>
    <cellStyle name="4_DeckblattNeu 7 2 2 2 2 2" xfId="37527"/>
    <cellStyle name="4_DeckblattNeu 7 2 2 2 3" xfId="30368"/>
    <cellStyle name="4_DeckblattNeu 7 2 2 3" xfId="18407"/>
    <cellStyle name="4_DeckblattNeu 7 2 2 3 2" xfId="25544"/>
    <cellStyle name="4_DeckblattNeu 7 2 2 3 2 2" xfId="39859"/>
    <cellStyle name="4_DeckblattNeu 7 2 2 3 3" xfId="32722"/>
    <cellStyle name="4_DeckblattNeu 7 2 2 4" xfId="19933"/>
    <cellStyle name="4_DeckblattNeu 7 2 2 4 2" xfId="27070"/>
    <cellStyle name="4_DeckblattNeu 7 2 2 4 2 2" xfId="41385"/>
    <cellStyle name="4_DeckblattNeu 7 2 2 4 3" xfId="34248"/>
    <cellStyle name="4_DeckblattNeu 7 2 2 5" xfId="21148"/>
    <cellStyle name="4_DeckblattNeu 7 2 2 5 2" xfId="35463"/>
    <cellStyle name="4_DeckblattNeu 7 2 2 6" xfId="28285"/>
    <cellStyle name="4_DeckblattNeu 7 2 3" xfId="15081"/>
    <cellStyle name="4_DeckblattNeu 7 2 3 2" xfId="22240"/>
    <cellStyle name="4_DeckblattNeu 7 2 3 2 2" xfId="36555"/>
    <cellStyle name="4_DeckblattNeu 7 2 3 3" xfId="29396"/>
    <cellStyle name="4_DeckblattNeu 7 2 4" xfId="17435"/>
    <cellStyle name="4_DeckblattNeu 7 2 4 2" xfId="24572"/>
    <cellStyle name="4_DeckblattNeu 7 2 4 2 2" xfId="38887"/>
    <cellStyle name="4_DeckblattNeu 7 2 4 3" xfId="31750"/>
    <cellStyle name="4_DeckblattNeu 8" xfId="439"/>
    <cellStyle name="4_DeckblattNeu 8 2" xfId="12713"/>
    <cellStyle name="4_DeckblattNeu 8 2 2" xfId="14450"/>
    <cellStyle name="4_DeckblattNeu 8 2 2 2" xfId="16819"/>
    <cellStyle name="4_DeckblattNeu 8 2 2 2 2" xfId="23978"/>
    <cellStyle name="4_DeckblattNeu 8 2 2 2 2 2" xfId="38293"/>
    <cellStyle name="4_DeckblattNeu 8 2 2 2 3" xfId="31134"/>
    <cellStyle name="4_DeckblattNeu 8 2 2 3" xfId="19173"/>
    <cellStyle name="4_DeckblattNeu 8 2 2 3 2" xfId="26310"/>
    <cellStyle name="4_DeckblattNeu 8 2 2 3 2 2" xfId="40625"/>
    <cellStyle name="4_DeckblattNeu 8 2 2 3 3" xfId="33488"/>
    <cellStyle name="4_DeckblattNeu 8 2 2 4" xfId="20506"/>
    <cellStyle name="4_DeckblattNeu 8 2 2 4 2" xfId="27643"/>
    <cellStyle name="4_DeckblattNeu 8 2 2 4 2 2" xfId="41958"/>
    <cellStyle name="4_DeckblattNeu 8 2 2 4 3" xfId="34821"/>
    <cellStyle name="4_DeckblattNeu 8 2 2 5" xfId="21721"/>
    <cellStyle name="4_DeckblattNeu 8 2 2 5 2" xfId="36036"/>
    <cellStyle name="4_DeckblattNeu 8 2 2 6" xfId="28858"/>
    <cellStyle name="4_DeckblattNeu 8 2 3" xfId="15082"/>
    <cellStyle name="4_DeckblattNeu 8 2 3 2" xfId="22241"/>
    <cellStyle name="4_DeckblattNeu 8 2 3 2 2" xfId="36556"/>
    <cellStyle name="4_DeckblattNeu 8 2 3 3" xfId="29397"/>
    <cellStyle name="4_DeckblattNeu 8 2 4" xfId="17436"/>
    <cellStyle name="4_DeckblattNeu 8 2 4 2" xfId="24573"/>
    <cellStyle name="4_DeckblattNeu 8 2 4 2 2" xfId="38888"/>
    <cellStyle name="4_DeckblattNeu 8 2 4 3" xfId="31751"/>
    <cellStyle name="4_DeckblattNeu 9" xfId="12689"/>
    <cellStyle name="4_DeckblattNeu 9 2" xfId="14088"/>
    <cellStyle name="4_DeckblattNeu 9 2 2" xfId="16457"/>
    <cellStyle name="4_DeckblattNeu 9 2 2 2" xfId="23616"/>
    <cellStyle name="4_DeckblattNeu 9 2 2 2 2" xfId="37931"/>
    <cellStyle name="4_DeckblattNeu 9 2 2 3" xfId="30772"/>
    <cellStyle name="4_DeckblattNeu 9 2 3" xfId="18811"/>
    <cellStyle name="4_DeckblattNeu 9 2 3 2" xfId="25948"/>
    <cellStyle name="4_DeckblattNeu 9 2 3 2 2" xfId="40263"/>
    <cellStyle name="4_DeckblattNeu 9 2 3 3" xfId="33126"/>
    <cellStyle name="4_DeckblattNeu 9 2 4" xfId="20171"/>
    <cellStyle name="4_DeckblattNeu 9 2 4 2" xfId="27308"/>
    <cellStyle name="4_DeckblattNeu 9 2 4 2 2" xfId="41623"/>
    <cellStyle name="4_DeckblattNeu 9 2 4 3" xfId="34486"/>
    <cellStyle name="4_DeckblattNeu 9 2 5" xfId="21386"/>
    <cellStyle name="4_DeckblattNeu 9 2 5 2" xfId="35701"/>
    <cellStyle name="4_DeckblattNeu 9 2 6" xfId="28523"/>
    <cellStyle name="4_DeckblattNeu 9 3" xfId="15058"/>
    <cellStyle name="4_DeckblattNeu 9 3 2" xfId="22217"/>
    <cellStyle name="4_DeckblattNeu 9 3 2 2" xfId="36532"/>
    <cellStyle name="4_DeckblattNeu 9 3 3" xfId="29373"/>
    <cellStyle name="4_DeckblattNeu 9 4" xfId="17412"/>
    <cellStyle name="4_DeckblattNeu 9 4 2" xfId="24549"/>
    <cellStyle name="4_DeckblattNeu 9 4 2 2" xfId="38864"/>
    <cellStyle name="4_DeckblattNeu 9 4 3" xfId="31727"/>
    <cellStyle name="4_III_Tagesbetreuung_2010_Rev1" xfId="185"/>
    <cellStyle name="4_III_Tagesbetreuung_2010_Rev1 10" xfId="43283"/>
    <cellStyle name="4_III_Tagesbetreuung_2010_Rev1 2" xfId="440"/>
    <cellStyle name="4_III_Tagesbetreuung_2010_Rev1 2 2" xfId="441"/>
    <cellStyle name="4_III_Tagesbetreuung_2010_Rev1 2 2 2" xfId="442"/>
    <cellStyle name="4_III_Tagesbetreuung_2010_Rev1 2 2 2 2" xfId="12717"/>
    <cellStyle name="4_III_Tagesbetreuung_2010_Rev1 2 2 2 2 2" xfId="14705"/>
    <cellStyle name="4_III_Tagesbetreuung_2010_Rev1 2 2 2 2 2 2" xfId="17068"/>
    <cellStyle name="4_III_Tagesbetreuung_2010_Rev1 2 2 2 2 2 2 2" xfId="24227"/>
    <cellStyle name="4_III_Tagesbetreuung_2010_Rev1 2 2 2 2 2 2 2 2" xfId="38542"/>
    <cellStyle name="4_III_Tagesbetreuung_2010_Rev1 2 2 2 2 2 2 3" xfId="31383"/>
    <cellStyle name="4_III_Tagesbetreuung_2010_Rev1 2 2 2 2 2 3" xfId="19422"/>
    <cellStyle name="4_III_Tagesbetreuung_2010_Rev1 2 2 2 2 2 3 2" xfId="26559"/>
    <cellStyle name="4_III_Tagesbetreuung_2010_Rev1 2 2 2 2 2 3 2 2" xfId="40874"/>
    <cellStyle name="4_III_Tagesbetreuung_2010_Rev1 2 2 2 2 2 3 3" xfId="33737"/>
    <cellStyle name="4_III_Tagesbetreuung_2010_Rev1 2 2 2 2 2 4" xfId="20720"/>
    <cellStyle name="4_III_Tagesbetreuung_2010_Rev1 2 2 2 2 2 4 2" xfId="27857"/>
    <cellStyle name="4_III_Tagesbetreuung_2010_Rev1 2 2 2 2 2 4 2 2" xfId="42172"/>
    <cellStyle name="4_III_Tagesbetreuung_2010_Rev1 2 2 2 2 2 4 3" xfId="35035"/>
    <cellStyle name="4_III_Tagesbetreuung_2010_Rev1 2 2 2 2 2 5" xfId="21935"/>
    <cellStyle name="4_III_Tagesbetreuung_2010_Rev1 2 2 2 2 2 5 2" xfId="36250"/>
    <cellStyle name="4_III_Tagesbetreuung_2010_Rev1 2 2 2 2 2 6" xfId="29072"/>
    <cellStyle name="4_III_Tagesbetreuung_2010_Rev1 2 2 2 2 3" xfId="15086"/>
    <cellStyle name="4_III_Tagesbetreuung_2010_Rev1 2 2 2 2 3 2" xfId="22245"/>
    <cellStyle name="4_III_Tagesbetreuung_2010_Rev1 2 2 2 2 3 2 2" xfId="36560"/>
    <cellStyle name="4_III_Tagesbetreuung_2010_Rev1 2 2 2 2 3 3" xfId="29401"/>
    <cellStyle name="4_III_Tagesbetreuung_2010_Rev1 2 2 2 2 4" xfId="17440"/>
    <cellStyle name="4_III_Tagesbetreuung_2010_Rev1 2 2 2 2 4 2" xfId="24577"/>
    <cellStyle name="4_III_Tagesbetreuung_2010_Rev1 2 2 2 2 4 2 2" xfId="38892"/>
    <cellStyle name="4_III_Tagesbetreuung_2010_Rev1 2 2 2 2 4 3" xfId="31755"/>
    <cellStyle name="4_III_Tagesbetreuung_2010_Rev1 2 2 3" xfId="443"/>
    <cellStyle name="4_III_Tagesbetreuung_2010_Rev1 2 2 3 2" xfId="12718"/>
    <cellStyle name="4_III_Tagesbetreuung_2010_Rev1 2 2 3 2 2" xfId="13401"/>
    <cellStyle name="4_III_Tagesbetreuung_2010_Rev1 2 2 3 2 2 2" xfId="15770"/>
    <cellStyle name="4_III_Tagesbetreuung_2010_Rev1 2 2 3 2 2 2 2" xfId="22929"/>
    <cellStyle name="4_III_Tagesbetreuung_2010_Rev1 2 2 3 2 2 2 2 2" xfId="37244"/>
    <cellStyle name="4_III_Tagesbetreuung_2010_Rev1 2 2 3 2 2 2 3" xfId="30085"/>
    <cellStyle name="4_III_Tagesbetreuung_2010_Rev1 2 2 3 2 2 3" xfId="18124"/>
    <cellStyle name="4_III_Tagesbetreuung_2010_Rev1 2 2 3 2 2 3 2" xfId="25261"/>
    <cellStyle name="4_III_Tagesbetreuung_2010_Rev1 2 2 3 2 2 3 2 2" xfId="39576"/>
    <cellStyle name="4_III_Tagesbetreuung_2010_Rev1 2 2 3 2 2 3 3" xfId="32439"/>
    <cellStyle name="4_III_Tagesbetreuung_2010_Rev1 2 2 3 2 2 4" xfId="19828"/>
    <cellStyle name="4_III_Tagesbetreuung_2010_Rev1 2 2 3 2 2 4 2" xfId="26965"/>
    <cellStyle name="4_III_Tagesbetreuung_2010_Rev1 2 2 3 2 2 4 2 2" xfId="41280"/>
    <cellStyle name="4_III_Tagesbetreuung_2010_Rev1 2 2 3 2 2 4 3" xfId="34143"/>
    <cellStyle name="4_III_Tagesbetreuung_2010_Rev1 2 2 3 2 2 5" xfId="21043"/>
    <cellStyle name="4_III_Tagesbetreuung_2010_Rev1 2 2 3 2 2 5 2" xfId="35358"/>
    <cellStyle name="4_III_Tagesbetreuung_2010_Rev1 2 2 3 2 2 6" xfId="28180"/>
    <cellStyle name="4_III_Tagesbetreuung_2010_Rev1 2 2 3 2 3" xfId="15087"/>
    <cellStyle name="4_III_Tagesbetreuung_2010_Rev1 2 2 3 2 3 2" xfId="22246"/>
    <cellStyle name="4_III_Tagesbetreuung_2010_Rev1 2 2 3 2 3 2 2" xfId="36561"/>
    <cellStyle name="4_III_Tagesbetreuung_2010_Rev1 2 2 3 2 3 3" xfId="29402"/>
    <cellStyle name="4_III_Tagesbetreuung_2010_Rev1 2 2 3 2 4" xfId="17441"/>
    <cellStyle name="4_III_Tagesbetreuung_2010_Rev1 2 2 3 2 4 2" xfId="24578"/>
    <cellStyle name="4_III_Tagesbetreuung_2010_Rev1 2 2 3 2 4 2 2" xfId="38893"/>
    <cellStyle name="4_III_Tagesbetreuung_2010_Rev1 2 2 3 2 4 3" xfId="31756"/>
    <cellStyle name="4_III_Tagesbetreuung_2010_Rev1 2 2 4" xfId="444"/>
    <cellStyle name="4_III_Tagesbetreuung_2010_Rev1 2 2 4 2" xfId="12719"/>
    <cellStyle name="4_III_Tagesbetreuung_2010_Rev1 2 2 4 2 2" xfId="14116"/>
    <cellStyle name="4_III_Tagesbetreuung_2010_Rev1 2 2 4 2 2 2" xfId="16485"/>
    <cellStyle name="4_III_Tagesbetreuung_2010_Rev1 2 2 4 2 2 2 2" xfId="23644"/>
    <cellStyle name="4_III_Tagesbetreuung_2010_Rev1 2 2 4 2 2 2 2 2" xfId="37959"/>
    <cellStyle name="4_III_Tagesbetreuung_2010_Rev1 2 2 4 2 2 2 3" xfId="30800"/>
    <cellStyle name="4_III_Tagesbetreuung_2010_Rev1 2 2 4 2 2 3" xfId="18839"/>
    <cellStyle name="4_III_Tagesbetreuung_2010_Rev1 2 2 4 2 2 3 2" xfId="25976"/>
    <cellStyle name="4_III_Tagesbetreuung_2010_Rev1 2 2 4 2 2 3 2 2" xfId="40291"/>
    <cellStyle name="4_III_Tagesbetreuung_2010_Rev1 2 2 4 2 2 3 3" xfId="33154"/>
    <cellStyle name="4_III_Tagesbetreuung_2010_Rev1 2 2 4 2 2 4" xfId="20176"/>
    <cellStyle name="4_III_Tagesbetreuung_2010_Rev1 2 2 4 2 2 4 2" xfId="27313"/>
    <cellStyle name="4_III_Tagesbetreuung_2010_Rev1 2 2 4 2 2 4 2 2" xfId="41628"/>
    <cellStyle name="4_III_Tagesbetreuung_2010_Rev1 2 2 4 2 2 4 3" xfId="34491"/>
    <cellStyle name="4_III_Tagesbetreuung_2010_Rev1 2 2 4 2 2 5" xfId="21391"/>
    <cellStyle name="4_III_Tagesbetreuung_2010_Rev1 2 2 4 2 2 5 2" xfId="35706"/>
    <cellStyle name="4_III_Tagesbetreuung_2010_Rev1 2 2 4 2 2 6" xfId="28528"/>
    <cellStyle name="4_III_Tagesbetreuung_2010_Rev1 2 2 4 2 3" xfId="15088"/>
    <cellStyle name="4_III_Tagesbetreuung_2010_Rev1 2 2 4 2 3 2" xfId="22247"/>
    <cellStyle name="4_III_Tagesbetreuung_2010_Rev1 2 2 4 2 3 2 2" xfId="36562"/>
    <cellStyle name="4_III_Tagesbetreuung_2010_Rev1 2 2 4 2 3 3" xfId="29403"/>
    <cellStyle name="4_III_Tagesbetreuung_2010_Rev1 2 2 4 2 4" xfId="17442"/>
    <cellStyle name="4_III_Tagesbetreuung_2010_Rev1 2 2 4 2 4 2" xfId="24579"/>
    <cellStyle name="4_III_Tagesbetreuung_2010_Rev1 2 2 4 2 4 2 2" xfId="38894"/>
    <cellStyle name="4_III_Tagesbetreuung_2010_Rev1 2 2 4 2 4 3" xfId="31757"/>
    <cellStyle name="4_III_Tagesbetreuung_2010_Rev1 2 2 5" xfId="445"/>
    <cellStyle name="4_III_Tagesbetreuung_2010_Rev1 2 2 5 2" xfId="12720"/>
    <cellStyle name="4_III_Tagesbetreuung_2010_Rev1 2 2 5 2 2" xfId="14449"/>
    <cellStyle name="4_III_Tagesbetreuung_2010_Rev1 2 2 5 2 2 2" xfId="16818"/>
    <cellStyle name="4_III_Tagesbetreuung_2010_Rev1 2 2 5 2 2 2 2" xfId="23977"/>
    <cellStyle name="4_III_Tagesbetreuung_2010_Rev1 2 2 5 2 2 2 2 2" xfId="38292"/>
    <cellStyle name="4_III_Tagesbetreuung_2010_Rev1 2 2 5 2 2 2 3" xfId="31133"/>
    <cellStyle name="4_III_Tagesbetreuung_2010_Rev1 2 2 5 2 2 3" xfId="19172"/>
    <cellStyle name="4_III_Tagesbetreuung_2010_Rev1 2 2 5 2 2 3 2" xfId="26309"/>
    <cellStyle name="4_III_Tagesbetreuung_2010_Rev1 2 2 5 2 2 3 2 2" xfId="40624"/>
    <cellStyle name="4_III_Tagesbetreuung_2010_Rev1 2 2 5 2 2 3 3" xfId="33487"/>
    <cellStyle name="4_III_Tagesbetreuung_2010_Rev1 2 2 5 2 2 4" xfId="20505"/>
    <cellStyle name="4_III_Tagesbetreuung_2010_Rev1 2 2 5 2 2 4 2" xfId="27642"/>
    <cellStyle name="4_III_Tagesbetreuung_2010_Rev1 2 2 5 2 2 4 2 2" xfId="41957"/>
    <cellStyle name="4_III_Tagesbetreuung_2010_Rev1 2 2 5 2 2 4 3" xfId="34820"/>
    <cellStyle name="4_III_Tagesbetreuung_2010_Rev1 2 2 5 2 2 5" xfId="21720"/>
    <cellStyle name="4_III_Tagesbetreuung_2010_Rev1 2 2 5 2 2 5 2" xfId="36035"/>
    <cellStyle name="4_III_Tagesbetreuung_2010_Rev1 2 2 5 2 2 6" xfId="28857"/>
    <cellStyle name="4_III_Tagesbetreuung_2010_Rev1 2 2 5 2 3" xfId="15089"/>
    <cellStyle name="4_III_Tagesbetreuung_2010_Rev1 2 2 5 2 3 2" xfId="22248"/>
    <cellStyle name="4_III_Tagesbetreuung_2010_Rev1 2 2 5 2 3 2 2" xfId="36563"/>
    <cellStyle name="4_III_Tagesbetreuung_2010_Rev1 2 2 5 2 3 3" xfId="29404"/>
    <cellStyle name="4_III_Tagesbetreuung_2010_Rev1 2 2 5 2 4" xfId="17443"/>
    <cellStyle name="4_III_Tagesbetreuung_2010_Rev1 2 2 5 2 4 2" xfId="24580"/>
    <cellStyle name="4_III_Tagesbetreuung_2010_Rev1 2 2 5 2 4 2 2" xfId="38895"/>
    <cellStyle name="4_III_Tagesbetreuung_2010_Rev1 2 2 5 2 4 3" xfId="31758"/>
    <cellStyle name="4_III_Tagesbetreuung_2010_Rev1 2 2 6" xfId="12716"/>
    <cellStyle name="4_III_Tagesbetreuung_2010_Rev1 2 2 6 2" xfId="14566"/>
    <cellStyle name="4_III_Tagesbetreuung_2010_Rev1 2 2 6 2 2" xfId="16935"/>
    <cellStyle name="4_III_Tagesbetreuung_2010_Rev1 2 2 6 2 2 2" xfId="24094"/>
    <cellStyle name="4_III_Tagesbetreuung_2010_Rev1 2 2 6 2 2 2 2" xfId="38409"/>
    <cellStyle name="4_III_Tagesbetreuung_2010_Rev1 2 2 6 2 2 3" xfId="31250"/>
    <cellStyle name="4_III_Tagesbetreuung_2010_Rev1 2 2 6 2 3" xfId="19289"/>
    <cellStyle name="4_III_Tagesbetreuung_2010_Rev1 2 2 6 2 3 2" xfId="26426"/>
    <cellStyle name="4_III_Tagesbetreuung_2010_Rev1 2 2 6 2 3 2 2" xfId="40741"/>
    <cellStyle name="4_III_Tagesbetreuung_2010_Rev1 2 2 6 2 3 3" xfId="33604"/>
    <cellStyle name="4_III_Tagesbetreuung_2010_Rev1 2 2 6 2 4" xfId="20587"/>
    <cellStyle name="4_III_Tagesbetreuung_2010_Rev1 2 2 6 2 4 2" xfId="27724"/>
    <cellStyle name="4_III_Tagesbetreuung_2010_Rev1 2 2 6 2 4 2 2" xfId="42039"/>
    <cellStyle name="4_III_Tagesbetreuung_2010_Rev1 2 2 6 2 4 3" xfId="34902"/>
    <cellStyle name="4_III_Tagesbetreuung_2010_Rev1 2 2 6 2 5" xfId="21802"/>
    <cellStyle name="4_III_Tagesbetreuung_2010_Rev1 2 2 6 2 5 2" xfId="36117"/>
    <cellStyle name="4_III_Tagesbetreuung_2010_Rev1 2 2 6 2 6" xfId="28939"/>
    <cellStyle name="4_III_Tagesbetreuung_2010_Rev1 2 2 6 3" xfId="15085"/>
    <cellStyle name="4_III_Tagesbetreuung_2010_Rev1 2 2 6 3 2" xfId="22244"/>
    <cellStyle name="4_III_Tagesbetreuung_2010_Rev1 2 2 6 3 2 2" xfId="36559"/>
    <cellStyle name="4_III_Tagesbetreuung_2010_Rev1 2 2 6 3 3" xfId="29400"/>
    <cellStyle name="4_III_Tagesbetreuung_2010_Rev1 2 2 6 4" xfId="17439"/>
    <cellStyle name="4_III_Tagesbetreuung_2010_Rev1 2 2 6 4 2" xfId="24576"/>
    <cellStyle name="4_III_Tagesbetreuung_2010_Rev1 2 2 6 4 2 2" xfId="38891"/>
    <cellStyle name="4_III_Tagesbetreuung_2010_Rev1 2 2 6 4 3" xfId="31754"/>
    <cellStyle name="4_III_Tagesbetreuung_2010_Rev1 2 3" xfId="446"/>
    <cellStyle name="4_III_Tagesbetreuung_2010_Rev1 2 3 2" xfId="12721"/>
    <cellStyle name="4_III_Tagesbetreuung_2010_Rev1 2 3 2 2" xfId="14577"/>
    <cellStyle name="4_III_Tagesbetreuung_2010_Rev1 2 3 2 2 2" xfId="16946"/>
    <cellStyle name="4_III_Tagesbetreuung_2010_Rev1 2 3 2 2 2 2" xfId="24105"/>
    <cellStyle name="4_III_Tagesbetreuung_2010_Rev1 2 3 2 2 2 2 2" xfId="38420"/>
    <cellStyle name="4_III_Tagesbetreuung_2010_Rev1 2 3 2 2 2 3" xfId="31261"/>
    <cellStyle name="4_III_Tagesbetreuung_2010_Rev1 2 3 2 2 3" xfId="19300"/>
    <cellStyle name="4_III_Tagesbetreuung_2010_Rev1 2 3 2 2 3 2" xfId="26437"/>
    <cellStyle name="4_III_Tagesbetreuung_2010_Rev1 2 3 2 2 3 2 2" xfId="40752"/>
    <cellStyle name="4_III_Tagesbetreuung_2010_Rev1 2 3 2 2 3 3" xfId="33615"/>
    <cellStyle name="4_III_Tagesbetreuung_2010_Rev1 2 3 2 2 4" xfId="20598"/>
    <cellStyle name="4_III_Tagesbetreuung_2010_Rev1 2 3 2 2 4 2" xfId="27735"/>
    <cellStyle name="4_III_Tagesbetreuung_2010_Rev1 2 3 2 2 4 2 2" xfId="42050"/>
    <cellStyle name="4_III_Tagesbetreuung_2010_Rev1 2 3 2 2 4 3" xfId="34913"/>
    <cellStyle name="4_III_Tagesbetreuung_2010_Rev1 2 3 2 2 5" xfId="21813"/>
    <cellStyle name="4_III_Tagesbetreuung_2010_Rev1 2 3 2 2 5 2" xfId="36128"/>
    <cellStyle name="4_III_Tagesbetreuung_2010_Rev1 2 3 2 2 6" xfId="28950"/>
    <cellStyle name="4_III_Tagesbetreuung_2010_Rev1 2 3 2 3" xfId="15090"/>
    <cellStyle name="4_III_Tagesbetreuung_2010_Rev1 2 3 2 3 2" xfId="22249"/>
    <cellStyle name="4_III_Tagesbetreuung_2010_Rev1 2 3 2 3 2 2" xfId="36564"/>
    <cellStyle name="4_III_Tagesbetreuung_2010_Rev1 2 3 2 3 3" xfId="29405"/>
    <cellStyle name="4_III_Tagesbetreuung_2010_Rev1 2 3 2 4" xfId="17444"/>
    <cellStyle name="4_III_Tagesbetreuung_2010_Rev1 2 3 2 4 2" xfId="24581"/>
    <cellStyle name="4_III_Tagesbetreuung_2010_Rev1 2 3 2 4 2 2" xfId="38896"/>
    <cellStyle name="4_III_Tagesbetreuung_2010_Rev1 2 3 2 4 3" xfId="31759"/>
    <cellStyle name="4_III_Tagesbetreuung_2010_Rev1 2 4" xfId="447"/>
    <cellStyle name="4_III_Tagesbetreuung_2010_Rev1 2 4 2" xfId="12722"/>
    <cellStyle name="4_III_Tagesbetreuung_2010_Rev1 2 4 2 2" xfId="14669"/>
    <cellStyle name="4_III_Tagesbetreuung_2010_Rev1 2 4 2 2 2" xfId="17032"/>
    <cellStyle name="4_III_Tagesbetreuung_2010_Rev1 2 4 2 2 2 2" xfId="24191"/>
    <cellStyle name="4_III_Tagesbetreuung_2010_Rev1 2 4 2 2 2 2 2" xfId="38506"/>
    <cellStyle name="4_III_Tagesbetreuung_2010_Rev1 2 4 2 2 2 3" xfId="31347"/>
    <cellStyle name="4_III_Tagesbetreuung_2010_Rev1 2 4 2 2 3" xfId="19386"/>
    <cellStyle name="4_III_Tagesbetreuung_2010_Rev1 2 4 2 2 3 2" xfId="26523"/>
    <cellStyle name="4_III_Tagesbetreuung_2010_Rev1 2 4 2 2 3 2 2" xfId="40838"/>
    <cellStyle name="4_III_Tagesbetreuung_2010_Rev1 2 4 2 2 3 3" xfId="33701"/>
    <cellStyle name="4_III_Tagesbetreuung_2010_Rev1 2 4 2 2 4" xfId="20684"/>
    <cellStyle name="4_III_Tagesbetreuung_2010_Rev1 2 4 2 2 4 2" xfId="27821"/>
    <cellStyle name="4_III_Tagesbetreuung_2010_Rev1 2 4 2 2 4 2 2" xfId="42136"/>
    <cellStyle name="4_III_Tagesbetreuung_2010_Rev1 2 4 2 2 4 3" xfId="34999"/>
    <cellStyle name="4_III_Tagesbetreuung_2010_Rev1 2 4 2 2 5" xfId="21899"/>
    <cellStyle name="4_III_Tagesbetreuung_2010_Rev1 2 4 2 2 5 2" xfId="36214"/>
    <cellStyle name="4_III_Tagesbetreuung_2010_Rev1 2 4 2 2 6" xfId="29036"/>
    <cellStyle name="4_III_Tagesbetreuung_2010_Rev1 2 4 2 3" xfId="15091"/>
    <cellStyle name="4_III_Tagesbetreuung_2010_Rev1 2 4 2 3 2" xfId="22250"/>
    <cellStyle name="4_III_Tagesbetreuung_2010_Rev1 2 4 2 3 2 2" xfId="36565"/>
    <cellStyle name="4_III_Tagesbetreuung_2010_Rev1 2 4 2 3 3" xfId="29406"/>
    <cellStyle name="4_III_Tagesbetreuung_2010_Rev1 2 4 2 4" xfId="17445"/>
    <cellStyle name="4_III_Tagesbetreuung_2010_Rev1 2 4 2 4 2" xfId="24582"/>
    <cellStyle name="4_III_Tagesbetreuung_2010_Rev1 2 4 2 4 2 2" xfId="38897"/>
    <cellStyle name="4_III_Tagesbetreuung_2010_Rev1 2 4 2 4 3" xfId="31760"/>
    <cellStyle name="4_III_Tagesbetreuung_2010_Rev1 2 5" xfId="448"/>
    <cellStyle name="4_III_Tagesbetreuung_2010_Rev1 2 5 2" xfId="12723"/>
    <cellStyle name="4_III_Tagesbetreuung_2010_Rev1 2 5 2 2" xfId="14563"/>
    <cellStyle name="4_III_Tagesbetreuung_2010_Rev1 2 5 2 2 2" xfId="16932"/>
    <cellStyle name="4_III_Tagesbetreuung_2010_Rev1 2 5 2 2 2 2" xfId="24091"/>
    <cellStyle name="4_III_Tagesbetreuung_2010_Rev1 2 5 2 2 2 2 2" xfId="38406"/>
    <cellStyle name="4_III_Tagesbetreuung_2010_Rev1 2 5 2 2 2 3" xfId="31247"/>
    <cellStyle name="4_III_Tagesbetreuung_2010_Rev1 2 5 2 2 3" xfId="19286"/>
    <cellStyle name="4_III_Tagesbetreuung_2010_Rev1 2 5 2 2 3 2" xfId="26423"/>
    <cellStyle name="4_III_Tagesbetreuung_2010_Rev1 2 5 2 2 3 2 2" xfId="40738"/>
    <cellStyle name="4_III_Tagesbetreuung_2010_Rev1 2 5 2 2 3 3" xfId="33601"/>
    <cellStyle name="4_III_Tagesbetreuung_2010_Rev1 2 5 2 2 4" xfId="20584"/>
    <cellStyle name="4_III_Tagesbetreuung_2010_Rev1 2 5 2 2 4 2" xfId="27721"/>
    <cellStyle name="4_III_Tagesbetreuung_2010_Rev1 2 5 2 2 4 2 2" xfId="42036"/>
    <cellStyle name="4_III_Tagesbetreuung_2010_Rev1 2 5 2 2 4 3" xfId="34899"/>
    <cellStyle name="4_III_Tagesbetreuung_2010_Rev1 2 5 2 2 5" xfId="21799"/>
    <cellStyle name="4_III_Tagesbetreuung_2010_Rev1 2 5 2 2 5 2" xfId="36114"/>
    <cellStyle name="4_III_Tagesbetreuung_2010_Rev1 2 5 2 2 6" xfId="28936"/>
    <cellStyle name="4_III_Tagesbetreuung_2010_Rev1 2 5 2 3" xfId="15092"/>
    <cellStyle name="4_III_Tagesbetreuung_2010_Rev1 2 5 2 3 2" xfId="22251"/>
    <cellStyle name="4_III_Tagesbetreuung_2010_Rev1 2 5 2 3 2 2" xfId="36566"/>
    <cellStyle name="4_III_Tagesbetreuung_2010_Rev1 2 5 2 3 3" xfId="29407"/>
    <cellStyle name="4_III_Tagesbetreuung_2010_Rev1 2 5 2 4" xfId="17446"/>
    <cellStyle name="4_III_Tagesbetreuung_2010_Rev1 2 5 2 4 2" xfId="24583"/>
    <cellStyle name="4_III_Tagesbetreuung_2010_Rev1 2 5 2 4 2 2" xfId="38898"/>
    <cellStyle name="4_III_Tagesbetreuung_2010_Rev1 2 5 2 4 3" xfId="31761"/>
    <cellStyle name="4_III_Tagesbetreuung_2010_Rev1 2 6" xfId="449"/>
    <cellStyle name="4_III_Tagesbetreuung_2010_Rev1 2 6 2" xfId="12724"/>
    <cellStyle name="4_III_Tagesbetreuung_2010_Rev1 2 6 2 2" xfId="14448"/>
    <cellStyle name="4_III_Tagesbetreuung_2010_Rev1 2 6 2 2 2" xfId="16817"/>
    <cellStyle name="4_III_Tagesbetreuung_2010_Rev1 2 6 2 2 2 2" xfId="23976"/>
    <cellStyle name="4_III_Tagesbetreuung_2010_Rev1 2 6 2 2 2 2 2" xfId="38291"/>
    <cellStyle name="4_III_Tagesbetreuung_2010_Rev1 2 6 2 2 2 3" xfId="31132"/>
    <cellStyle name="4_III_Tagesbetreuung_2010_Rev1 2 6 2 2 3" xfId="19171"/>
    <cellStyle name="4_III_Tagesbetreuung_2010_Rev1 2 6 2 2 3 2" xfId="26308"/>
    <cellStyle name="4_III_Tagesbetreuung_2010_Rev1 2 6 2 2 3 2 2" xfId="40623"/>
    <cellStyle name="4_III_Tagesbetreuung_2010_Rev1 2 6 2 2 3 3" xfId="33486"/>
    <cellStyle name="4_III_Tagesbetreuung_2010_Rev1 2 6 2 2 4" xfId="20504"/>
    <cellStyle name="4_III_Tagesbetreuung_2010_Rev1 2 6 2 2 4 2" xfId="27641"/>
    <cellStyle name="4_III_Tagesbetreuung_2010_Rev1 2 6 2 2 4 2 2" xfId="41956"/>
    <cellStyle name="4_III_Tagesbetreuung_2010_Rev1 2 6 2 2 4 3" xfId="34819"/>
    <cellStyle name="4_III_Tagesbetreuung_2010_Rev1 2 6 2 2 5" xfId="21719"/>
    <cellStyle name="4_III_Tagesbetreuung_2010_Rev1 2 6 2 2 5 2" xfId="36034"/>
    <cellStyle name="4_III_Tagesbetreuung_2010_Rev1 2 6 2 2 6" xfId="28856"/>
    <cellStyle name="4_III_Tagesbetreuung_2010_Rev1 2 6 2 3" xfId="15093"/>
    <cellStyle name="4_III_Tagesbetreuung_2010_Rev1 2 6 2 3 2" xfId="22252"/>
    <cellStyle name="4_III_Tagesbetreuung_2010_Rev1 2 6 2 3 2 2" xfId="36567"/>
    <cellStyle name="4_III_Tagesbetreuung_2010_Rev1 2 6 2 3 3" xfId="29408"/>
    <cellStyle name="4_III_Tagesbetreuung_2010_Rev1 2 6 2 4" xfId="17447"/>
    <cellStyle name="4_III_Tagesbetreuung_2010_Rev1 2 6 2 4 2" xfId="24584"/>
    <cellStyle name="4_III_Tagesbetreuung_2010_Rev1 2 6 2 4 2 2" xfId="38899"/>
    <cellStyle name="4_III_Tagesbetreuung_2010_Rev1 2 6 2 4 3" xfId="31762"/>
    <cellStyle name="4_III_Tagesbetreuung_2010_Rev1 2 7" xfId="12715"/>
    <cellStyle name="4_III_Tagesbetreuung_2010_Rev1 2 7 2" xfId="14567"/>
    <cellStyle name="4_III_Tagesbetreuung_2010_Rev1 2 7 2 2" xfId="16936"/>
    <cellStyle name="4_III_Tagesbetreuung_2010_Rev1 2 7 2 2 2" xfId="24095"/>
    <cellStyle name="4_III_Tagesbetreuung_2010_Rev1 2 7 2 2 2 2" xfId="38410"/>
    <cellStyle name="4_III_Tagesbetreuung_2010_Rev1 2 7 2 2 3" xfId="31251"/>
    <cellStyle name="4_III_Tagesbetreuung_2010_Rev1 2 7 2 3" xfId="19290"/>
    <cellStyle name="4_III_Tagesbetreuung_2010_Rev1 2 7 2 3 2" xfId="26427"/>
    <cellStyle name="4_III_Tagesbetreuung_2010_Rev1 2 7 2 3 2 2" xfId="40742"/>
    <cellStyle name="4_III_Tagesbetreuung_2010_Rev1 2 7 2 3 3" xfId="33605"/>
    <cellStyle name="4_III_Tagesbetreuung_2010_Rev1 2 7 2 4" xfId="20588"/>
    <cellStyle name="4_III_Tagesbetreuung_2010_Rev1 2 7 2 4 2" xfId="27725"/>
    <cellStyle name="4_III_Tagesbetreuung_2010_Rev1 2 7 2 4 2 2" xfId="42040"/>
    <cellStyle name="4_III_Tagesbetreuung_2010_Rev1 2 7 2 4 3" xfId="34903"/>
    <cellStyle name="4_III_Tagesbetreuung_2010_Rev1 2 7 2 5" xfId="21803"/>
    <cellStyle name="4_III_Tagesbetreuung_2010_Rev1 2 7 2 5 2" xfId="36118"/>
    <cellStyle name="4_III_Tagesbetreuung_2010_Rev1 2 7 2 6" xfId="28940"/>
    <cellStyle name="4_III_Tagesbetreuung_2010_Rev1 2 7 3" xfId="15084"/>
    <cellStyle name="4_III_Tagesbetreuung_2010_Rev1 2 7 3 2" xfId="22243"/>
    <cellStyle name="4_III_Tagesbetreuung_2010_Rev1 2 7 3 2 2" xfId="36558"/>
    <cellStyle name="4_III_Tagesbetreuung_2010_Rev1 2 7 3 3" xfId="29399"/>
    <cellStyle name="4_III_Tagesbetreuung_2010_Rev1 2 7 4" xfId="17438"/>
    <cellStyle name="4_III_Tagesbetreuung_2010_Rev1 2 7 4 2" xfId="24575"/>
    <cellStyle name="4_III_Tagesbetreuung_2010_Rev1 2 7 4 2 2" xfId="38890"/>
    <cellStyle name="4_III_Tagesbetreuung_2010_Rev1 2 7 4 3" xfId="31753"/>
    <cellStyle name="4_III_Tagesbetreuung_2010_Rev1 3" xfId="450"/>
    <cellStyle name="4_III_Tagesbetreuung_2010_Rev1 3 2" xfId="451"/>
    <cellStyle name="4_III_Tagesbetreuung_2010_Rev1 3 2 2" xfId="452"/>
    <cellStyle name="4_III_Tagesbetreuung_2010_Rev1 3 2 2 2" xfId="12727"/>
    <cellStyle name="4_III_Tagesbetreuung_2010_Rev1 3 2 2 2 2" xfId="14578"/>
    <cellStyle name="4_III_Tagesbetreuung_2010_Rev1 3 2 2 2 2 2" xfId="16947"/>
    <cellStyle name="4_III_Tagesbetreuung_2010_Rev1 3 2 2 2 2 2 2" xfId="24106"/>
    <cellStyle name="4_III_Tagesbetreuung_2010_Rev1 3 2 2 2 2 2 2 2" xfId="38421"/>
    <cellStyle name="4_III_Tagesbetreuung_2010_Rev1 3 2 2 2 2 2 3" xfId="31262"/>
    <cellStyle name="4_III_Tagesbetreuung_2010_Rev1 3 2 2 2 2 3" xfId="19301"/>
    <cellStyle name="4_III_Tagesbetreuung_2010_Rev1 3 2 2 2 2 3 2" xfId="26438"/>
    <cellStyle name="4_III_Tagesbetreuung_2010_Rev1 3 2 2 2 2 3 2 2" xfId="40753"/>
    <cellStyle name="4_III_Tagesbetreuung_2010_Rev1 3 2 2 2 2 3 3" xfId="33616"/>
    <cellStyle name="4_III_Tagesbetreuung_2010_Rev1 3 2 2 2 2 4" xfId="20599"/>
    <cellStyle name="4_III_Tagesbetreuung_2010_Rev1 3 2 2 2 2 4 2" xfId="27736"/>
    <cellStyle name="4_III_Tagesbetreuung_2010_Rev1 3 2 2 2 2 4 2 2" xfId="42051"/>
    <cellStyle name="4_III_Tagesbetreuung_2010_Rev1 3 2 2 2 2 4 3" xfId="34914"/>
    <cellStyle name="4_III_Tagesbetreuung_2010_Rev1 3 2 2 2 2 5" xfId="21814"/>
    <cellStyle name="4_III_Tagesbetreuung_2010_Rev1 3 2 2 2 2 5 2" xfId="36129"/>
    <cellStyle name="4_III_Tagesbetreuung_2010_Rev1 3 2 2 2 2 6" xfId="28951"/>
    <cellStyle name="4_III_Tagesbetreuung_2010_Rev1 3 2 2 2 3" xfId="15096"/>
    <cellStyle name="4_III_Tagesbetreuung_2010_Rev1 3 2 2 2 3 2" xfId="22255"/>
    <cellStyle name="4_III_Tagesbetreuung_2010_Rev1 3 2 2 2 3 2 2" xfId="36570"/>
    <cellStyle name="4_III_Tagesbetreuung_2010_Rev1 3 2 2 2 3 3" xfId="29411"/>
    <cellStyle name="4_III_Tagesbetreuung_2010_Rev1 3 2 2 2 4" xfId="17450"/>
    <cellStyle name="4_III_Tagesbetreuung_2010_Rev1 3 2 2 2 4 2" xfId="24587"/>
    <cellStyle name="4_III_Tagesbetreuung_2010_Rev1 3 2 2 2 4 2 2" xfId="38902"/>
    <cellStyle name="4_III_Tagesbetreuung_2010_Rev1 3 2 2 2 4 3" xfId="31765"/>
    <cellStyle name="4_III_Tagesbetreuung_2010_Rev1 3 2 3" xfId="453"/>
    <cellStyle name="4_III_Tagesbetreuung_2010_Rev1 3 2 3 2" xfId="12728"/>
    <cellStyle name="4_III_Tagesbetreuung_2010_Rev1 3 2 3 2 2" xfId="14579"/>
    <cellStyle name="4_III_Tagesbetreuung_2010_Rev1 3 2 3 2 2 2" xfId="16948"/>
    <cellStyle name="4_III_Tagesbetreuung_2010_Rev1 3 2 3 2 2 2 2" xfId="24107"/>
    <cellStyle name="4_III_Tagesbetreuung_2010_Rev1 3 2 3 2 2 2 2 2" xfId="38422"/>
    <cellStyle name="4_III_Tagesbetreuung_2010_Rev1 3 2 3 2 2 2 3" xfId="31263"/>
    <cellStyle name="4_III_Tagesbetreuung_2010_Rev1 3 2 3 2 2 3" xfId="19302"/>
    <cellStyle name="4_III_Tagesbetreuung_2010_Rev1 3 2 3 2 2 3 2" xfId="26439"/>
    <cellStyle name="4_III_Tagesbetreuung_2010_Rev1 3 2 3 2 2 3 2 2" xfId="40754"/>
    <cellStyle name="4_III_Tagesbetreuung_2010_Rev1 3 2 3 2 2 3 3" xfId="33617"/>
    <cellStyle name="4_III_Tagesbetreuung_2010_Rev1 3 2 3 2 2 4" xfId="20600"/>
    <cellStyle name="4_III_Tagesbetreuung_2010_Rev1 3 2 3 2 2 4 2" xfId="27737"/>
    <cellStyle name="4_III_Tagesbetreuung_2010_Rev1 3 2 3 2 2 4 2 2" xfId="42052"/>
    <cellStyle name="4_III_Tagesbetreuung_2010_Rev1 3 2 3 2 2 4 3" xfId="34915"/>
    <cellStyle name="4_III_Tagesbetreuung_2010_Rev1 3 2 3 2 2 5" xfId="21815"/>
    <cellStyle name="4_III_Tagesbetreuung_2010_Rev1 3 2 3 2 2 5 2" xfId="36130"/>
    <cellStyle name="4_III_Tagesbetreuung_2010_Rev1 3 2 3 2 2 6" xfId="28952"/>
    <cellStyle name="4_III_Tagesbetreuung_2010_Rev1 3 2 3 2 3" xfId="15097"/>
    <cellStyle name="4_III_Tagesbetreuung_2010_Rev1 3 2 3 2 3 2" xfId="22256"/>
    <cellStyle name="4_III_Tagesbetreuung_2010_Rev1 3 2 3 2 3 2 2" xfId="36571"/>
    <cellStyle name="4_III_Tagesbetreuung_2010_Rev1 3 2 3 2 3 3" xfId="29412"/>
    <cellStyle name="4_III_Tagesbetreuung_2010_Rev1 3 2 3 2 4" xfId="17451"/>
    <cellStyle name="4_III_Tagesbetreuung_2010_Rev1 3 2 3 2 4 2" xfId="24588"/>
    <cellStyle name="4_III_Tagesbetreuung_2010_Rev1 3 2 3 2 4 2 2" xfId="38903"/>
    <cellStyle name="4_III_Tagesbetreuung_2010_Rev1 3 2 3 2 4 3" xfId="31766"/>
    <cellStyle name="4_III_Tagesbetreuung_2010_Rev1 3 2 4" xfId="454"/>
    <cellStyle name="4_III_Tagesbetreuung_2010_Rev1 3 2 4 2" xfId="12729"/>
    <cellStyle name="4_III_Tagesbetreuung_2010_Rev1 3 2 4 2 2" xfId="14668"/>
    <cellStyle name="4_III_Tagesbetreuung_2010_Rev1 3 2 4 2 2 2" xfId="17031"/>
    <cellStyle name="4_III_Tagesbetreuung_2010_Rev1 3 2 4 2 2 2 2" xfId="24190"/>
    <cellStyle name="4_III_Tagesbetreuung_2010_Rev1 3 2 4 2 2 2 2 2" xfId="38505"/>
    <cellStyle name="4_III_Tagesbetreuung_2010_Rev1 3 2 4 2 2 2 3" xfId="31346"/>
    <cellStyle name="4_III_Tagesbetreuung_2010_Rev1 3 2 4 2 2 3" xfId="19385"/>
    <cellStyle name="4_III_Tagesbetreuung_2010_Rev1 3 2 4 2 2 3 2" xfId="26522"/>
    <cellStyle name="4_III_Tagesbetreuung_2010_Rev1 3 2 4 2 2 3 2 2" xfId="40837"/>
    <cellStyle name="4_III_Tagesbetreuung_2010_Rev1 3 2 4 2 2 3 3" xfId="33700"/>
    <cellStyle name="4_III_Tagesbetreuung_2010_Rev1 3 2 4 2 2 4" xfId="20683"/>
    <cellStyle name="4_III_Tagesbetreuung_2010_Rev1 3 2 4 2 2 4 2" xfId="27820"/>
    <cellStyle name="4_III_Tagesbetreuung_2010_Rev1 3 2 4 2 2 4 2 2" xfId="42135"/>
    <cellStyle name="4_III_Tagesbetreuung_2010_Rev1 3 2 4 2 2 4 3" xfId="34998"/>
    <cellStyle name="4_III_Tagesbetreuung_2010_Rev1 3 2 4 2 2 5" xfId="21898"/>
    <cellStyle name="4_III_Tagesbetreuung_2010_Rev1 3 2 4 2 2 5 2" xfId="36213"/>
    <cellStyle name="4_III_Tagesbetreuung_2010_Rev1 3 2 4 2 2 6" xfId="29035"/>
    <cellStyle name="4_III_Tagesbetreuung_2010_Rev1 3 2 4 2 3" xfId="15098"/>
    <cellStyle name="4_III_Tagesbetreuung_2010_Rev1 3 2 4 2 3 2" xfId="22257"/>
    <cellStyle name="4_III_Tagesbetreuung_2010_Rev1 3 2 4 2 3 2 2" xfId="36572"/>
    <cellStyle name="4_III_Tagesbetreuung_2010_Rev1 3 2 4 2 3 3" xfId="29413"/>
    <cellStyle name="4_III_Tagesbetreuung_2010_Rev1 3 2 4 2 4" xfId="17452"/>
    <cellStyle name="4_III_Tagesbetreuung_2010_Rev1 3 2 4 2 4 2" xfId="24589"/>
    <cellStyle name="4_III_Tagesbetreuung_2010_Rev1 3 2 4 2 4 2 2" xfId="38904"/>
    <cellStyle name="4_III_Tagesbetreuung_2010_Rev1 3 2 4 2 4 3" xfId="31767"/>
    <cellStyle name="4_III_Tagesbetreuung_2010_Rev1 3 2 5" xfId="455"/>
    <cellStyle name="4_III_Tagesbetreuung_2010_Rev1 3 2 5 2" xfId="12730"/>
    <cellStyle name="4_III_Tagesbetreuung_2010_Rev1 3 2 5 2 2" xfId="14282"/>
    <cellStyle name="4_III_Tagesbetreuung_2010_Rev1 3 2 5 2 2 2" xfId="16651"/>
    <cellStyle name="4_III_Tagesbetreuung_2010_Rev1 3 2 5 2 2 2 2" xfId="23810"/>
    <cellStyle name="4_III_Tagesbetreuung_2010_Rev1 3 2 5 2 2 2 2 2" xfId="38125"/>
    <cellStyle name="4_III_Tagesbetreuung_2010_Rev1 3 2 5 2 2 2 3" xfId="30966"/>
    <cellStyle name="4_III_Tagesbetreuung_2010_Rev1 3 2 5 2 2 3" xfId="19005"/>
    <cellStyle name="4_III_Tagesbetreuung_2010_Rev1 3 2 5 2 2 3 2" xfId="26142"/>
    <cellStyle name="4_III_Tagesbetreuung_2010_Rev1 3 2 5 2 2 3 2 2" xfId="40457"/>
    <cellStyle name="4_III_Tagesbetreuung_2010_Rev1 3 2 5 2 2 3 3" xfId="33320"/>
    <cellStyle name="4_III_Tagesbetreuung_2010_Rev1 3 2 5 2 2 4" xfId="20338"/>
    <cellStyle name="4_III_Tagesbetreuung_2010_Rev1 3 2 5 2 2 4 2" xfId="27475"/>
    <cellStyle name="4_III_Tagesbetreuung_2010_Rev1 3 2 5 2 2 4 2 2" xfId="41790"/>
    <cellStyle name="4_III_Tagesbetreuung_2010_Rev1 3 2 5 2 2 4 3" xfId="34653"/>
    <cellStyle name="4_III_Tagesbetreuung_2010_Rev1 3 2 5 2 2 5" xfId="21553"/>
    <cellStyle name="4_III_Tagesbetreuung_2010_Rev1 3 2 5 2 2 5 2" xfId="35868"/>
    <cellStyle name="4_III_Tagesbetreuung_2010_Rev1 3 2 5 2 2 6" xfId="28690"/>
    <cellStyle name="4_III_Tagesbetreuung_2010_Rev1 3 2 5 2 3" xfId="15099"/>
    <cellStyle name="4_III_Tagesbetreuung_2010_Rev1 3 2 5 2 3 2" xfId="22258"/>
    <cellStyle name="4_III_Tagesbetreuung_2010_Rev1 3 2 5 2 3 2 2" xfId="36573"/>
    <cellStyle name="4_III_Tagesbetreuung_2010_Rev1 3 2 5 2 3 3" xfId="29414"/>
    <cellStyle name="4_III_Tagesbetreuung_2010_Rev1 3 2 5 2 4" xfId="17453"/>
    <cellStyle name="4_III_Tagesbetreuung_2010_Rev1 3 2 5 2 4 2" xfId="24590"/>
    <cellStyle name="4_III_Tagesbetreuung_2010_Rev1 3 2 5 2 4 2 2" xfId="38905"/>
    <cellStyle name="4_III_Tagesbetreuung_2010_Rev1 3 2 5 2 4 3" xfId="31768"/>
    <cellStyle name="4_III_Tagesbetreuung_2010_Rev1 3 2 6" xfId="12726"/>
    <cellStyle name="4_III_Tagesbetreuung_2010_Rev1 3 2 6 2" xfId="13685"/>
    <cellStyle name="4_III_Tagesbetreuung_2010_Rev1 3 2 6 2 2" xfId="16054"/>
    <cellStyle name="4_III_Tagesbetreuung_2010_Rev1 3 2 6 2 2 2" xfId="23213"/>
    <cellStyle name="4_III_Tagesbetreuung_2010_Rev1 3 2 6 2 2 2 2" xfId="37528"/>
    <cellStyle name="4_III_Tagesbetreuung_2010_Rev1 3 2 6 2 2 3" xfId="30369"/>
    <cellStyle name="4_III_Tagesbetreuung_2010_Rev1 3 2 6 2 3" xfId="18408"/>
    <cellStyle name="4_III_Tagesbetreuung_2010_Rev1 3 2 6 2 3 2" xfId="25545"/>
    <cellStyle name="4_III_Tagesbetreuung_2010_Rev1 3 2 6 2 3 2 2" xfId="39860"/>
    <cellStyle name="4_III_Tagesbetreuung_2010_Rev1 3 2 6 2 3 3" xfId="32723"/>
    <cellStyle name="4_III_Tagesbetreuung_2010_Rev1 3 2 6 2 4" xfId="19934"/>
    <cellStyle name="4_III_Tagesbetreuung_2010_Rev1 3 2 6 2 4 2" xfId="27071"/>
    <cellStyle name="4_III_Tagesbetreuung_2010_Rev1 3 2 6 2 4 2 2" xfId="41386"/>
    <cellStyle name="4_III_Tagesbetreuung_2010_Rev1 3 2 6 2 4 3" xfId="34249"/>
    <cellStyle name="4_III_Tagesbetreuung_2010_Rev1 3 2 6 2 5" xfId="21149"/>
    <cellStyle name="4_III_Tagesbetreuung_2010_Rev1 3 2 6 2 5 2" xfId="35464"/>
    <cellStyle name="4_III_Tagesbetreuung_2010_Rev1 3 2 6 2 6" xfId="28286"/>
    <cellStyle name="4_III_Tagesbetreuung_2010_Rev1 3 2 6 3" xfId="15095"/>
    <cellStyle name="4_III_Tagesbetreuung_2010_Rev1 3 2 6 3 2" xfId="22254"/>
    <cellStyle name="4_III_Tagesbetreuung_2010_Rev1 3 2 6 3 2 2" xfId="36569"/>
    <cellStyle name="4_III_Tagesbetreuung_2010_Rev1 3 2 6 3 3" xfId="29410"/>
    <cellStyle name="4_III_Tagesbetreuung_2010_Rev1 3 2 6 4" xfId="17449"/>
    <cellStyle name="4_III_Tagesbetreuung_2010_Rev1 3 2 6 4 2" xfId="24586"/>
    <cellStyle name="4_III_Tagesbetreuung_2010_Rev1 3 2 6 4 2 2" xfId="38901"/>
    <cellStyle name="4_III_Tagesbetreuung_2010_Rev1 3 2 6 4 3" xfId="31764"/>
    <cellStyle name="4_III_Tagesbetreuung_2010_Rev1 3 3" xfId="456"/>
    <cellStyle name="4_III_Tagesbetreuung_2010_Rev1 3 3 2" xfId="12731"/>
    <cellStyle name="4_III_Tagesbetreuung_2010_Rev1 3 3 2 2" xfId="14447"/>
    <cellStyle name="4_III_Tagesbetreuung_2010_Rev1 3 3 2 2 2" xfId="16816"/>
    <cellStyle name="4_III_Tagesbetreuung_2010_Rev1 3 3 2 2 2 2" xfId="23975"/>
    <cellStyle name="4_III_Tagesbetreuung_2010_Rev1 3 3 2 2 2 2 2" xfId="38290"/>
    <cellStyle name="4_III_Tagesbetreuung_2010_Rev1 3 3 2 2 2 3" xfId="31131"/>
    <cellStyle name="4_III_Tagesbetreuung_2010_Rev1 3 3 2 2 3" xfId="19170"/>
    <cellStyle name="4_III_Tagesbetreuung_2010_Rev1 3 3 2 2 3 2" xfId="26307"/>
    <cellStyle name="4_III_Tagesbetreuung_2010_Rev1 3 3 2 2 3 2 2" xfId="40622"/>
    <cellStyle name="4_III_Tagesbetreuung_2010_Rev1 3 3 2 2 3 3" xfId="33485"/>
    <cellStyle name="4_III_Tagesbetreuung_2010_Rev1 3 3 2 2 4" xfId="20503"/>
    <cellStyle name="4_III_Tagesbetreuung_2010_Rev1 3 3 2 2 4 2" xfId="27640"/>
    <cellStyle name="4_III_Tagesbetreuung_2010_Rev1 3 3 2 2 4 2 2" xfId="41955"/>
    <cellStyle name="4_III_Tagesbetreuung_2010_Rev1 3 3 2 2 4 3" xfId="34818"/>
    <cellStyle name="4_III_Tagesbetreuung_2010_Rev1 3 3 2 2 5" xfId="21718"/>
    <cellStyle name="4_III_Tagesbetreuung_2010_Rev1 3 3 2 2 5 2" xfId="36033"/>
    <cellStyle name="4_III_Tagesbetreuung_2010_Rev1 3 3 2 2 6" xfId="28855"/>
    <cellStyle name="4_III_Tagesbetreuung_2010_Rev1 3 3 2 3" xfId="15100"/>
    <cellStyle name="4_III_Tagesbetreuung_2010_Rev1 3 3 2 3 2" xfId="22259"/>
    <cellStyle name="4_III_Tagesbetreuung_2010_Rev1 3 3 2 3 2 2" xfId="36574"/>
    <cellStyle name="4_III_Tagesbetreuung_2010_Rev1 3 3 2 3 3" xfId="29415"/>
    <cellStyle name="4_III_Tagesbetreuung_2010_Rev1 3 3 2 4" xfId="17454"/>
    <cellStyle name="4_III_Tagesbetreuung_2010_Rev1 3 3 2 4 2" xfId="24591"/>
    <cellStyle name="4_III_Tagesbetreuung_2010_Rev1 3 3 2 4 2 2" xfId="38906"/>
    <cellStyle name="4_III_Tagesbetreuung_2010_Rev1 3 3 2 4 3" xfId="31769"/>
    <cellStyle name="4_III_Tagesbetreuung_2010_Rev1 3 4" xfId="457"/>
    <cellStyle name="4_III_Tagesbetreuung_2010_Rev1 3 4 2" xfId="12732"/>
    <cellStyle name="4_III_Tagesbetreuung_2010_Rev1 3 4 2 2" xfId="14580"/>
    <cellStyle name="4_III_Tagesbetreuung_2010_Rev1 3 4 2 2 2" xfId="16949"/>
    <cellStyle name="4_III_Tagesbetreuung_2010_Rev1 3 4 2 2 2 2" xfId="24108"/>
    <cellStyle name="4_III_Tagesbetreuung_2010_Rev1 3 4 2 2 2 2 2" xfId="38423"/>
    <cellStyle name="4_III_Tagesbetreuung_2010_Rev1 3 4 2 2 2 3" xfId="31264"/>
    <cellStyle name="4_III_Tagesbetreuung_2010_Rev1 3 4 2 2 3" xfId="19303"/>
    <cellStyle name="4_III_Tagesbetreuung_2010_Rev1 3 4 2 2 3 2" xfId="26440"/>
    <cellStyle name="4_III_Tagesbetreuung_2010_Rev1 3 4 2 2 3 2 2" xfId="40755"/>
    <cellStyle name="4_III_Tagesbetreuung_2010_Rev1 3 4 2 2 3 3" xfId="33618"/>
    <cellStyle name="4_III_Tagesbetreuung_2010_Rev1 3 4 2 2 4" xfId="20601"/>
    <cellStyle name="4_III_Tagesbetreuung_2010_Rev1 3 4 2 2 4 2" xfId="27738"/>
    <cellStyle name="4_III_Tagesbetreuung_2010_Rev1 3 4 2 2 4 2 2" xfId="42053"/>
    <cellStyle name="4_III_Tagesbetreuung_2010_Rev1 3 4 2 2 4 3" xfId="34916"/>
    <cellStyle name="4_III_Tagesbetreuung_2010_Rev1 3 4 2 2 5" xfId="21816"/>
    <cellStyle name="4_III_Tagesbetreuung_2010_Rev1 3 4 2 2 5 2" xfId="36131"/>
    <cellStyle name="4_III_Tagesbetreuung_2010_Rev1 3 4 2 2 6" xfId="28953"/>
    <cellStyle name="4_III_Tagesbetreuung_2010_Rev1 3 4 2 3" xfId="15101"/>
    <cellStyle name="4_III_Tagesbetreuung_2010_Rev1 3 4 2 3 2" xfId="22260"/>
    <cellStyle name="4_III_Tagesbetreuung_2010_Rev1 3 4 2 3 2 2" xfId="36575"/>
    <cellStyle name="4_III_Tagesbetreuung_2010_Rev1 3 4 2 3 3" xfId="29416"/>
    <cellStyle name="4_III_Tagesbetreuung_2010_Rev1 3 4 2 4" xfId="17455"/>
    <cellStyle name="4_III_Tagesbetreuung_2010_Rev1 3 4 2 4 2" xfId="24592"/>
    <cellStyle name="4_III_Tagesbetreuung_2010_Rev1 3 4 2 4 2 2" xfId="38907"/>
    <cellStyle name="4_III_Tagesbetreuung_2010_Rev1 3 4 2 4 3" xfId="31770"/>
    <cellStyle name="4_III_Tagesbetreuung_2010_Rev1 3 5" xfId="458"/>
    <cellStyle name="4_III_Tagesbetreuung_2010_Rev1 3 5 2" xfId="12733"/>
    <cellStyle name="4_III_Tagesbetreuung_2010_Rev1 3 5 2 2" xfId="13409"/>
    <cellStyle name="4_III_Tagesbetreuung_2010_Rev1 3 5 2 2 2" xfId="15778"/>
    <cellStyle name="4_III_Tagesbetreuung_2010_Rev1 3 5 2 2 2 2" xfId="22937"/>
    <cellStyle name="4_III_Tagesbetreuung_2010_Rev1 3 5 2 2 2 2 2" xfId="37252"/>
    <cellStyle name="4_III_Tagesbetreuung_2010_Rev1 3 5 2 2 2 3" xfId="30093"/>
    <cellStyle name="4_III_Tagesbetreuung_2010_Rev1 3 5 2 2 3" xfId="18132"/>
    <cellStyle name="4_III_Tagesbetreuung_2010_Rev1 3 5 2 2 3 2" xfId="25269"/>
    <cellStyle name="4_III_Tagesbetreuung_2010_Rev1 3 5 2 2 3 2 2" xfId="39584"/>
    <cellStyle name="4_III_Tagesbetreuung_2010_Rev1 3 5 2 2 3 3" xfId="32447"/>
    <cellStyle name="4_III_Tagesbetreuung_2010_Rev1 3 5 2 2 4" xfId="19836"/>
    <cellStyle name="4_III_Tagesbetreuung_2010_Rev1 3 5 2 2 4 2" xfId="26973"/>
    <cellStyle name="4_III_Tagesbetreuung_2010_Rev1 3 5 2 2 4 2 2" xfId="41288"/>
    <cellStyle name="4_III_Tagesbetreuung_2010_Rev1 3 5 2 2 4 3" xfId="34151"/>
    <cellStyle name="4_III_Tagesbetreuung_2010_Rev1 3 5 2 2 5" xfId="21051"/>
    <cellStyle name="4_III_Tagesbetreuung_2010_Rev1 3 5 2 2 5 2" xfId="35366"/>
    <cellStyle name="4_III_Tagesbetreuung_2010_Rev1 3 5 2 2 6" xfId="28188"/>
    <cellStyle name="4_III_Tagesbetreuung_2010_Rev1 3 5 2 3" xfId="15102"/>
    <cellStyle name="4_III_Tagesbetreuung_2010_Rev1 3 5 2 3 2" xfId="22261"/>
    <cellStyle name="4_III_Tagesbetreuung_2010_Rev1 3 5 2 3 2 2" xfId="36576"/>
    <cellStyle name="4_III_Tagesbetreuung_2010_Rev1 3 5 2 3 3" xfId="29417"/>
    <cellStyle name="4_III_Tagesbetreuung_2010_Rev1 3 5 2 4" xfId="17456"/>
    <cellStyle name="4_III_Tagesbetreuung_2010_Rev1 3 5 2 4 2" xfId="24593"/>
    <cellStyle name="4_III_Tagesbetreuung_2010_Rev1 3 5 2 4 2 2" xfId="38908"/>
    <cellStyle name="4_III_Tagesbetreuung_2010_Rev1 3 5 2 4 3" xfId="31771"/>
    <cellStyle name="4_III_Tagesbetreuung_2010_Rev1 3 6" xfId="459"/>
    <cellStyle name="4_III_Tagesbetreuung_2010_Rev1 3 6 2" xfId="12734"/>
    <cellStyle name="4_III_Tagesbetreuung_2010_Rev1 3 6 2 2" xfId="13686"/>
    <cellStyle name="4_III_Tagesbetreuung_2010_Rev1 3 6 2 2 2" xfId="16055"/>
    <cellStyle name="4_III_Tagesbetreuung_2010_Rev1 3 6 2 2 2 2" xfId="23214"/>
    <cellStyle name="4_III_Tagesbetreuung_2010_Rev1 3 6 2 2 2 2 2" xfId="37529"/>
    <cellStyle name="4_III_Tagesbetreuung_2010_Rev1 3 6 2 2 2 3" xfId="30370"/>
    <cellStyle name="4_III_Tagesbetreuung_2010_Rev1 3 6 2 2 3" xfId="18409"/>
    <cellStyle name="4_III_Tagesbetreuung_2010_Rev1 3 6 2 2 3 2" xfId="25546"/>
    <cellStyle name="4_III_Tagesbetreuung_2010_Rev1 3 6 2 2 3 2 2" xfId="39861"/>
    <cellStyle name="4_III_Tagesbetreuung_2010_Rev1 3 6 2 2 3 3" xfId="32724"/>
    <cellStyle name="4_III_Tagesbetreuung_2010_Rev1 3 6 2 2 4" xfId="19935"/>
    <cellStyle name="4_III_Tagesbetreuung_2010_Rev1 3 6 2 2 4 2" xfId="27072"/>
    <cellStyle name="4_III_Tagesbetreuung_2010_Rev1 3 6 2 2 4 2 2" xfId="41387"/>
    <cellStyle name="4_III_Tagesbetreuung_2010_Rev1 3 6 2 2 4 3" xfId="34250"/>
    <cellStyle name="4_III_Tagesbetreuung_2010_Rev1 3 6 2 2 5" xfId="21150"/>
    <cellStyle name="4_III_Tagesbetreuung_2010_Rev1 3 6 2 2 5 2" xfId="35465"/>
    <cellStyle name="4_III_Tagesbetreuung_2010_Rev1 3 6 2 2 6" xfId="28287"/>
    <cellStyle name="4_III_Tagesbetreuung_2010_Rev1 3 6 2 3" xfId="15103"/>
    <cellStyle name="4_III_Tagesbetreuung_2010_Rev1 3 6 2 3 2" xfId="22262"/>
    <cellStyle name="4_III_Tagesbetreuung_2010_Rev1 3 6 2 3 2 2" xfId="36577"/>
    <cellStyle name="4_III_Tagesbetreuung_2010_Rev1 3 6 2 3 3" xfId="29418"/>
    <cellStyle name="4_III_Tagesbetreuung_2010_Rev1 3 6 2 4" xfId="17457"/>
    <cellStyle name="4_III_Tagesbetreuung_2010_Rev1 3 6 2 4 2" xfId="24594"/>
    <cellStyle name="4_III_Tagesbetreuung_2010_Rev1 3 6 2 4 2 2" xfId="38909"/>
    <cellStyle name="4_III_Tagesbetreuung_2010_Rev1 3 6 2 4 3" xfId="31772"/>
    <cellStyle name="4_III_Tagesbetreuung_2010_Rev1 3 7" xfId="12725"/>
    <cellStyle name="4_III_Tagesbetreuung_2010_Rev1 3 7 2" xfId="14640"/>
    <cellStyle name="4_III_Tagesbetreuung_2010_Rev1 3 7 2 2" xfId="17003"/>
    <cellStyle name="4_III_Tagesbetreuung_2010_Rev1 3 7 2 2 2" xfId="24162"/>
    <cellStyle name="4_III_Tagesbetreuung_2010_Rev1 3 7 2 2 2 2" xfId="38477"/>
    <cellStyle name="4_III_Tagesbetreuung_2010_Rev1 3 7 2 2 3" xfId="31318"/>
    <cellStyle name="4_III_Tagesbetreuung_2010_Rev1 3 7 2 3" xfId="19357"/>
    <cellStyle name="4_III_Tagesbetreuung_2010_Rev1 3 7 2 3 2" xfId="26494"/>
    <cellStyle name="4_III_Tagesbetreuung_2010_Rev1 3 7 2 3 2 2" xfId="40809"/>
    <cellStyle name="4_III_Tagesbetreuung_2010_Rev1 3 7 2 3 3" xfId="33672"/>
    <cellStyle name="4_III_Tagesbetreuung_2010_Rev1 3 7 2 4" xfId="20655"/>
    <cellStyle name="4_III_Tagesbetreuung_2010_Rev1 3 7 2 4 2" xfId="27792"/>
    <cellStyle name="4_III_Tagesbetreuung_2010_Rev1 3 7 2 4 2 2" xfId="42107"/>
    <cellStyle name="4_III_Tagesbetreuung_2010_Rev1 3 7 2 4 3" xfId="34970"/>
    <cellStyle name="4_III_Tagesbetreuung_2010_Rev1 3 7 2 5" xfId="21870"/>
    <cellStyle name="4_III_Tagesbetreuung_2010_Rev1 3 7 2 5 2" xfId="36185"/>
    <cellStyle name="4_III_Tagesbetreuung_2010_Rev1 3 7 2 6" xfId="29007"/>
    <cellStyle name="4_III_Tagesbetreuung_2010_Rev1 3 7 3" xfId="15094"/>
    <cellStyle name="4_III_Tagesbetreuung_2010_Rev1 3 7 3 2" xfId="22253"/>
    <cellStyle name="4_III_Tagesbetreuung_2010_Rev1 3 7 3 2 2" xfId="36568"/>
    <cellStyle name="4_III_Tagesbetreuung_2010_Rev1 3 7 3 3" xfId="29409"/>
    <cellStyle name="4_III_Tagesbetreuung_2010_Rev1 3 7 4" xfId="17448"/>
    <cellStyle name="4_III_Tagesbetreuung_2010_Rev1 3 7 4 2" xfId="24585"/>
    <cellStyle name="4_III_Tagesbetreuung_2010_Rev1 3 7 4 2 2" xfId="38900"/>
    <cellStyle name="4_III_Tagesbetreuung_2010_Rev1 3 7 4 3" xfId="31763"/>
    <cellStyle name="4_III_Tagesbetreuung_2010_Rev1 4" xfId="460"/>
    <cellStyle name="4_III_Tagesbetreuung_2010_Rev1 4 2" xfId="461"/>
    <cellStyle name="4_III_Tagesbetreuung_2010_Rev1 4 2 2" xfId="12736"/>
    <cellStyle name="4_III_Tagesbetreuung_2010_Rev1 4 2 2 2" xfId="14582"/>
    <cellStyle name="4_III_Tagesbetreuung_2010_Rev1 4 2 2 2 2" xfId="16951"/>
    <cellStyle name="4_III_Tagesbetreuung_2010_Rev1 4 2 2 2 2 2" xfId="24110"/>
    <cellStyle name="4_III_Tagesbetreuung_2010_Rev1 4 2 2 2 2 2 2" xfId="38425"/>
    <cellStyle name="4_III_Tagesbetreuung_2010_Rev1 4 2 2 2 2 3" xfId="31266"/>
    <cellStyle name="4_III_Tagesbetreuung_2010_Rev1 4 2 2 2 3" xfId="19305"/>
    <cellStyle name="4_III_Tagesbetreuung_2010_Rev1 4 2 2 2 3 2" xfId="26442"/>
    <cellStyle name="4_III_Tagesbetreuung_2010_Rev1 4 2 2 2 3 2 2" xfId="40757"/>
    <cellStyle name="4_III_Tagesbetreuung_2010_Rev1 4 2 2 2 3 3" xfId="33620"/>
    <cellStyle name="4_III_Tagesbetreuung_2010_Rev1 4 2 2 2 4" xfId="20603"/>
    <cellStyle name="4_III_Tagesbetreuung_2010_Rev1 4 2 2 2 4 2" xfId="27740"/>
    <cellStyle name="4_III_Tagesbetreuung_2010_Rev1 4 2 2 2 4 2 2" xfId="42055"/>
    <cellStyle name="4_III_Tagesbetreuung_2010_Rev1 4 2 2 2 4 3" xfId="34918"/>
    <cellStyle name="4_III_Tagesbetreuung_2010_Rev1 4 2 2 2 5" xfId="21818"/>
    <cellStyle name="4_III_Tagesbetreuung_2010_Rev1 4 2 2 2 5 2" xfId="36133"/>
    <cellStyle name="4_III_Tagesbetreuung_2010_Rev1 4 2 2 2 6" xfId="28955"/>
    <cellStyle name="4_III_Tagesbetreuung_2010_Rev1 4 2 2 3" xfId="15105"/>
    <cellStyle name="4_III_Tagesbetreuung_2010_Rev1 4 2 2 3 2" xfId="22264"/>
    <cellStyle name="4_III_Tagesbetreuung_2010_Rev1 4 2 2 3 2 2" xfId="36579"/>
    <cellStyle name="4_III_Tagesbetreuung_2010_Rev1 4 2 2 3 3" xfId="29420"/>
    <cellStyle name="4_III_Tagesbetreuung_2010_Rev1 4 2 2 4" xfId="17459"/>
    <cellStyle name="4_III_Tagesbetreuung_2010_Rev1 4 2 2 4 2" xfId="24596"/>
    <cellStyle name="4_III_Tagesbetreuung_2010_Rev1 4 2 2 4 2 2" xfId="38911"/>
    <cellStyle name="4_III_Tagesbetreuung_2010_Rev1 4 2 2 4 3" xfId="31774"/>
    <cellStyle name="4_III_Tagesbetreuung_2010_Rev1 4 3" xfId="462"/>
    <cellStyle name="4_III_Tagesbetreuung_2010_Rev1 4 3 2" xfId="12737"/>
    <cellStyle name="4_III_Tagesbetreuung_2010_Rev1 4 3 2 2" xfId="14270"/>
    <cellStyle name="4_III_Tagesbetreuung_2010_Rev1 4 3 2 2 2" xfId="16639"/>
    <cellStyle name="4_III_Tagesbetreuung_2010_Rev1 4 3 2 2 2 2" xfId="23798"/>
    <cellStyle name="4_III_Tagesbetreuung_2010_Rev1 4 3 2 2 2 2 2" xfId="38113"/>
    <cellStyle name="4_III_Tagesbetreuung_2010_Rev1 4 3 2 2 2 3" xfId="30954"/>
    <cellStyle name="4_III_Tagesbetreuung_2010_Rev1 4 3 2 2 3" xfId="18993"/>
    <cellStyle name="4_III_Tagesbetreuung_2010_Rev1 4 3 2 2 3 2" xfId="26130"/>
    <cellStyle name="4_III_Tagesbetreuung_2010_Rev1 4 3 2 2 3 2 2" xfId="40445"/>
    <cellStyle name="4_III_Tagesbetreuung_2010_Rev1 4 3 2 2 3 3" xfId="33308"/>
    <cellStyle name="4_III_Tagesbetreuung_2010_Rev1 4 3 2 2 4" xfId="20326"/>
    <cellStyle name="4_III_Tagesbetreuung_2010_Rev1 4 3 2 2 4 2" xfId="27463"/>
    <cellStyle name="4_III_Tagesbetreuung_2010_Rev1 4 3 2 2 4 2 2" xfId="41778"/>
    <cellStyle name="4_III_Tagesbetreuung_2010_Rev1 4 3 2 2 4 3" xfId="34641"/>
    <cellStyle name="4_III_Tagesbetreuung_2010_Rev1 4 3 2 2 5" xfId="21541"/>
    <cellStyle name="4_III_Tagesbetreuung_2010_Rev1 4 3 2 2 5 2" xfId="35856"/>
    <cellStyle name="4_III_Tagesbetreuung_2010_Rev1 4 3 2 2 6" xfId="28678"/>
    <cellStyle name="4_III_Tagesbetreuung_2010_Rev1 4 3 2 3" xfId="15106"/>
    <cellStyle name="4_III_Tagesbetreuung_2010_Rev1 4 3 2 3 2" xfId="22265"/>
    <cellStyle name="4_III_Tagesbetreuung_2010_Rev1 4 3 2 3 2 2" xfId="36580"/>
    <cellStyle name="4_III_Tagesbetreuung_2010_Rev1 4 3 2 3 3" xfId="29421"/>
    <cellStyle name="4_III_Tagesbetreuung_2010_Rev1 4 3 2 4" xfId="17460"/>
    <cellStyle name="4_III_Tagesbetreuung_2010_Rev1 4 3 2 4 2" xfId="24597"/>
    <cellStyle name="4_III_Tagesbetreuung_2010_Rev1 4 3 2 4 2 2" xfId="38912"/>
    <cellStyle name="4_III_Tagesbetreuung_2010_Rev1 4 3 2 4 3" xfId="31775"/>
    <cellStyle name="4_III_Tagesbetreuung_2010_Rev1 4 4" xfId="463"/>
    <cellStyle name="4_III_Tagesbetreuung_2010_Rev1 4 4 2" xfId="12738"/>
    <cellStyle name="4_III_Tagesbetreuung_2010_Rev1 4 4 2 2" xfId="14639"/>
    <cellStyle name="4_III_Tagesbetreuung_2010_Rev1 4 4 2 2 2" xfId="17002"/>
    <cellStyle name="4_III_Tagesbetreuung_2010_Rev1 4 4 2 2 2 2" xfId="24161"/>
    <cellStyle name="4_III_Tagesbetreuung_2010_Rev1 4 4 2 2 2 2 2" xfId="38476"/>
    <cellStyle name="4_III_Tagesbetreuung_2010_Rev1 4 4 2 2 2 3" xfId="31317"/>
    <cellStyle name="4_III_Tagesbetreuung_2010_Rev1 4 4 2 2 3" xfId="19356"/>
    <cellStyle name="4_III_Tagesbetreuung_2010_Rev1 4 4 2 2 3 2" xfId="26493"/>
    <cellStyle name="4_III_Tagesbetreuung_2010_Rev1 4 4 2 2 3 2 2" xfId="40808"/>
    <cellStyle name="4_III_Tagesbetreuung_2010_Rev1 4 4 2 2 3 3" xfId="33671"/>
    <cellStyle name="4_III_Tagesbetreuung_2010_Rev1 4 4 2 2 4" xfId="20654"/>
    <cellStyle name="4_III_Tagesbetreuung_2010_Rev1 4 4 2 2 4 2" xfId="27791"/>
    <cellStyle name="4_III_Tagesbetreuung_2010_Rev1 4 4 2 2 4 2 2" xfId="42106"/>
    <cellStyle name="4_III_Tagesbetreuung_2010_Rev1 4 4 2 2 4 3" xfId="34969"/>
    <cellStyle name="4_III_Tagesbetreuung_2010_Rev1 4 4 2 2 5" xfId="21869"/>
    <cellStyle name="4_III_Tagesbetreuung_2010_Rev1 4 4 2 2 5 2" xfId="36184"/>
    <cellStyle name="4_III_Tagesbetreuung_2010_Rev1 4 4 2 2 6" xfId="29006"/>
    <cellStyle name="4_III_Tagesbetreuung_2010_Rev1 4 4 2 3" xfId="15107"/>
    <cellStyle name="4_III_Tagesbetreuung_2010_Rev1 4 4 2 3 2" xfId="22266"/>
    <cellStyle name="4_III_Tagesbetreuung_2010_Rev1 4 4 2 3 2 2" xfId="36581"/>
    <cellStyle name="4_III_Tagesbetreuung_2010_Rev1 4 4 2 3 3" xfId="29422"/>
    <cellStyle name="4_III_Tagesbetreuung_2010_Rev1 4 4 2 4" xfId="17461"/>
    <cellStyle name="4_III_Tagesbetreuung_2010_Rev1 4 4 2 4 2" xfId="24598"/>
    <cellStyle name="4_III_Tagesbetreuung_2010_Rev1 4 4 2 4 2 2" xfId="38913"/>
    <cellStyle name="4_III_Tagesbetreuung_2010_Rev1 4 4 2 4 3" xfId="31776"/>
    <cellStyle name="4_III_Tagesbetreuung_2010_Rev1 4 5" xfId="464"/>
    <cellStyle name="4_III_Tagesbetreuung_2010_Rev1 4 5 2" xfId="12739"/>
    <cellStyle name="4_III_Tagesbetreuung_2010_Rev1 4 5 2 2" xfId="14564"/>
    <cellStyle name="4_III_Tagesbetreuung_2010_Rev1 4 5 2 2 2" xfId="16933"/>
    <cellStyle name="4_III_Tagesbetreuung_2010_Rev1 4 5 2 2 2 2" xfId="24092"/>
    <cellStyle name="4_III_Tagesbetreuung_2010_Rev1 4 5 2 2 2 2 2" xfId="38407"/>
    <cellStyle name="4_III_Tagesbetreuung_2010_Rev1 4 5 2 2 2 3" xfId="31248"/>
    <cellStyle name="4_III_Tagesbetreuung_2010_Rev1 4 5 2 2 3" xfId="19287"/>
    <cellStyle name="4_III_Tagesbetreuung_2010_Rev1 4 5 2 2 3 2" xfId="26424"/>
    <cellStyle name="4_III_Tagesbetreuung_2010_Rev1 4 5 2 2 3 2 2" xfId="40739"/>
    <cellStyle name="4_III_Tagesbetreuung_2010_Rev1 4 5 2 2 3 3" xfId="33602"/>
    <cellStyle name="4_III_Tagesbetreuung_2010_Rev1 4 5 2 2 4" xfId="20585"/>
    <cellStyle name="4_III_Tagesbetreuung_2010_Rev1 4 5 2 2 4 2" xfId="27722"/>
    <cellStyle name="4_III_Tagesbetreuung_2010_Rev1 4 5 2 2 4 2 2" xfId="42037"/>
    <cellStyle name="4_III_Tagesbetreuung_2010_Rev1 4 5 2 2 4 3" xfId="34900"/>
    <cellStyle name="4_III_Tagesbetreuung_2010_Rev1 4 5 2 2 5" xfId="21800"/>
    <cellStyle name="4_III_Tagesbetreuung_2010_Rev1 4 5 2 2 5 2" xfId="36115"/>
    <cellStyle name="4_III_Tagesbetreuung_2010_Rev1 4 5 2 2 6" xfId="28937"/>
    <cellStyle name="4_III_Tagesbetreuung_2010_Rev1 4 5 2 3" xfId="15108"/>
    <cellStyle name="4_III_Tagesbetreuung_2010_Rev1 4 5 2 3 2" xfId="22267"/>
    <cellStyle name="4_III_Tagesbetreuung_2010_Rev1 4 5 2 3 2 2" xfId="36582"/>
    <cellStyle name="4_III_Tagesbetreuung_2010_Rev1 4 5 2 3 3" xfId="29423"/>
    <cellStyle name="4_III_Tagesbetreuung_2010_Rev1 4 5 2 4" xfId="17462"/>
    <cellStyle name="4_III_Tagesbetreuung_2010_Rev1 4 5 2 4 2" xfId="24599"/>
    <cellStyle name="4_III_Tagesbetreuung_2010_Rev1 4 5 2 4 2 2" xfId="38914"/>
    <cellStyle name="4_III_Tagesbetreuung_2010_Rev1 4 5 2 4 3" xfId="31777"/>
    <cellStyle name="4_III_Tagesbetreuung_2010_Rev1 4 6" xfId="12735"/>
    <cellStyle name="4_III_Tagesbetreuung_2010_Rev1 4 6 2" xfId="14581"/>
    <cellStyle name="4_III_Tagesbetreuung_2010_Rev1 4 6 2 2" xfId="16950"/>
    <cellStyle name="4_III_Tagesbetreuung_2010_Rev1 4 6 2 2 2" xfId="24109"/>
    <cellStyle name="4_III_Tagesbetreuung_2010_Rev1 4 6 2 2 2 2" xfId="38424"/>
    <cellStyle name="4_III_Tagesbetreuung_2010_Rev1 4 6 2 2 3" xfId="31265"/>
    <cellStyle name="4_III_Tagesbetreuung_2010_Rev1 4 6 2 3" xfId="19304"/>
    <cellStyle name="4_III_Tagesbetreuung_2010_Rev1 4 6 2 3 2" xfId="26441"/>
    <cellStyle name="4_III_Tagesbetreuung_2010_Rev1 4 6 2 3 2 2" xfId="40756"/>
    <cellStyle name="4_III_Tagesbetreuung_2010_Rev1 4 6 2 3 3" xfId="33619"/>
    <cellStyle name="4_III_Tagesbetreuung_2010_Rev1 4 6 2 4" xfId="20602"/>
    <cellStyle name="4_III_Tagesbetreuung_2010_Rev1 4 6 2 4 2" xfId="27739"/>
    <cellStyle name="4_III_Tagesbetreuung_2010_Rev1 4 6 2 4 2 2" xfId="42054"/>
    <cellStyle name="4_III_Tagesbetreuung_2010_Rev1 4 6 2 4 3" xfId="34917"/>
    <cellStyle name="4_III_Tagesbetreuung_2010_Rev1 4 6 2 5" xfId="21817"/>
    <cellStyle name="4_III_Tagesbetreuung_2010_Rev1 4 6 2 5 2" xfId="36132"/>
    <cellStyle name="4_III_Tagesbetreuung_2010_Rev1 4 6 2 6" xfId="28954"/>
    <cellStyle name="4_III_Tagesbetreuung_2010_Rev1 4 6 3" xfId="15104"/>
    <cellStyle name="4_III_Tagesbetreuung_2010_Rev1 4 6 3 2" xfId="22263"/>
    <cellStyle name="4_III_Tagesbetreuung_2010_Rev1 4 6 3 2 2" xfId="36578"/>
    <cellStyle name="4_III_Tagesbetreuung_2010_Rev1 4 6 3 3" xfId="29419"/>
    <cellStyle name="4_III_Tagesbetreuung_2010_Rev1 4 6 4" xfId="17458"/>
    <cellStyle name="4_III_Tagesbetreuung_2010_Rev1 4 6 4 2" xfId="24595"/>
    <cellStyle name="4_III_Tagesbetreuung_2010_Rev1 4 6 4 2 2" xfId="38910"/>
    <cellStyle name="4_III_Tagesbetreuung_2010_Rev1 4 6 4 3" xfId="31773"/>
    <cellStyle name="4_III_Tagesbetreuung_2010_Rev1 5" xfId="465"/>
    <cellStyle name="4_III_Tagesbetreuung_2010_Rev1 5 2" xfId="12740"/>
    <cellStyle name="4_III_Tagesbetreuung_2010_Rev1 5 2 2" xfId="14638"/>
    <cellStyle name="4_III_Tagesbetreuung_2010_Rev1 5 2 2 2" xfId="17001"/>
    <cellStyle name="4_III_Tagesbetreuung_2010_Rev1 5 2 2 2 2" xfId="24160"/>
    <cellStyle name="4_III_Tagesbetreuung_2010_Rev1 5 2 2 2 2 2" xfId="38475"/>
    <cellStyle name="4_III_Tagesbetreuung_2010_Rev1 5 2 2 2 3" xfId="31316"/>
    <cellStyle name="4_III_Tagesbetreuung_2010_Rev1 5 2 2 3" xfId="19355"/>
    <cellStyle name="4_III_Tagesbetreuung_2010_Rev1 5 2 2 3 2" xfId="26492"/>
    <cellStyle name="4_III_Tagesbetreuung_2010_Rev1 5 2 2 3 2 2" xfId="40807"/>
    <cellStyle name="4_III_Tagesbetreuung_2010_Rev1 5 2 2 3 3" xfId="33670"/>
    <cellStyle name="4_III_Tagesbetreuung_2010_Rev1 5 2 2 4" xfId="20653"/>
    <cellStyle name="4_III_Tagesbetreuung_2010_Rev1 5 2 2 4 2" xfId="27790"/>
    <cellStyle name="4_III_Tagesbetreuung_2010_Rev1 5 2 2 4 2 2" xfId="42105"/>
    <cellStyle name="4_III_Tagesbetreuung_2010_Rev1 5 2 2 4 3" xfId="34968"/>
    <cellStyle name="4_III_Tagesbetreuung_2010_Rev1 5 2 2 5" xfId="21868"/>
    <cellStyle name="4_III_Tagesbetreuung_2010_Rev1 5 2 2 5 2" xfId="36183"/>
    <cellStyle name="4_III_Tagesbetreuung_2010_Rev1 5 2 2 6" xfId="29005"/>
    <cellStyle name="4_III_Tagesbetreuung_2010_Rev1 5 2 3" xfId="15109"/>
    <cellStyle name="4_III_Tagesbetreuung_2010_Rev1 5 2 3 2" xfId="22268"/>
    <cellStyle name="4_III_Tagesbetreuung_2010_Rev1 5 2 3 2 2" xfId="36583"/>
    <cellStyle name="4_III_Tagesbetreuung_2010_Rev1 5 2 3 3" xfId="29424"/>
    <cellStyle name="4_III_Tagesbetreuung_2010_Rev1 5 2 4" xfId="17463"/>
    <cellStyle name="4_III_Tagesbetreuung_2010_Rev1 5 2 4 2" xfId="24600"/>
    <cellStyle name="4_III_Tagesbetreuung_2010_Rev1 5 2 4 2 2" xfId="38915"/>
    <cellStyle name="4_III_Tagesbetreuung_2010_Rev1 5 2 4 3" xfId="31778"/>
    <cellStyle name="4_III_Tagesbetreuung_2010_Rev1 6" xfId="466"/>
    <cellStyle name="4_III_Tagesbetreuung_2010_Rev1 6 2" xfId="12741"/>
    <cellStyle name="4_III_Tagesbetreuung_2010_Rev1 6 2 2" xfId="13786"/>
    <cellStyle name="4_III_Tagesbetreuung_2010_Rev1 6 2 2 2" xfId="16155"/>
    <cellStyle name="4_III_Tagesbetreuung_2010_Rev1 6 2 2 2 2" xfId="23314"/>
    <cellStyle name="4_III_Tagesbetreuung_2010_Rev1 6 2 2 2 2 2" xfId="37629"/>
    <cellStyle name="4_III_Tagesbetreuung_2010_Rev1 6 2 2 2 3" xfId="30470"/>
    <cellStyle name="4_III_Tagesbetreuung_2010_Rev1 6 2 2 3" xfId="18509"/>
    <cellStyle name="4_III_Tagesbetreuung_2010_Rev1 6 2 2 3 2" xfId="25646"/>
    <cellStyle name="4_III_Tagesbetreuung_2010_Rev1 6 2 2 3 2 2" xfId="39961"/>
    <cellStyle name="4_III_Tagesbetreuung_2010_Rev1 6 2 2 3 3" xfId="32824"/>
    <cellStyle name="4_III_Tagesbetreuung_2010_Rev1 6 2 2 4" xfId="20034"/>
    <cellStyle name="4_III_Tagesbetreuung_2010_Rev1 6 2 2 4 2" xfId="27171"/>
    <cellStyle name="4_III_Tagesbetreuung_2010_Rev1 6 2 2 4 2 2" xfId="41486"/>
    <cellStyle name="4_III_Tagesbetreuung_2010_Rev1 6 2 2 4 3" xfId="34349"/>
    <cellStyle name="4_III_Tagesbetreuung_2010_Rev1 6 2 2 5" xfId="21249"/>
    <cellStyle name="4_III_Tagesbetreuung_2010_Rev1 6 2 2 5 2" xfId="35564"/>
    <cellStyle name="4_III_Tagesbetreuung_2010_Rev1 6 2 2 6" xfId="28386"/>
    <cellStyle name="4_III_Tagesbetreuung_2010_Rev1 6 2 3" xfId="15110"/>
    <cellStyle name="4_III_Tagesbetreuung_2010_Rev1 6 2 3 2" xfId="22269"/>
    <cellStyle name="4_III_Tagesbetreuung_2010_Rev1 6 2 3 2 2" xfId="36584"/>
    <cellStyle name="4_III_Tagesbetreuung_2010_Rev1 6 2 3 3" xfId="29425"/>
    <cellStyle name="4_III_Tagesbetreuung_2010_Rev1 6 2 4" xfId="17464"/>
    <cellStyle name="4_III_Tagesbetreuung_2010_Rev1 6 2 4 2" xfId="24601"/>
    <cellStyle name="4_III_Tagesbetreuung_2010_Rev1 6 2 4 2 2" xfId="38916"/>
    <cellStyle name="4_III_Tagesbetreuung_2010_Rev1 6 2 4 3" xfId="31779"/>
    <cellStyle name="4_III_Tagesbetreuung_2010_Rev1 7" xfId="467"/>
    <cellStyle name="4_III_Tagesbetreuung_2010_Rev1 7 2" xfId="12742"/>
    <cellStyle name="4_III_Tagesbetreuung_2010_Rev1 7 2 2" xfId="14637"/>
    <cellStyle name="4_III_Tagesbetreuung_2010_Rev1 7 2 2 2" xfId="17000"/>
    <cellStyle name="4_III_Tagesbetreuung_2010_Rev1 7 2 2 2 2" xfId="24159"/>
    <cellStyle name="4_III_Tagesbetreuung_2010_Rev1 7 2 2 2 2 2" xfId="38474"/>
    <cellStyle name="4_III_Tagesbetreuung_2010_Rev1 7 2 2 2 3" xfId="31315"/>
    <cellStyle name="4_III_Tagesbetreuung_2010_Rev1 7 2 2 3" xfId="19354"/>
    <cellStyle name="4_III_Tagesbetreuung_2010_Rev1 7 2 2 3 2" xfId="26491"/>
    <cellStyle name="4_III_Tagesbetreuung_2010_Rev1 7 2 2 3 2 2" xfId="40806"/>
    <cellStyle name="4_III_Tagesbetreuung_2010_Rev1 7 2 2 3 3" xfId="33669"/>
    <cellStyle name="4_III_Tagesbetreuung_2010_Rev1 7 2 2 4" xfId="20652"/>
    <cellStyle name="4_III_Tagesbetreuung_2010_Rev1 7 2 2 4 2" xfId="27789"/>
    <cellStyle name="4_III_Tagesbetreuung_2010_Rev1 7 2 2 4 2 2" xfId="42104"/>
    <cellStyle name="4_III_Tagesbetreuung_2010_Rev1 7 2 2 4 3" xfId="34967"/>
    <cellStyle name="4_III_Tagesbetreuung_2010_Rev1 7 2 2 5" xfId="21867"/>
    <cellStyle name="4_III_Tagesbetreuung_2010_Rev1 7 2 2 5 2" xfId="36182"/>
    <cellStyle name="4_III_Tagesbetreuung_2010_Rev1 7 2 2 6" xfId="29004"/>
    <cellStyle name="4_III_Tagesbetreuung_2010_Rev1 7 2 3" xfId="15111"/>
    <cellStyle name="4_III_Tagesbetreuung_2010_Rev1 7 2 3 2" xfId="22270"/>
    <cellStyle name="4_III_Tagesbetreuung_2010_Rev1 7 2 3 2 2" xfId="36585"/>
    <cellStyle name="4_III_Tagesbetreuung_2010_Rev1 7 2 3 3" xfId="29426"/>
    <cellStyle name="4_III_Tagesbetreuung_2010_Rev1 7 2 4" xfId="17465"/>
    <cellStyle name="4_III_Tagesbetreuung_2010_Rev1 7 2 4 2" xfId="24602"/>
    <cellStyle name="4_III_Tagesbetreuung_2010_Rev1 7 2 4 2 2" xfId="38917"/>
    <cellStyle name="4_III_Tagesbetreuung_2010_Rev1 7 2 4 3" xfId="31780"/>
    <cellStyle name="4_III_Tagesbetreuung_2010_Rev1 8" xfId="468"/>
    <cellStyle name="4_III_Tagesbetreuung_2010_Rev1 8 2" xfId="12743"/>
    <cellStyle name="4_III_Tagesbetreuung_2010_Rev1 8 2 2" xfId="13687"/>
    <cellStyle name="4_III_Tagesbetreuung_2010_Rev1 8 2 2 2" xfId="16056"/>
    <cellStyle name="4_III_Tagesbetreuung_2010_Rev1 8 2 2 2 2" xfId="23215"/>
    <cellStyle name="4_III_Tagesbetreuung_2010_Rev1 8 2 2 2 2 2" xfId="37530"/>
    <cellStyle name="4_III_Tagesbetreuung_2010_Rev1 8 2 2 2 3" xfId="30371"/>
    <cellStyle name="4_III_Tagesbetreuung_2010_Rev1 8 2 2 3" xfId="18410"/>
    <cellStyle name="4_III_Tagesbetreuung_2010_Rev1 8 2 2 3 2" xfId="25547"/>
    <cellStyle name="4_III_Tagesbetreuung_2010_Rev1 8 2 2 3 2 2" xfId="39862"/>
    <cellStyle name="4_III_Tagesbetreuung_2010_Rev1 8 2 2 3 3" xfId="32725"/>
    <cellStyle name="4_III_Tagesbetreuung_2010_Rev1 8 2 2 4" xfId="19936"/>
    <cellStyle name="4_III_Tagesbetreuung_2010_Rev1 8 2 2 4 2" xfId="27073"/>
    <cellStyle name="4_III_Tagesbetreuung_2010_Rev1 8 2 2 4 2 2" xfId="41388"/>
    <cellStyle name="4_III_Tagesbetreuung_2010_Rev1 8 2 2 4 3" xfId="34251"/>
    <cellStyle name="4_III_Tagesbetreuung_2010_Rev1 8 2 2 5" xfId="21151"/>
    <cellStyle name="4_III_Tagesbetreuung_2010_Rev1 8 2 2 5 2" xfId="35466"/>
    <cellStyle name="4_III_Tagesbetreuung_2010_Rev1 8 2 2 6" xfId="28288"/>
    <cellStyle name="4_III_Tagesbetreuung_2010_Rev1 8 2 3" xfId="15112"/>
    <cellStyle name="4_III_Tagesbetreuung_2010_Rev1 8 2 3 2" xfId="22271"/>
    <cellStyle name="4_III_Tagesbetreuung_2010_Rev1 8 2 3 2 2" xfId="36586"/>
    <cellStyle name="4_III_Tagesbetreuung_2010_Rev1 8 2 3 3" xfId="29427"/>
    <cellStyle name="4_III_Tagesbetreuung_2010_Rev1 8 2 4" xfId="17466"/>
    <cellStyle name="4_III_Tagesbetreuung_2010_Rev1 8 2 4 2" xfId="24603"/>
    <cellStyle name="4_III_Tagesbetreuung_2010_Rev1 8 2 4 2 2" xfId="38918"/>
    <cellStyle name="4_III_Tagesbetreuung_2010_Rev1 8 2 4 3" xfId="31781"/>
    <cellStyle name="4_III_Tagesbetreuung_2010_Rev1 9" xfId="12714"/>
    <cellStyle name="4_III_Tagesbetreuung_2010_Rev1 9 2" xfId="13773"/>
    <cellStyle name="4_III_Tagesbetreuung_2010_Rev1 9 2 2" xfId="16142"/>
    <cellStyle name="4_III_Tagesbetreuung_2010_Rev1 9 2 2 2" xfId="23301"/>
    <cellStyle name="4_III_Tagesbetreuung_2010_Rev1 9 2 2 2 2" xfId="37616"/>
    <cellStyle name="4_III_Tagesbetreuung_2010_Rev1 9 2 2 3" xfId="30457"/>
    <cellStyle name="4_III_Tagesbetreuung_2010_Rev1 9 2 3" xfId="18496"/>
    <cellStyle name="4_III_Tagesbetreuung_2010_Rev1 9 2 3 2" xfId="25633"/>
    <cellStyle name="4_III_Tagesbetreuung_2010_Rev1 9 2 3 2 2" xfId="39948"/>
    <cellStyle name="4_III_Tagesbetreuung_2010_Rev1 9 2 3 3" xfId="32811"/>
    <cellStyle name="4_III_Tagesbetreuung_2010_Rev1 9 2 4" xfId="20022"/>
    <cellStyle name="4_III_Tagesbetreuung_2010_Rev1 9 2 4 2" xfId="27159"/>
    <cellStyle name="4_III_Tagesbetreuung_2010_Rev1 9 2 4 2 2" xfId="41474"/>
    <cellStyle name="4_III_Tagesbetreuung_2010_Rev1 9 2 4 3" xfId="34337"/>
    <cellStyle name="4_III_Tagesbetreuung_2010_Rev1 9 2 5" xfId="21237"/>
    <cellStyle name="4_III_Tagesbetreuung_2010_Rev1 9 2 5 2" xfId="35552"/>
    <cellStyle name="4_III_Tagesbetreuung_2010_Rev1 9 2 6" xfId="28374"/>
    <cellStyle name="4_III_Tagesbetreuung_2010_Rev1 9 3" xfId="15083"/>
    <cellStyle name="4_III_Tagesbetreuung_2010_Rev1 9 3 2" xfId="22242"/>
    <cellStyle name="4_III_Tagesbetreuung_2010_Rev1 9 3 2 2" xfId="36557"/>
    <cellStyle name="4_III_Tagesbetreuung_2010_Rev1 9 3 3" xfId="29398"/>
    <cellStyle name="4_III_Tagesbetreuung_2010_Rev1 9 4" xfId="17437"/>
    <cellStyle name="4_III_Tagesbetreuung_2010_Rev1 9 4 2" xfId="24574"/>
    <cellStyle name="4_III_Tagesbetreuung_2010_Rev1 9 4 2 2" xfId="38889"/>
    <cellStyle name="4_III_Tagesbetreuung_2010_Rev1 9 4 3" xfId="31752"/>
    <cellStyle name="4_leertabellen_teil_iii" xfId="186"/>
    <cellStyle name="4_leertabellen_teil_iii 10" xfId="43284"/>
    <cellStyle name="4_leertabellen_teil_iii 2" xfId="469"/>
    <cellStyle name="4_leertabellen_teil_iii 2 2" xfId="470"/>
    <cellStyle name="4_leertabellen_teil_iii 2 2 2" xfId="471"/>
    <cellStyle name="4_leertabellen_teil_iii 2 2 2 2" xfId="12747"/>
    <cellStyle name="4_leertabellen_teil_iii 2 2 2 2 2" xfId="14446"/>
    <cellStyle name="4_leertabellen_teil_iii 2 2 2 2 2 2" xfId="16815"/>
    <cellStyle name="4_leertabellen_teil_iii 2 2 2 2 2 2 2" xfId="23974"/>
    <cellStyle name="4_leertabellen_teil_iii 2 2 2 2 2 2 2 2" xfId="38289"/>
    <cellStyle name="4_leertabellen_teil_iii 2 2 2 2 2 2 3" xfId="31130"/>
    <cellStyle name="4_leertabellen_teil_iii 2 2 2 2 2 3" xfId="19169"/>
    <cellStyle name="4_leertabellen_teil_iii 2 2 2 2 2 3 2" xfId="26306"/>
    <cellStyle name="4_leertabellen_teil_iii 2 2 2 2 2 3 2 2" xfId="40621"/>
    <cellStyle name="4_leertabellen_teil_iii 2 2 2 2 2 3 3" xfId="33484"/>
    <cellStyle name="4_leertabellen_teil_iii 2 2 2 2 2 4" xfId="20502"/>
    <cellStyle name="4_leertabellen_teil_iii 2 2 2 2 2 4 2" xfId="27639"/>
    <cellStyle name="4_leertabellen_teil_iii 2 2 2 2 2 4 2 2" xfId="41954"/>
    <cellStyle name="4_leertabellen_teil_iii 2 2 2 2 2 4 3" xfId="34817"/>
    <cellStyle name="4_leertabellen_teil_iii 2 2 2 2 2 5" xfId="21717"/>
    <cellStyle name="4_leertabellen_teil_iii 2 2 2 2 2 5 2" xfId="36032"/>
    <cellStyle name="4_leertabellen_teil_iii 2 2 2 2 2 6" xfId="28854"/>
    <cellStyle name="4_leertabellen_teil_iii 2 2 2 2 3" xfId="15116"/>
    <cellStyle name="4_leertabellen_teil_iii 2 2 2 2 3 2" xfId="22275"/>
    <cellStyle name="4_leertabellen_teil_iii 2 2 2 2 3 2 2" xfId="36590"/>
    <cellStyle name="4_leertabellen_teil_iii 2 2 2 2 3 3" xfId="29431"/>
    <cellStyle name="4_leertabellen_teil_iii 2 2 2 2 4" xfId="17470"/>
    <cellStyle name="4_leertabellen_teil_iii 2 2 2 2 4 2" xfId="24607"/>
    <cellStyle name="4_leertabellen_teil_iii 2 2 2 2 4 2 2" xfId="38922"/>
    <cellStyle name="4_leertabellen_teil_iii 2 2 2 2 4 3" xfId="31785"/>
    <cellStyle name="4_leertabellen_teil_iii 2 2 3" xfId="472"/>
    <cellStyle name="4_leertabellen_teil_iii 2 2 3 2" xfId="12748"/>
    <cellStyle name="4_leertabellen_teil_iii 2 2 3 2 2" xfId="13417"/>
    <cellStyle name="4_leertabellen_teil_iii 2 2 3 2 2 2" xfId="15786"/>
    <cellStyle name="4_leertabellen_teil_iii 2 2 3 2 2 2 2" xfId="22945"/>
    <cellStyle name="4_leertabellen_teil_iii 2 2 3 2 2 2 2 2" xfId="37260"/>
    <cellStyle name="4_leertabellen_teil_iii 2 2 3 2 2 2 3" xfId="30101"/>
    <cellStyle name="4_leertabellen_teil_iii 2 2 3 2 2 3" xfId="18140"/>
    <cellStyle name="4_leertabellen_teil_iii 2 2 3 2 2 3 2" xfId="25277"/>
    <cellStyle name="4_leertabellen_teil_iii 2 2 3 2 2 3 2 2" xfId="39592"/>
    <cellStyle name="4_leertabellen_teil_iii 2 2 3 2 2 3 3" xfId="32455"/>
    <cellStyle name="4_leertabellen_teil_iii 2 2 3 2 2 4" xfId="19844"/>
    <cellStyle name="4_leertabellen_teil_iii 2 2 3 2 2 4 2" xfId="26981"/>
    <cellStyle name="4_leertabellen_teil_iii 2 2 3 2 2 4 2 2" xfId="41296"/>
    <cellStyle name="4_leertabellen_teil_iii 2 2 3 2 2 4 3" xfId="34159"/>
    <cellStyle name="4_leertabellen_teil_iii 2 2 3 2 2 5" xfId="21059"/>
    <cellStyle name="4_leertabellen_teil_iii 2 2 3 2 2 5 2" xfId="35374"/>
    <cellStyle name="4_leertabellen_teil_iii 2 2 3 2 2 6" xfId="28196"/>
    <cellStyle name="4_leertabellen_teil_iii 2 2 3 2 3" xfId="15117"/>
    <cellStyle name="4_leertabellen_teil_iii 2 2 3 2 3 2" xfId="22276"/>
    <cellStyle name="4_leertabellen_teil_iii 2 2 3 2 3 2 2" xfId="36591"/>
    <cellStyle name="4_leertabellen_teil_iii 2 2 3 2 3 3" xfId="29432"/>
    <cellStyle name="4_leertabellen_teil_iii 2 2 3 2 4" xfId="17471"/>
    <cellStyle name="4_leertabellen_teil_iii 2 2 3 2 4 2" xfId="24608"/>
    <cellStyle name="4_leertabellen_teil_iii 2 2 3 2 4 2 2" xfId="38923"/>
    <cellStyle name="4_leertabellen_teil_iii 2 2 3 2 4 3" xfId="31786"/>
    <cellStyle name="4_leertabellen_teil_iii 2 2 4" xfId="473"/>
    <cellStyle name="4_leertabellen_teil_iii 2 2 4 2" xfId="12749"/>
    <cellStyle name="4_leertabellen_teil_iii 2 2 4 2 2" xfId="14118"/>
    <cellStyle name="4_leertabellen_teil_iii 2 2 4 2 2 2" xfId="16487"/>
    <cellStyle name="4_leertabellen_teil_iii 2 2 4 2 2 2 2" xfId="23646"/>
    <cellStyle name="4_leertabellen_teil_iii 2 2 4 2 2 2 2 2" xfId="37961"/>
    <cellStyle name="4_leertabellen_teil_iii 2 2 4 2 2 2 3" xfId="30802"/>
    <cellStyle name="4_leertabellen_teil_iii 2 2 4 2 2 3" xfId="18841"/>
    <cellStyle name="4_leertabellen_teil_iii 2 2 4 2 2 3 2" xfId="25978"/>
    <cellStyle name="4_leertabellen_teil_iii 2 2 4 2 2 3 2 2" xfId="40293"/>
    <cellStyle name="4_leertabellen_teil_iii 2 2 4 2 2 3 3" xfId="33156"/>
    <cellStyle name="4_leertabellen_teil_iii 2 2 4 2 2 4" xfId="20178"/>
    <cellStyle name="4_leertabellen_teil_iii 2 2 4 2 2 4 2" xfId="27315"/>
    <cellStyle name="4_leertabellen_teil_iii 2 2 4 2 2 4 2 2" xfId="41630"/>
    <cellStyle name="4_leertabellen_teil_iii 2 2 4 2 2 4 3" xfId="34493"/>
    <cellStyle name="4_leertabellen_teil_iii 2 2 4 2 2 5" xfId="21393"/>
    <cellStyle name="4_leertabellen_teil_iii 2 2 4 2 2 5 2" xfId="35708"/>
    <cellStyle name="4_leertabellen_teil_iii 2 2 4 2 2 6" xfId="28530"/>
    <cellStyle name="4_leertabellen_teil_iii 2 2 4 2 3" xfId="15118"/>
    <cellStyle name="4_leertabellen_teil_iii 2 2 4 2 3 2" xfId="22277"/>
    <cellStyle name="4_leertabellen_teil_iii 2 2 4 2 3 2 2" xfId="36592"/>
    <cellStyle name="4_leertabellen_teil_iii 2 2 4 2 3 3" xfId="29433"/>
    <cellStyle name="4_leertabellen_teil_iii 2 2 4 2 4" xfId="17472"/>
    <cellStyle name="4_leertabellen_teil_iii 2 2 4 2 4 2" xfId="24609"/>
    <cellStyle name="4_leertabellen_teil_iii 2 2 4 2 4 2 2" xfId="38924"/>
    <cellStyle name="4_leertabellen_teil_iii 2 2 4 2 4 3" xfId="31787"/>
    <cellStyle name="4_leertabellen_teil_iii 2 2 5" xfId="474"/>
    <cellStyle name="4_leertabellen_teil_iii 2 2 5 2" xfId="12750"/>
    <cellStyle name="4_leertabellen_teil_iii 2 2 5 2 2" xfId="14583"/>
    <cellStyle name="4_leertabellen_teil_iii 2 2 5 2 2 2" xfId="16952"/>
    <cellStyle name="4_leertabellen_teil_iii 2 2 5 2 2 2 2" xfId="24111"/>
    <cellStyle name="4_leertabellen_teil_iii 2 2 5 2 2 2 2 2" xfId="38426"/>
    <cellStyle name="4_leertabellen_teil_iii 2 2 5 2 2 2 3" xfId="31267"/>
    <cellStyle name="4_leertabellen_teil_iii 2 2 5 2 2 3" xfId="19306"/>
    <cellStyle name="4_leertabellen_teil_iii 2 2 5 2 2 3 2" xfId="26443"/>
    <cellStyle name="4_leertabellen_teil_iii 2 2 5 2 2 3 2 2" xfId="40758"/>
    <cellStyle name="4_leertabellen_teil_iii 2 2 5 2 2 3 3" xfId="33621"/>
    <cellStyle name="4_leertabellen_teil_iii 2 2 5 2 2 4" xfId="20604"/>
    <cellStyle name="4_leertabellen_teil_iii 2 2 5 2 2 4 2" xfId="27741"/>
    <cellStyle name="4_leertabellen_teil_iii 2 2 5 2 2 4 2 2" xfId="42056"/>
    <cellStyle name="4_leertabellen_teil_iii 2 2 5 2 2 4 3" xfId="34919"/>
    <cellStyle name="4_leertabellen_teil_iii 2 2 5 2 2 5" xfId="21819"/>
    <cellStyle name="4_leertabellen_teil_iii 2 2 5 2 2 5 2" xfId="36134"/>
    <cellStyle name="4_leertabellen_teil_iii 2 2 5 2 2 6" xfId="28956"/>
    <cellStyle name="4_leertabellen_teil_iii 2 2 5 2 3" xfId="15119"/>
    <cellStyle name="4_leertabellen_teil_iii 2 2 5 2 3 2" xfId="22278"/>
    <cellStyle name="4_leertabellen_teil_iii 2 2 5 2 3 2 2" xfId="36593"/>
    <cellStyle name="4_leertabellen_teil_iii 2 2 5 2 3 3" xfId="29434"/>
    <cellStyle name="4_leertabellen_teil_iii 2 2 5 2 4" xfId="17473"/>
    <cellStyle name="4_leertabellen_teil_iii 2 2 5 2 4 2" xfId="24610"/>
    <cellStyle name="4_leertabellen_teil_iii 2 2 5 2 4 2 2" xfId="38925"/>
    <cellStyle name="4_leertabellen_teil_iii 2 2 5 2 4 3" xfId="31788"/>
    <cellStyle name="4_leertabellen_teil_iii 2 2 6" xfId="12746"/>
    <cellStyle name="4_leertabellen_teil_iii 2 2 6 2" xfId="13552"/>
    <cellStyle name="4_leertabellen_teil_iii 2 2 6 2 2" xfId="15921"/>
    <cellStyle name="4_leertabellen_teil_iii 2 2 6 2 2 2" xfId="23080"/>
    <cellStyle name="4_leertabellen_teil_iii 2 2 6 2 2 2 2" xfId="37395"/>
    <cellStyle name="4_leertabellen_teil_iii 2 2 6 2 2 3" xfId="30236"/>
    <cellStyle name="4_leertabellen_teil_iii 2 2 6 2 3" xfId="18275"/>
    <cellStyle name="4_leertabellen_teil_iii 2 2 6 2 3 2" xfId="25412"/>
    <cellStyle name="4_leertabellen_teil_iii 2 2 6 2 3 2 2" xfId="39727"/>
    <cellStyle name="4_leertabellen_teil_iii 2 2 6 2 3 3" xfId="32590"/>
    <cellStyle name="4_leertabellen_teil_iii 2 2 6 2 4" xfId="19900"/>
    <cellStyle name="4_leertabellen_teil_iii 2 2 6 2 4 2" xfId="27037"/>
    <cellStyle name="4_leertabellen_teil_iii 2 2 6 2 4 2 2" xfId="41352"/>
    <cellStyle name="4_leertabellen_teil_iii 2 2 6 2 4 3" xfId="34215"/>
    <cellStyle name="4_leertabellen_teil_iii 2 2 6 2 5" xfId="21115"/>
    <cellStyle name="4_leertabellen_teil_iii 2 2 6 2 5 2" xfId="35430"/>
    <cellStyle name="4_leertabellen_teil_iii 2 2 6 2 6" xfId="28252"/>
    <cellStyle name="4_leertabellen_teil_iii 2 2 6 3" xfId="15115"/>
    <cellStyle name="4_leertabellen_teil_iii 2 2 6 3 2" xfId="22274"/>
    <cellStyle name="4_leertabellen_teil_iii 2 2 6 3 2 2" xfId="36589"/>
    <cellStyle name="4_leertabellen_teil_iii 2 2 6 3 3" xfId="29430"/>
    <cellStyle name="4_leertabellen_teil_iii 2 2 6 4" xfId="17469"/>
    <cellStyle name="4_leertabellen_teil_iii 2 2 6 4 2" xfId="24606"/>
    <cellStyle name="4_leertabellen_teil_iii 2 2 6 4 2 2" xfId="38921"/>
    <cellStyle name="4_leertabellen_teil_iii 2 2 6 4 3" xfId="31784"/>
    <cellStyle name="4_leertabellen_teil_iii 2 3" xfId="475"/>
    <cellStyle name="4_leertabellen_teil_iii 2 3 2" xfId="12751"/>
    <cellStyle name="4_leertabellen_teil_iii 2 3 2 2" xfId="14584"/>
    <cellStyle name="4_leertabellen_teil_iii 2 3 2 2 2" xfId="16953"/>
    <cellStyle name="4_leertabellen_teil_iii 2 3 2 2 2 2" xfId="24112"/>
    <cellStyle name="4_leertabellen_teil_iii 2 3 2 2 2 2 2" xfId="38427"/>
    <cellStyle name="4_leertabellen_teil_iii 2 3 2 2 2 3" xfId="31268"/>
    <cellStyle name="4_leertabellen_teil_iii 2 3 2 2 3" xfId="19307"/>
    <cellStyle name="4_leertabellen_teil_iii 2 3 2 2 3 2" xfId="26444"/>
    <cellStyle name="4_leertabellen_teil_iii 2 3 2 2 3 2 2" xfId="40759"/>
    <cellStyle name="4_leertabellen_teil_iii 2 3 2 2 3 3" xfId="33622"/>
    <cellStyle name="4_leertabellen_teil_iii 2 3 2 2 4" xfId="20605"/>
    <cellStyle name="4_leertabellen_teil_iii 2 3 2 2 4 2" xfId="27742"/>
    <cellStyle name="4_leertabellen_teil_iii 2 3 2 2 4 2 2" xfId="42057"/>
    <cellStyle name="4_leertabellen_teil_iii 2 3 2 2 4 3" xfId="34920"/>
    <cellStyle name="4_leertabellen_teil_iii 2 3 2 2 5" xfId="21820"/>
    <cellStyle name="4_leertabellen_teil_iii 2 3 2 2 5 2" xfId="36135"/>
    <cellStyle name="4_leertabellen_teil_iii 2 3 2 2 6" xfId="28957"/>
    <cellStyle name="4_leertabellen_teil_iii 2 3 2 3" xfId="15120"/>
    <cellStyle name="4_leertabellen_teil_iii 2 3 2 3 2" xfId="22279"/>
    <cellStyle name="4_leertabellen_teil_iii 2 3 2 3 2 2" xfId="36594"/>
    <cellStyle name="4_leertabellen_teil_iii 2 3 2 3 3" xfId="29435"/>
    <cellStyle name="4_leertabellen_teil_iii 2 3 2 4" xfId="17474"/>
    <cellStyle name="4_leertabellen_teil_iii 2 3 2 4 2" xfId="24611"/>
    <cellStyle name="4_leertabellen_teil_iii 2 3 2 4 2 2" xfId="38926"/>
    <cellStyle name="4_leertabellen_teil_iii 2 3 2 4 3" xfId="31789"/>
    <cellStyle name="4_leertabellen_teil_iii 2 4" xfId="476"/>
    <cellStyle name="4_leertabellen_teil_iii 2 4 2" xfId="12752"/>
    <cellStyle name="4_leertabellen_teil_iii 2 4 2 2" xfId="14066"/>
    <cellStyle name="4_leertabellen_teil_iii 2 4 2 2 2" xfId="16435"/>
    <cellStyle name="4_leertabellen_teil_iii 2 4 2 2 2 2" xfId="23594"/>
    <cellStyle name="4_leertabellen_teil_iii 2 4 2 2 2 2 2" xfId="37909"/>
    <cellStyle name="4_leertabellen_teil_iii 2 4 2 2 2 3" xfId="30750"/>
    <cellStyle name="4_leertabellen_teil_iii 2 4 2 2 3" xfId="18789"/>
    <cellStyle name="4_leertabellen_teil_iii 2 4 2 2 3 2" xfId="25926"/>
    <cellStyle name="4_leertabellen_teil_iii 2 4 2 2 3 2 2" xfId="40241"/>
    <cellStyle name="4_leertabellen_teil_iii 2 4 2 2 3 3" xfId="33104"/>
    <cellStyle name="4_leertabellen_teil_iii 2 4 2 2 4" xfId="20149"/>
    <cellStyle name="4_leertabellen_teil_iii 2 4 2 2 4 2" xfId="27286"/>
    <cellStyle name="4_leertabellen_teil_iii 2 4 2 2 4 2 2" xfId="41601"/>
    <cellStyle name="4_leertabellen_teil_iii 2 4 2 2 4 3" xfId="34464"/>
    <cellStyle name="4_leertabellen_teil_iii 2 4 2 2 5" xfId="21364"/>
    <cellStyle name="4_leertabellen_teil_iii 2 4 2 2 5 2" xfId="35679"/>
    <cellStyle name="4_leertabellen_teil_iii 2 4 2 2 6" xfId="28501"/>
    <cellStyle name="4_leertabellen_teil_iii 2 4 2 3" xfId="15121"/>
    <cellStyle name="4_leertabellen_teil_iii 2 4 2 3 2" xfId="22280"/>
    <cellStyle name="4_leertabellen_teil_iii 2 4 2 3 2 2" xfId="36595"/>
    <cellStyle name="4_leertabellen_teil_iii 2 4 2 3 3" xfId="29436"/>
    <cellStyle name="4_leertabellen_teil_iii 2 4 2 4" xfId="17475"/>
    <cellStyle name="4_leertabellen_teil_iii 2 4 2 4 2" xfId="24612"/>
    <cellStyle name="4_leertabellen_teil_iii 2 4 2 4 2 2" xfId="38927"/>
    <cellStyle name="4_leertabellen_teil_iii 2 4 2 4 3" xfId="31790"/>
    <cellStyle name="4_leertabellen_teil_iii 2 5" xfId="477"/>
    <cellStyle name="4_leertabellen_teil_iii 2 5 2" xfId="12753"/>
    <cellStyle name="4_leertabellen_teil_iii 2 5 2 2" xfId="14489"/>
    <cellStyle name="4_leertabellen_teil_iii 2 5 2 2 2" xfId="16858"/>
    <cellStyle name="4_leertabellen_teil_iii 2 5 2 2 2 2" xfId="24017"/>
    <cellStyle name="4_leertabellen_teil_iii 2 5 2 2 2 2 2" xfId="38332"/>
    <cellStyle name="4_leertabellen_teil_iii 2 5 2 2 2 3" xfId="31173"/>
    <cellStyle name="4_leertabellen_teil_iii 2 5 2 2 3" xfId="19212"/>
    <cellStyle name="4_leertabellen_teil_iii 2 5 2 2 3 2" xfId="26349"/>
    <cellStyle name="4_leertabellen_teil_iii 2 5 2 2 3 2 2" xfId="40664"/>
    <cellStyle name="4_leertabellen_teil_iii 2 5 2 2 3 3" xfId="33527"/>
    <cellStyle name="4_leertabellen_teil_iii 2 5 2 2 4" xfId="20519"/>
    <cellStyle name="4_leertabellen_teil_iii 2 5 2 2 4 2" xfId="27656"/>
    <cellStyle name="4_leertabellen_teil_iii 2 5 2 2 4 2 2" xfId="41971"/>
    <cellStyle name="4_leertabellen_teil_iii 2 5 2 2 4 3" xfId="34834"/>
    <cellStyle name="4_leertabellen_teil_iii 2 5 2 2 5" xfId="21734"/>
    <cellStyle name="4_leertabellen_teil_iii 2 5 2 2 5 2" xfId="36049"/>
    <cellStyle name="4_leertabellen_teil_iii 2 5 2 2 6" xfId="28871"/>
    <cellStyle name="4_leertabellen_teil_iii 2 5 2 3" xfId="15122"/>
    <cellStyle name="4_leertabellen_teil_iii 2 5 2 3 2" xfId="22281"/>
    <cellStyle name="4_leertabellen_teil_iii 2 5 2 3 2 2" xfId="36596"/>
    <cellStyle name="4_leertabellen_teil_iii 2 5 2 3 3" xfId="29437"/>
    <cellStyle name="4_leertabellen_teil_iii 2 5 2 4" xfId="17476"/>
    <cellStyle name="4_leertabellen_teil_iii 2 5 2 4 2" xfId="24613"/>
    <cellStyle name="4_leertabellen_teil_iii 2 5 2 4 2 2" xfId="38928"/>
    <cellStyle name="4_leertabellen_teil_iii 2 5 2 4 3" xfId="31791"/>
    <cellStyle name="4_leertabellen_teil_iii 2 6" xfId="478"/>
    <cellStyle name="4_leertabellen_teil_iii 2 6 2" xfId="12754"/>
    <cellStyle name="4_leertabellen_teil_iii 2 6 2 2" xfId="14480"/>
    <cellStyle name="4_leertabellen_teil_iii 2 6 2 2 2" xfId="16849"/>
    <cellStyle name="4_leertabellen_teil_iii 2 6 2 2 2 2" xfId="24008"/>
    <cellStyle name="4_leertabellen_teil_iii 2 6 2 2 2 2 2" xfId="38323"/>
    <cellStyle name="4_leertabellen_teil_iii 2 6 2 2 2 3" xfId="31164"/>
    <cellStyle name="4_leertabellen_teil_iii 2 6 2 2 3" xfId="19203"/>
    <cellStyle name="4_leertabellen_teil_iii 2 6 2 2 3 2" xfId="26340"/>
    <cellStyle name="4_leertabellen_teil_iii 2 6 2 2 3 2 2" xfId="40655"/>
    <cellStyle name="4_leertabellen_teil_iii 2 6 2 2 3 3" xfId="33518"/>
    <cellStyle name="4_leertabellen_teil_iii 2 6 2 2 4" xfId="20518"/>
    <cellStyle name="4_leertabellen_teil_iii 2 6 2 2 4 2" xfId="27655"/>
    <cellStyle name="4_leertabellen_teil_iii 2 6 2 2 4 2 2" xfId="41970"/>
    <cellStyle name="4_leertabellen_teil_iii 2 6 2 2 4 3" xfId="34833"/>
    <cellStyle name="4_leertabellen_teil_iii 2 6 2 2 5" xfId="21733"/>
    <cellStyle name="4_leertabellen_teil_iii 2 6 2 2 5 2" xfId="36048"/>
    <cellStyle name="4_leertabellen_teil_iii 2 6 2 2 6" xfId="28870"/>
    <cellStyle name="4_leertabellen_teil_iii 2 6 2 3" xfId="15123"/>
    <cellStyle name="4_leertabellen_teil_iii 2 6 2 3 2" xfId="22282"/>
    <cellStyle name="4_leertabellen_teil_iii 2 6 2 3 2 2" xfId="36597"/>
    <cellStyle name="4_leertabellen_teil_iii 2 6 2 3 3" xfId="29438"/>
    <cellStyle name="4_leertabellen_teil_iii 2 6 2 4" xfId="17477"/>
    <cellStyle name="4_leertabellen_teil_iii 2 6 2 4 2" xfId="24614"/>
    <cellStyle name="4_leertabellen_teil_iii 2 6 2 4 2 2" xfId="38929"/>
    <cellStyle name="4_leertabellen_teil_iii 2 6 2 4 3" xfId="31792"/>
    <cellStyle name="4_leertabellen_teil_iii 2 7" xfId="12745"/>
    <cellStyle name="4_leertabellen_teil_iii 2 7 2" xfId="13688"/>
    <cellStyle name="4_leertabellen_teil_iii 2 7 2 2" xfId="16057"/>
    <cellStyle name="4_leertabellen_teil_iii 2 7 2 2 2" xfId="23216"/>
    <cellStyle name="4_leertabellen_teil_iii 2 7 2 2 2 2" xfId="37531"/>
    <cellStyle name="4_leertabellen_teil_iii 2 7 2 2 3" xfId="30372"/>
    <cellStyle name="4_leertabellen_teil_iii 2 7 2 3" xfId="18411"/>
    <cellStyle name="4_leertabellen_teil_iii 2 7 2 3 2" xfId="25548"/>
    <cellStyle name="4_leertabellen_teil_iii 2 7 2 3 2 2" xfId="39863"/>
    <cellStyle name="4_leertabellen_teil_iii 2 7 2 3 3" xfId="32726"/>
    <cellStyle name="4_leertabellen_teil_iii 2 7 2 4" xfId="19937"/>
    <cellStyle name="4_leertabellen_teil_iii 2 7 2 4 2" xfId="27074"/>
    <cellStyle name="4_leertabellen_teil_iii 2 7 2 4 2 2" xfId="41389"/>
    <cellStyle name="4_leertabellen_teil_iii 2 7 2 4 3" xfId="34252"/>
    <cellStyle name="4_leertabellen_teil_iii 2 7 2 5" xfId="21152"/>
    <cellStyle name="4_leertabellen_teil_iii 2 7 2 5 2" xfId="35467"/>
    <cellStyle name="4_leertabellen_teil_iii 2 7 2 6" xfId="28289"/>
    <cellStyle name="4_leertabellen_teil_iii 2 7 3" xfId="15114"/>
    <cellStyle name="4_leertabellen_teil_iii 2 7 3 2" xfId="22273"/>
    <cellStyle name="4_leertabellen_teil_iii 2 7 3 2 2" xfId="36588"/>
    <cellStyle name="4_leertabellen_teil_iii 2 7 3 3" xfId="29429"/>
    <cellStyle name="4_leertabellen_teil_iii 2 7 4" xfId="17468"/>
    <cellStyle name="4_leertabellen_teil_iii 2 7 4 2" xfId="24605"/>
    <cellStyle name="4_leertabellen_teil_iii 2 7 4 2 2" xfId="38920"/>
    <cellStyle name="4_leertabellen_teil_iii 2 7 4 3" xfId="31783"/>
    <cellStyle name="4_leertabellen_teil_iii 3" xfId="479"/>
    <cellStyle name="4_leertabellen_teil_iii 3 2" xfId="480"/>
    <cellStyle name="4_leertabellen_teil_iii 3 2 2" xfId="481"/>
    <cellStyle name="4_leertabellen_teil_iii 3 2 2 2" xfId="12757"/>
    <cellStyle name="4_leertabellen_teil_iii 3 2 2 2 2" xfId="13796"/>
    <cellStyle name="4_leertabellen_teil_iii 3 2 2 2 2 2" xfId="16165"/>
    <cellStyle name="4_leertabellen_teil_iii 3 2 2 2 2 2 2" xfId="23324"/>
    <cellStyle name="4_leertabellen_teil_iii 3 2 2 2 2 2 2 2" xfId="37639"/>
    <cellStyle name="4_leertabellen_teil_iii 3 2 2 2 2 2 3" xfId="30480"/>
    <cellStyle name="4_leertabellen_teil_iii 3 2 2 2 2 3" xfId="18519"/>
    <cellStyle name="4_leertabellen_teil_iii 3 2 2 2 2 3 2" xfId="25656"/>
    <cellStyle name="4_leertabellen_teil_iii 3 2 2 2 2 3 2 2" xfId="39971"/>
    <cellStyle name="4_leertabellen_teil_iii 3 2 2 2 2 3 3" xfId="32834"/>
    <cellStyle name="4_leertabellen_teil_iii 3 2 2 2 2 4" xfId="20044"/>
    <cellStyle name="4_leertabellen_teil_iii 3 2 2 2 2 4 2" xfId="27181"/>
    <cellStyle name="4_leertabellen_teil_iii 3 2 2 2 2 4 2 2" xfId="41496"/>
    <cellStyle name="4_leertabellen_teil_iii 3 2 2 2 2 4 3" xfId="34359"/>
    <cellStyle name="4_leertabellen_teil_iii 3 2 2 2 2 5" xfId="21259"/>
    <cellStyle name="4_leertabellen_teil_iii 3 2 2 2 2 5 2" xfId="35574"/>
    <cellStyle name="4_leertabellen_teil_iii 3 2 2 2 2 6" xfId="28396"/>
    <cellStyle name="4_leertabellen_teil_iii 3 2 2 2 3" xfId="15126"/>
    <cellStyle name="4_leertabellen_teil_iii 3 2 2 2 3 2" xfId="22285"/>
    <cellStyle name="4_leertabellen_teil_iii 3 2 2 2 3 2 2" xfId="36600"/>
    <cellStyle name="4_leertabellen_teil_iii 3 2 2 2 3 3" xfId="29441"/>
    <cellStyle name="4_leertabellen_teil_iii 3 2 2 2 4" xfId="17480"/>
    <cellStyle name="4_leertabellen_teil_iii 3 2 2 2 4 2" xfId="24617"/>
    <cellStyle name="4_leertabellen_teil_iii 3 2 2 2 4 2 2" xfId="38932"/>
    <cellStyle name="4_leertabellen_teil_iii 3 2 2 2 4 3" xfId="31795"/>
    <cellStyle name="4_leertabellen_teil_iii 3 2 3" xfId="482"/>
    <cellStyle name="4_leertabellen_teil_iii 3 2 3 2" xfId="12758"/>
    <cellStyle name="4_leertabellen_teil_iii 3 2 3 2 2" xfId="13423"/>
    <cellStyle name="4_leertabellen_teil_iii 3 2 3 2 2 2" xfId="15792"/>
    <cellStyle name="4_leertabellen_teil_iii 3 2 3 2 2 2 2" xfId="22951"/>
    <cellStyle name="4_leertabellen_teil_iii 3 2 3 2 2 2 2 2" xfId="37266"/>
    <cellStyle name="4_leertabellen_teil_iii 3 2 3 2 2 2 3" xfId="30107"/>
    <cellStyle name="4_leertabellen_teil_iii 3 2 3 2 2 3" xfId="18146"/>
    <cellStyle name="4_leertabellen_teil_iii 3 2 3 2 2 3 2" xfId="25283"/>
    <cellStyle name="4_leertabellen_teil_iii 3 2 3 2 2 3 2 2" xfId="39598"/>
    <cellStyle name="4_leertabellen_teil_iii 3 2 3 2 2 3 3" xfId="32461"/>
    <cellStyle name="4_leertabellen_teil_iii 3 2 3 2 2 4" xfId="19850"/>
    <cellStyle name="4_leertabellen_teil_iii 3 2 3 2 2 4 2" xfId="26987"/>
    <cellStyle name="4_leertabellen_teil_iii 3 2 3 2 2 4 2 2" xfId="41302"/>
    <cellStyle name="4_leertabellen_teil_iii 3 2 3 2 2 4 3" xfId="34165"/>
    <cellStyle name="4_leertabellen_teil_iii 3 2 3 2 2 5" xfId="21065"/>
    <cellStyle name="4_leertabellen_teil_iii 3 2 3 2 2 5 2" xfId="35380"/>
    <cellStyle name="4_leertabellen_teil_iii 3 2 3 2 2 6" xfId="28202"/>
    <cellStyle name="4_leertabellen_teil_iii 3 2 3 2 3" xfId="15127"/>
    <cellStyle name="4_leertabellen_teil_iii 3 2 3 2 3 2" xfId="22286"/>
    <cellStyle name="4_leertabellen_teil_iii 3 2 3 2 3 2 2" xfId="36601"/>
    <cellStyle name="4_leertabellen_teil_iii 3 2 3 2 3 3" xfId="29442"/>
    <cellStyle name="4_leertabellen_teil_iii 3 2 3 2 4" xfId="17481"/>
    <cellStyle name="4_leertabellen_teil_iii 3 2 3 2 4 2" xfId="24618"/>
    <cellStyle name="4_leertabellen_teil_iii 3 2 3 2 4 2 2" xfId="38933"/>
    <cellStyle name="4_leertabellen_teil_iii 3 2 3 2 4 3" xfId="31796"/>
    <cellStyle name="4_leertabellen_teil_iii 3 2 4" xfId="483"/>
    <cellStyle name="4_leertabellen_teil_iii 3 2 4 2" xfId="12759"/>
    <cellStyle name="4_leertabellen_teil_iii 3 2 4 2 2" xfId="14080"/>
    <cellStyle name="4_leertabellen_teil_iii 3 2 4 2 2 2" xfId="16449"/>
    <cellStyle name="4_leertabellen_teil_iii 3 2 4 2 2 2 2" xfId="23608"/>
    <cellStyle name="4_leertabellen_teil_iii 3 2 4 2 2 2 2 2" xfId="37923"/>
    <cellStyle name="4_leertabellen_teil_iii 3 2 4 2 2 2 3" xfId="30764"/>
    <cellStyle name="4_leertabellen_teil_iii 3 2 4 2 2 3" xfId="18803"/>
    <cellStyle name="4_leertabellen_teil_iii 3 2 4 2 2 3 2" xfId="25940"/>
    <cellStyle name="4_leertabellen_teil_iii 3 2 4 2 2 3 2 2" xfId="40255"/>
    <cellStyle name="4_leertabellen_teil_iii 3 2 4 2 2 3 3" xfId="33118"/>
    <cellStyle name="4_leertabellen_teil_iii 3 2 4 2 2 4" xfId="20163"/>
    <cellStyle name="4_leertabellen_teil_iii 3 2 4 2 2 4 2" xfId="27300"/>
    <cellStyle name="4_leertabellen_teil_iii 3 2 4 2 2 4 2 2" xfId="41615"/>
    <cellStyle name="4_leertabellen_teil_iii 3 2 4 2 2 4 3" xfId="34478"/>
    <cellStyle name="4_leertabellen_teil_iii 3 2 4 2 2 5" xfId="21378"/>
    <cellStyle name="4_leertabellen_teil_iii 3 2 4 2 2 5 2" xfId="35693"/>
    <cellStyle name="4_leertabellen_teil_iii 3 2 4 2 2 6" xfId="28515"/>
    <cellStyle name="4_leertabellen_teil_iii 3 2 4 2 3" xfId="15128"/>
    <cellStyle name="4_leertabellen_teil_iii 3 2 4 2 3 2" xfId="22287"/>
    <cellStyle name="4_leertabellen_teil_iii 3 2 4 2 3 2 2" xfId="36602"/>
    <cellStyle name="4_leertabellen_teil_iii 3 2 4 2 3 3" xfId="29443"/>
    <cellStyle name="4_leertabellen_teil_iii 3 2 4 2 4" xfId="17482"/>
    <cellStyle name="4_leertabellen_teil_iii 3 2 4 2 4 2" xfId="24619"/>
    <cellStyle name="4_leertabellen_teil_iii 3 2 4 2 4 2 2" xfId="38934"/>
    <cellStyle name="4_leertabellen_teil_iii 3 2 4 2 4 3" xfId="31797"/>
    <cellStyle name="4_leertabellen_teil_iii 3 2 5" xfId="484"/>
    <cellStyle name="4_leertabellen_teil_iii 3 2 5 2" xfId="12760"/>
    <cellStyle name="4_leertabellen_teil_iii 3 2 5 2 2" xfId="14119"/>
    <cellStyle name="4_leertabellen_teil_iii 3 2 5 2 2 2" xfId="16488"/>
    <cellStyle name="4_leertabellen_teil_iii 3 2 5 2 2 2 2" xfId="23647"/>
    <cellStyle name="4_leertabellen_teil_iii 3 2 5 2 2 2 2 2" xfId="37962"/>
    <cellStyle name="4_leertabellen_teil_iii 3 2 5 2 2 2 3" xfId="30803"/>
    <cellStyle name="4_leertabellen_teil_iii 3 2 5 2 2 3" xfId="18842"/>
    <cellStyle name="4_leertabellen_teil_iii 3 2 5 2 2 3 2" xfId="25979"/>
    <cellStyle name="4_leertabellen_teil_iii 3 2 5 2 2 3 2 2" xfId="40294"/>
    <cellStyle name="4_leertabellen_teil_iii 3 2 5 2 2 3 3" xfId="33157"/>
    <cellStyle name="4_leertabellen_teil_iii 3 2 5 2 2 4" xfId="20179"/>
    <cellStyle name="4_leertabellen_teil_iii 3 2 5 2 2 4 2" xfId="27316"/>
    <cellStyle name="4_leertabellen_teil_iii 3 2 5 2 2 4 2 2" xfId="41631"/>
    <cellStyle name="4_leertabellen_teil_iii 3 2 5 2 2 4 3" xfId="34494"/>
    <cellStyle name="4_leertabellen_teil_iii 3 2 5 2 2 5" xfId="21394"/>
    <cellStyle name="4_leertabellen_teil_iii 3 2 5 2 2 5 2" xfId="35709"/>
    <cellStyle name="4_leertabellen_teil_iii 3 2 5 2 2 6" xfId="28531"/>
    <cellStyle name="4_leertabellen_teil_iii 3 2 5 2 3" xfId="15129"/>
    <cellStyle name="4_leertabellen_teil_iii 3 2 5 2 3 2" xfId="22288"/>
    <cellStyle name="4_leertabellen_teil_iii 3 2 5 2 3 2 2" xfId="36603"/>
    <cellStyle name="4_leertabellen_teil_iii 3 2 5 2 3 3" xfId="29444"/>
    <cellStyle name="4_leertabellen_teil_iii 3 2 5 2 4" xfId="17483"/>
    <cellStyle name="4_leertabellen_teil_iii 3 2 5 2 4 2" xfId="24620"/>
    <cellStyle name="4_leertabellen_teil_iii 3 2 5 2 4 2 2" xfId="38935"/>
    <cellStyle name="4_leertabellen_teil_iii 3 2 5 2 4 3" xfId="31798"/>
    <cellStyle name="4_leertabellen_teil_iii 3 2 6" xfId="12756"/>
    <cellStyle name="4_leertabellen_teil_iii 3 2 6 2" xfId="13422"/>
    <cellStyle name="4_leertabellen_teil_iii 3 2 6 2 2" xfId="15791"/>
    <cellStyle name="4_leertabellen_teil_iii 3 2 6 2 2 2" xfId="22950"/>
    <cellStyle name="4_leertabellen_teil_iii 3 2 6 2 2 2 2" xfId="37265"/>
    <cellStyle name="4_leertabellen_teil_iii 3 2 6 2 2 3" xfId="30106"/>
    <cellStyle name="4_leertabellen_teil_iii 3 2 6 2 3" xfId="18145"/>
    <cellStyle name="4_leertabellen_teil_iii 3 2 6 2 3 2" xfId="25282"/>
    <cellStyle name="4_leertabellen_teil_iii 3 2 6 2 3 2 2" xfId="39597"/>
    <cellStyle name="4_leertabellen_teil_iii 3 2 6 2 3 3" xfId="32460"/>
    <cellStyle name="4_leertabellen_teil_iii 3 2 6 2 4" xfId="19849"/>
    <cellStyle name="4_leertabellen_teil_iii 3 2 6 2 4 2" xfId="26986"/>
    <cellStyle name="4_leertabellen_teil_iii 3 2 6 2 4 2 2" xfId="41301"/>
    <cellStyle name="4_leertabellen_teil_iii 3 2 6 2 4 3" xfId="34164"/>
    <cellStyle name="4_leertabellen_teil_iii 3 2 6 2 5" xfId="21064"/>
    <cellStyle name="4_leertabellen_teil_iii 3 2 6 2 5 2" xfId="35379"/>
    <cellStyle name="4_leertabellen_teil_iii 3 2 6 2 6" xfId="28201"/>
    <cellStyle name="4_leertabellen_teil_iii 3 2 6 3" xfId="15125"/>
    <cellStyle name="4_leertabellen_teil_iii 3 2 6 3 2" xfId="22284"/>
    <cellStyle name="4_leertabellen_teil_iii 3 2 6 3 2 2" xfId="36599"/>
    <cellStyle name="4_leertabellen_teil_iii 3 2 6 3 3" xfId="29440"/>
    <cellStyle name="4_leertabellen_teil_iii 3 2 6 4" xfId="17479"/>
    <cellStyle name="4_leertabellen_teil_iii 3 2 6 4 2" xfId="24616"/>
    <cellStyle name="4_leertabellen_teil_iii 3 2 6 4 2 2" xfId="38931"/>
    <cellStyle name="4_leertabellen_teil_iii 3 2 6 4 3" xfId="31794"/>
    <cellStyle name="4_leertabellen_teil_iii 3 3" xfId="485"/>
    <cellStyle name="4_leertabellen_teil_iii 3 3 2" xfId="12761"/>
    <cellStyle name="4_leertabellen_teil_iii 3 3 2 2" xfId="13424"/>
    <cellStyle name="4_leertabellen_teil_iii 3 3 2 2 2" xfId="15793"/>
    <cellStyle name="4_leertabellen_teil_iii 3 3 2 2 2 2" xfId="22952"/>
    <cellStyle name="4_leertabellen_teil_iii 3 3 2 2 2 2 2" xfId="37267"/>
    <cellStyle name="4_leertabellen_teil_iii 3 3 2 2 2 3" xfId="30108"/>
    <cellStyle name="4_leertabellen_teil_iii 3 3 2 2 3" xfId="18147"/>
    <cellStyle name="4_leertabellen_teil_iii 3 3 2 2 3 2" xfId="25284"/>
    <cellStyle name="4_leertabellen_teil_iii 3 3 2 2 3 2 2" xfId="39599"/>
    <cellStyle name="4_leertabellen_teil_iii 3 3 2 2 3 3" xfId="32462"/>
    <cellStyle name="4_leertabellen_teil_iii 3 3 2 2 4" xfId="19851"/>
    <cellStyle name="4_leertabellen_teil_iii 3 3 2 2 4 2" xfId="26988"/>
    <cellStyle name="4_leertabellen_teil_iii 3 3 2 2 4 2 2" xfId="41303"/>
    <cellStyle name="4_leertabellen_teil_iii 3 3 2 2 4 3" xfId="34166"/>
    <cellStyle name="4_leertabellen_teil_iii 3 3 2 2 5" xfId="21066"/>
    <cellStyle name="4_leertabellen_teil_iii 3 3 2 2 5 2" xfId="35381"/>
    <cellStyle name="4_leertabellen_teil_iii 3 3 2 2 6" xfId="28203"/>
    <cellStyle name="4_leertabellen_teil_iii 3 3 2 3" xfId="15130"/>
    <cellStyle name="4_leertabellen_teil_iii 3 3 2 3 2" xfId="22289"/>
    <cellStyle name="4_leertabellen_teil_iii 3 3 2 3 2 2" xfId="36604"/>
    <cellStyle name="4_leertabellen_teil_iii 3 3 2 3 3" xfId="29445"/>
    <cellStyle name="4_leertabellen_teil_iii 3 3 2 4" xfId="17484"/>
    <cellStyle name="4_leertabellen_teil_iii 3 3 2 4 2" xfId="24621"/>
    <cellStyle name="4_leertabellen_teil_iii 3 3 2 4 2 2" xfId="38936"/>
    <cellStyle name="4_leertabellen_teil_iii 3 3 2 4 3" xfId="31799"/>
    <cellStyle name="4_leertabellen_teil_iii 3 4" xfId="486"/>
    <cellStyle name="4_leertabellen_teil_iii 3 4 2" xfId="12762"/>
    <cellStyle name="4_leertabellen_teil_iii 3 4 2 2" xfId="14081"/>
    <cellStyle name="4_leertabellen_teil_iii 3 4 2 2 2" xfId="16450"/>
    <cellStyle name="4_leertabellen_teil_iii 3 4 2 2 2 2" xfId="23609"/>
    <cellStyle name="4_leertabellen_teil_iii 3 4 2 2 2 2 2" xfId="37924"/>
    <cellStyle name="4_leertabellen_teil_iii 3 4 2 2 2 3" xfId="30765"/>
    <cellStyle name="4_leertabellen_teil_iii 3 4 2 2 3" xfId="18804"/>
    <cellStyle name="4_leertabellen_teil_iii 3 4 2 2 3 2" xfId="25941"/>
    <cellStyle name="4_leertabellen_teil_iii 3 4 2 2 3 2 2" xfId="40256"/>
    <cellStyle name="4_leertabellen_teil_iii 3 4 2 2 3 3" xfId="33119"/>
    <cellStyle name="4_leertabellen_teil_iii 3 4 2 2 4" xfId="20164"/>
    <cellStyle name="4_leertabellen_teil_iii 3 4 2 2 4 2" xfId="27301"/>
    <cellStyle name="4_leertabellen_teil_iii 3 4 2 2 4 2 2" xfId="41616"/>
    <cellStyle name="4_leertabellen_teil_iii 3 4 2 2 4 3" xfId="34479"/>
    <cellStyle name="4_leertabellen_teil_iii 3 4 2 2 5" xfId="21379"/>
    <cellStyle name="4_leertabellen_teil_iii 3 4 2 2 5 2" xfId="35694"/>
    <cellStyle name="4_leertabellen_teil_iii 3 4 2 2 6" xfId="28516"/>
    <cellStyle name="4_leertabellen_teil_iii 3 4 2 3" xfId="15131"/>
    <cellStyle name="4_leertabellen_teil_iii 3 4 2 3 2" xfId="22290"/>
    <cellStyle name="4_leertabellen_teil_iii 3 4 2 3 2 2" xfId="36605"/>
    <cellStyle name="4_leertabellen_teil_iii 3 4 2 3 3" xfId="29446"/>
    <cellStyle name="4_leertabellen_teil_iii 3 4 2 4" xfId="17485"/>
    <cellStyle name="4_leertabellen_teil_iii 3 4 2 4 2" xfId="24622"/>
    <cellStyle name="4_leertabellen_teil_iii 3 4 2 4 2 2" xfId="38937"/>
    <cellStyle name="4_leertabellen_teil_iii 3 4 2 4 3" xfId="31800"/>
    <cellStyle name="4_leertabellen_teil_iii 3 5" xfId="487"/>
    <cellStyle name="4_leertabellen_teil_iii 3 5 2" xfId="12763"/>
    <cellStyle name="4_leertabellen_teil_iii 3 5 2 2" xfId="14238"/>
    <cellStyle name="4_leertabellen_teil_iii 3 5 2 2 2" xfId="16607"/>
    <cellStyle name="4_leertabellen_teil_iii 3 5 2 2 2 2" xfId="23766"/>
    <cellStyle name="4_leertabellen_teil_iii 3 5 2 2 2 2 2" xfId="38081"/>
    <cellStyle name="4_leertabellen_teil_iii 3 5 2 2 2 3" xfId="30922"/>
    <cellStyle name="4_leertabellen_teil_iii 3 5 2 2 3" xfId="18961"/>
    <cellStyle name="4_leertabellen_teil_iii 3 5 2 2 3 2" xfId="26098"/>
    <cellStyle name="4_leertabellen_teil_iii 3 5 2 2 3 2 2" xfId="40413"/>
    <cellStyle name="4_leertabellen_teil_iii 3 5 2 2 3 3" xfId="33276"/>
    <cellStyle name="4_leertabellen_teil_iii 3 5 2 2 4" xfId="20295"/>
    <cellStyle name="4_leertabellen_teil_iii 3 5 2 2 4 2" xfId="27432"/>
    <cellStyle name="4_leertabellen_teil_iii 3 5 2 2 4 2 2" xfId="41747"/>
    <cellStyle name="4_leertabellen_teil_iii 3 5 2 2 4 3" xfId="34610"/>
    <cellStyle name="4_leertabellen_teil_iii 3 5 2 2 5" xfId="21510"/>
    <cellStyle name="4_leertabellen_teil_iii 3 5 2 2 5 2" xfId="35825"/>
    <cellStyle name="4_leertabellen_teil_iii 3 5 2 2 6" xfId="28647"/>
    <cellStyle name="4_leertabellen_teil_iii 3 5 2 3" xfId="15132"/>
    <cellStyle name="4_leertabellen_teil_iii 3 5 2 3 2" xfId="22291"/>
    <cellStyle name="4_leertabellen_teil_iii 3 5 2 3 2 2" xfId="36606"/>
    <cellStyle name="4_leertabellen_teil_iii 3 5 2 3 3" xfId="29447"/>
    <cellStyle name="4_leertabellen_teil_iii 3 5 2 4" xfId="17486"/>
    <cellStyle name="4_leertabellen_teil_iii 3 5 2 4 2" xfId="24623"/>
    <cellStyle name="4_leertabellen_teil_iii 3 5 2 4 2 2" xfId="38938"/>
    <cellStyle name="4_leertabellen_teil_iii 3 5 2 4 3" xfId="31801"/>
    <cellStyle name="4_leertabellen_teil_iii 3 6" xfId="488"/>
    <cellStyle name="4_leertabellen_teil_iii 3 6 2" xfId="12764"/>
    <cellStyle name="4_leertabellen_teil_iii 3 6 2 2" xfId="14089"/>
    <cellStyle name="4_leertabellen_teil_iii 3 6 2 2 2" xfId="16458"/>
    <cellStyle name="4_leertabellen_teil_iii 3 6 2 2 2 2" xfId="23617"/>
    <cellStyle name="4_leertabellen_teil_iii 3 6 2 2 2 2 2" xfId="37932"/>
    <cellStyle name="4_leertabellen_teil_iii 3 6 2 2 2 3" xfId="30773"/>
    <cellStyle name="4_leertabellen_teil_iii 3 6 2 2 3" xfId="18812"/>
    <cellStyle name="4_leertabellen_teil_iii 3 6 2 2 3 2" xfId="25949"/>
    <cellStyle name="4_leertabellen_teil_iii 3 6 2 2 3 2 2" xfId="40264"/>
    <cellStyle name="4_leertabellen_teil_iii 3 6 2 2 3 3" xfId="33127"/>
    <cellStyle name="4_leertabellen_teil_iii 3 6 2 2 4" xfId="20172"/>
    <cellStyle name="4_leertabellen_teil_iii 3 6 2 2 4 2" xfId="27309"/>
    <cellStyle name="4_leertabellen_teil_iii 3 6 2 2 4 2 2" xfId="41624"/>
    <cellStyle name="4_leertabellen_teil_iii 3 6 2 2 4 3" xfId="34487"/>
    <cellStyle name="4_leertabellen_teil_iii 3 6 2 2 5" xfId="21387"/>
    <cellStyle name="4_leertabellen_teil_iii 3 6 2 2 5 2" xfId="35702"/>
    <cellStyle name="4_leertabellen_teil_iii 3 6 2 2 6" xfId="28524"/>
    <cellStyle name="4_leertabellen_teil_iii 3 6 2 3" xfId="15133"/>
    <cellStyle name="4_leertabellen_teil_iii 3 6 2 3 2" xfId="22292"/>
    <cellStyle name="4_leertabellen_teil_iii 3 6 2 3 2 2" xfId="36607"/>
    <cellStyle name="4_leertabellen_teil_iii 3 6 2 3 3" xfId="29448"/>
    <cellStyle name="4_leertabellen_teil_iii 3 6 2 4" xfId="17487"/>
    <cellStyle name="4_leertabellen_teil_iii 3 6 2 4 2" xfId="24624"/>
    <cellStyle name="4_leertabellen_teil_iii 3 6 2 4 2 2" xfId="38939"/>
    <cellStyle name="4_leertabellen_teil_iii 3 6 2 4 3" xfId="31802"/>
    <cellStyle name="4_leertabellen_teil_iii 3 7" xfId="12755"/>
    <cellStyle name="4_leertabellen_teil_iii 3 7 2" xfId="14117"/>
    <cellStyle name="4_leertabellen_teil_iii 3 7 2 2" xfId="16486"/>
    <cellStyle name="4_leertabellen_teil_iii 3 7 2 2 2" xfId="23645"/>
    <cellStyle name="4_leertabellen_teil_iii 3 7 2 2 2 2" xfId="37960"/>
    <cellStyle name="4_leertabellen_teil_iii 3 7 2 2 3" xfId="30801"/>
    <cellStyle name="4_leertabellen_teil_iii 3 7 2 3" xfId="18840"/>
    <cellStyle name="4_leertabellen_teil_iii 3 7 2 3 2" xfId="25977"/>
    <cellStyle name="4_leertabellen_teil_iii 3 7 2 3 2 2" xfId="40292"/>
    <cellStyle name="4_leertabellen_teil_iii 3 7 2 3 3" xfId="33155"/>
    <cellStyle name="4_leertabellen_teil_iii 3 7 2 4" xfId="20177"/>
    <cellStyle name="4_leertabellen_teil_iii 3 7 2 4 2" xfId="27314"/>
    <cellStyle name="4_leertabellen_teil_iii 3 7 2 4 2 2" xfId="41629"/>
    <cellStyle name="4_leertabellen_teil_iii 3 7 2 4 3" xfId="34492"/>
    <cellStyle name="4_leertabellen_teil_iii 3 7 2 5" xfId="21392"/>
    <cellStyle name="4_leertabellen_teil_iii 3 7 2 5 2" xfId="35707"/>
    <cellStyle name="4_leertabellen_teil_iii 3 7 2 6" xfId="28529"/>
    <cellStyle name="4_leertabellen_teil_iii 3 7 3" xfId="15124"/>
    <cellStyle name="4_leertabellen_teil_iii 3 7 3 2" xfId="22283"/>
    <cellStyle name="4_leertabellen_teil_iii 3 7 3 2 2" xfId="36598"/>
    <cellStyle name="4_leertabellen_teil_iii 3 7 3 3" xfId="29439"/>
    <cellStyle name="4_leertabellen_teil_iii 3 7 4" xfId="17478"/>
    <cellStyle name="4_leertabellen_teil_iii 3 7 4 2" xfId="24615"/>
    <cellStyle name="4_leertabellen_teil_iii 3 7 4 2 2" xfId="38930"/>
    <cellStyle name="4_leertabellen_teil_iii 3 7 4 3" xfId="31793"/>
    <cellStyle name="4_leertabellen_teil_iii 4" xfId="489"/>
    <cellStyle name="4_leertabellen_teil_iii 4 2" xfId="490"/>
    <cellStyle name="4_leertabellen_teil_iii 4 2 2" xfId="12766"/>
    <cellStyle name="4_leertabellen_teil_iii 4 2 2 2" xfId="14029"/>
    <cellStyle name="4_leertabellen_teil_iii 4 2 2 2 2" xfId="16398"/>
    <cellStyle name="4_leertabellen_teil_iii 4 2 2 2 2 2" xfId="23557"/>
    <cellStyle name="4_leertabellen_teil_iii 4 2 2 2 2 2 2" xfId="37872"/>
    <cellStyle name="4_leertabellen_teil_iii 4 2 2 2 2 3" xfId="30713"/>
    <cellStyle name="4_leertabellen_teil_iii 4 2 2 2 3" xfId="18752"/>
    <cellStyle name="4_leertabellen_teil_iii 4 2 2 2 3 2" xfId="25889"/>
    <cellStyle name="4_leertabellen_teil_iii 4 2 2 2 3 2 2" xfId="40204"/>
    <cellStyle name="4_leertabellen_teil_iii 4 2 2 2 3 3" xfId="33067"/>
    <cellStyle name="4_leertabellen_teil_iii 4 2 2 2 4" xfId="20121"/>
    <cellStyle name="4_leertabellen_teil_iii 4 2 2 2 4 2" xfId="27258"/>
    <cellStyle name="4_leertabellen_teil_iii 4 2 2 2 4 2 2" xfId="41573"/>
    <cellStyle name="4_leertabellen_teil_iii 4 2 2 2 4 3" xfId="34436"/>
    <cellStyle name="4_leertabellen_teil_iii 4 2 2 2 5" xfId="21336"/>
    <cellStyle name="4_leertabellen_teil_iii 4 2 2 2 5 2" xfId="35651"/>
    <cellStyle name="4_leertabellen_teil_iii 4 2 2 2 6" xfId="28473"/>
    <cellStyle name="4_leertabellen_teil_iii 4 2 2 3" xfId="15135"/>
    <cellStyle name="4_leertabellen_teil_iii 4 2 2 3 2" xfId="22294"/>
    <cellStyle name="4_leertabellen_teil_iii 4 2 2 3 2 2" xfId="36609"/>
    <cellStyle name="4_leertabellen_teil_iii 4 2 2 3 3" xfId="29450"/>
    <cellStyle name="4_leertabellen_teil_iii 4 2 2 4" xfId="17489"/>
    <cellStyle name="4_leertabellen_teil_iii 4 2 2 4 2" xfId="24626"/>
    <cellStyle name="4_leertabellen_teil_iii 4 2 2 4 2 2" xfId="38941"/>
    <cellStyle name="4_leertabellen_teil_iii 4 2 2 4 3" xfId="31804"/>
    <cellStyle name="4_leertabellen_teil_iii 4 3" xfId="491"/>
    <cellStyle name="4_leertabellen_teil_iii 4 3 2" xfId="12767"/>
    <cellStyle name="4_leertabellen_teil_iii 4 3 2 2" xfId="13425"/>
    <cellStyle name="4_leertabellen_teil_iii 4 3 2 2 2" xfId="15794"/>
    <cellStyle name="4_leertabellen_teil_iii 4 3 2 2 2 2" xfId="22953"/>
    <cellStyle name="4_leertabellen_teil_iii 4 3 2 2 2 2 2" xfId="37268"/>
    <cellStyle name="4_leertabellen_teil_iii 4 3 2 2 2 3" xfId="30109"/>
    <cellStyle name="4_leertabellen_teil_iii 4 3 2 2 3" xfId="18148"/>
    <cellStyle name="4_leertabellen_teil_iii 4 3 2 2 3 2" xfId="25285"/>
    <cellStyle name="4_leertabellen_teil_iii 4 3 2 2 3 2 2" xfId="39600"/>
    <cellStyle name="4_leertabellen_teil_iii 4 3 2 2 3 3" xfId="32463"/>
    <cellStyle name="4_leertabellen_teil_iii 4 3 2 2 4" xfId="19852"/>
    <cellStyle name="4_leertabellen_teil_iii 4 3 2 2 4 2" xfId="26989"/>
    <cellStyle name="4_leertabellen_teil_iii 4 3 2 2 4 2 2" xfId="41304"/>
    <cellStyle name="4_leertabellen_teil_iii 4 3 2 2 4 3" xfId="34167"/>
    <cellStyle name="4_leertabellen_teil_iii 4 3 2 2 5" xfId="21067"/>
    <cellStyle name="4_leertabellen_teil_iii 4 3 2 2 5 2" xfId="35382"/>
    <cellStyle name="4_leertabellen_teil_iii 4 3 2 2 6" xfId="28204"/>
    <cellStyle name="4_leertabellen_teil_iii 4 3 2 3" xfId="15136"/>
    <cellStyle name="4_leertabellen_teil_iii 4 3 2 3 2" xfId="22295"/>
    <cellStyle name="4_leertabellen_teil_iii 4 3 2 3 2 2" xfId="36610"/>
    <cellStyle name="4_leertabellen_teil_iii 4 3 2 3 3" xfId="29451"/>
    <cellStyle name="4_leertabellen_teil_iii 4 3 2 4" xfId="17490"/>
    <cellStyle name="4_leertabellen_teil_iii 4 3 2 4 2" xfId="24627"/>
    <cellStyle name="4_leertabellen_teil_iii 4 3 2 4 2 2" xfId="38942"/>
    <cellStyle name="4_leertabellen_teil_iii 4 3 2 4 3" xfId="31805"/>
    <cellStyle name="4_leertabellen_teil_iii 4 4" xfId="492"/>
    <cellStyle name="4_leertabellen_teil_iii 4 4 2" xfId="12768"/>
    <cellStyle name="4_leertabellen_teil_iii 4 4 2 2" xfId="13925"/>
    <cellStyle name="4_leertabellen_teil_iii 4 4 2 2 2" xfId="16294"/>
    <cellStyle name="4_leertabellen_teil_iii 4 4 2 2 2 2" xfId="23453"/>
    <cellStyle name="4_leertabellen_teil_iii 4 4 2 2 2 2 2" xfId="37768"/>
    <cellStyle name="4_leertabellen_teil_iii 4 4 2 2 2 3" xfId="30609"/>
    <cellStyle name="4_leertabellen_teil_iii 4 4 2 2 3" xfId="18648"/>
    <cellStyle name="4_leertabellen_teil_iii 4 4 2 2 3 2" xfId="25785"/>
    <cellStyle name="4_leertabellen_teil_iii 4 4 2 2 3 2 2" xfId="40100"/>
    <cellStyle name="4_leertabellen_teil_iii 4 4 2 2 3 3" xfId="32963"/>
    <cellStyle name="4_leertabellen_teil_iii 4 4 2 2 4" xfId="20091"/>
    <cellStyle name="4_leertabellen_teil_iii 4 4 2 2 4 2" xfId="27228"/>
    <cellStyle name="4_leertabellen_teil_iii 4 4 2 2 4 2 2" xfId="41543"/>
    <cellStyle name="4_leertabellen_teil_iii 4 4 2 2 4 3" xfId="34406"/>
    <cellStyle name="4_leertabellen_teil_iii 4 4 2 2 5" xfId="21306"/>
    <cellStyle name="4_leertabellen_teil_iii 4 4 2 2 5 2" xfId="35621"/>
    <cellStyle name="4_leertabellen_teil_iii 4 4 2 2 6" xfId="28443"/>
    <cellStyle name="4_leertabellen_teil_iii 4 4 2 3" xfId="15137"/>
    <cellStyle name="4_leertabellen_teil_iii 4 4 2 3 2" xfId="22296"/>
    <cellStyle name="4_leertabellen_teil_iii 4 4 2 3 2 2" xfId="36611"/>
    <cellStyle name="4_leertabellen_teil_iii 4 4 2 3 3" xfId="29452"/>
    <cellStyle name="4_leertabellen_teil_iii 4 4 2 4" xfId="17491"/>
    <cellStyle name="4_leertabellen_teil_iii 4 4 2 4 2" xfId="24628"/>
    <cellStyle name="4_leertabellen_teil_iii 4 4 2 4 2 2" xfId="38943"/>
    <cellStyle name="4_leertabellen_teil_iii 4 4 2 4 3" xfId="31806"/>
    <cellStyle name="4_leertabellen_teil_iii 4 5" xfId="493"/>
    <cellStyle name="4_leertabellen_teil_iii 4 5 2" xfId="12769"/>
    <cellStyle name="4_leertabellen_teil_iii 4 5 2 2" xfId="14148"/>
    <cellStyle name="4_leertabellen_teil_iii 4 5 2 2 2" xfId="16517"/>
    <cellStyle name="4_leertabellen_teil_iii 4 5 2 2 2 2" xfId="23676"/>
    <cellStyle name="4_leertabellen_teil_iii 4 5 2 2 2 2 2" xfId="37991"/>
    <cellStyle name="4_leertabellen_teil_iii 4 5 2 2 2 3" xfId="30832"/>
    <cellStyle name="4_leertabellen_teil_iii 4 5 2 2 3" xfId="18871"/>
    <cellStyle name="4_leertabellen_teil_iii 4 5 2 2 3 2" xfId="26008"/>
    <cellStyle name="4_leertabellen_teil_iii 4 5 2 2 3 2 2" xfId="40323"/>
    <cellStyle name="4_leertabellen_teil_iii 4 5 2 2 3 3" xfId="33186"/>
    <cellStyle name="4_leertabellen_teil_iii 4 5 2 2 4" xfId="20208"/>
    <cellStyle name="4_leertabellen_teil_iii 4 5 2 2 4 2" xfId="27345"/>
    <cellStyle name="4_leertabellen_teil_iii 4 5 2 2 4 2 2" xfId="41660"/>
    <cellStyle name="4_leertabellen_teil_iii 4 5 2 2 4 3" xfId="34523"/>
    <cellStyle name="4_leertabellen_teil_iii 4 5 2 2 5" xfId="21423"/>
    <cellStyle name="4_leertabellen_teil_iii 4 5 2 2 5 2" xfId="35738"/>
    <cellStyle name="4_leertabellen_teil_iii 4 5 2 2 6" xfId="28560"/>
    <cellStyle name="4_leertabellen_teil_iii 4 5 2 3" xfId="15138"/>
    <cellStyle name="4_leertabellen_teil_iii 4 5 2 3 2" xfId="22297"/>
    <cellStyle name="4_leertabellen_teil_iii 4 5 2 3 2 2" xfId="36612"/>
    <cellStyle name="4_leertabellen_teil_iii 4 5 2 3 3" xfId="29453"/>
    <cellStyle name="4_leertabellen_teil_iii 4 5 2 4" xfId="17492"/>
    <cellStyle name="4_leertabellen_teil_iii 4 5 2 4 2" xfId="24629"/>
    <cellStyle name="4_leertabellen_teil_iii 4 5 2 4 2 2" xfId="38944"/>
    <cellStyle name="4_leertabellen_teil_iii 4 5 2 4 3" xfId="31807"/>
    <cellStyle name="4_leertabellen_teil_iii 4 6" xfId="12765"/>
    <cellStyle name="4_leertabellen_teil_iii 4 6 2" xfId="14082"/>
    <cellStyle name="4_leertabellen_teil_iii 4 6 2 2" xfId="16451"/>
    <cellStyle name="4_leertabellen_teil_iii 4 6 2 2 2" xfId="23610"/>
    <cellStyle name="4_leertabellen_teil_iii 4 6 2 2 2 2" xfId="37925"/>
    <cellStyle name="4_leertabellen_teil_iii 4 6 2 2 3" xfId="30766"/>
    <cellStyle name="4_leertabellen_teil_iii 4 6 2 3" xfId="18805"/>
    <cellStyle name="4_leertabellen_teil_iii 4 6 2 3 2" xfId="25942"/>
    <cellStyle name="4_leertabellen_teil_iii 4 6 2 3 2 2" xfId="40257"/>
    <cellStyle name="4_leertabellen_teil_iii 4 6 2 3 3" xfId="33120"/>
    <cellStyle name="4_leertabellen_teil_iii 4 6 2 4" xfId="20165"/>
    <cellStyle name="4_leertabellen_teil_iii 4 6 2 4 2" xfId="27302"/>
    <cellStyle name="4_leertabellen_teil_iii 4 6 2 4 2 2" xfId="41617"/>
    <cellStyle name="4_leertabellen_teil_iii 4 6 2 4 3" xfId="34480"/>
    <cellStyle name="4_leertabellen_teil_iii 4 6 2 5" xfId="21380"/>
    <cellStyle name="4_leertabellen_teil_iii 4 6 2 5 2" xfId="35695"/>
    <cellStyle name="4_leertabellen_teil_iii 4 6 2 6" xfId="28517"/>
    <cellStyle name="4_leertabellen_teil_iii 4 6 3" xfId="15134"/>
    <cellStyle name="4_leertabellen_teil_iii 4 6 3 2" xfId="22293"/>
    <cellStyle name="4_leertabellen_teil_iii 4 6 3 2 2" xfId="36608"/>
    <cellStyle name="4_leertabellen_teil_iii 4 6 3 3" xfId="29449"/>
    <cellStyle name="4_leertabellen_teil_iii 4 6 4" xfId="17488"/>
    <cellStyle name="4_leertabellen_teil_iii 4 6 4 2" xfId="24625"/>
    <cellStyle name="4_leertabellen_teil_iii 4 6 4 2 2" xfId="38940"/>
    <cellStyle name="4_leertabellen_teil_iii 4 6 4 3" xfId="31803"/>
    <cellStyle name="4_leertabellen_teil_iii 5" xfId="494"/>
    <cellStyle name="4_leertabellen_teil_iii 5 2" xfId="12770"/>
    <cellStyle name="4_leertabellen_teil_iii 5 2 2" xfId="14915"/>
    <cellStyle name="4_leertabellen_teil_iii 5 2 2 2" xfId="17278"/>
    <cellStyle name="4_leertabellen_teil_iii 5 2 2 2 2" xfId="24415"/>
    <cellStyle name="4_leertabellen_teil_iii 5 2 2 2 2 2" xfId="38730"/>
    <cellStyle name="4_leertabellen_teil_iii 5 2 2 2 3" xfId="31593"/>
    <cellStyle name="4_leertabellen_teil_iii 5 2 2 3" xfId="19632"/>
    <cellStyle name="4_leertabellen_teil_iii 5 2 2 3 2" xfId="26769"/>
    <cellStyle name="4_leertabellen_teil_iii 5 2 2 3 2 2" xfId="41084"/>
    <cellStyle name="4_leertabellen_teil_iii 5 2 2 3 3" xfId="33947"/>
    <cellStyle name="4_leertabellen_teil_iii 5 2 2 4" xfId="20908"/>
    <cellStyle name="4_leertabellen_teil_iii 5 2 2 4 2" xfId="28045"/>
    <cellStyle name="4_leertabellen_teil_iii 5 2 2 4 2 2" xfId="42360"/>
    <cellStyle name="4_leertabellen_teil_iii 5 2 2 4 3" xfId="35223"/>
    <cellStyle name="4_leertabellen_teil_iii 5 2 2 5" xfId="22084"/>
    <cellStyle name="4_leertabellen_teil_iii 5 2 2 5 2" xfId="36399"/>
    <cellStyle name="4_leertabellen_teil_iii 5 2 2 6" xfId="29240"/>
    <cellStyle name="4_leertabellen_teil_iii 5 2 3" xfId="15139"/>
    <cellStyle name="4_leertabellen_teil_iii 5 2 3 2" xfId="22298"/>
    <cellStyle name="4_leertabellen_teil_iii 5 2 3 2 2" xfId="36613"/>
    <cellStyle name="4_leertabellen_teil_iii 5 2 3 3" xfId="29454"/>
    <cellStyle name="4_leertabellen_teil_iii 5 2 4" xfId="17493"/>
    <cellStyle name="4_leertabellen_teil_iii 5 2 4 2" xfId="24630"/>
    <cellStyle name="4_leertabellen_teil_iii 5 2 4 2 2" xfId="38945"/>
    <cellStyle name="4_leertabellen_teil_iii 5 2 4 3" xfId="31808"/>
    <cellStyle name="4_leertabellen_teil_iii 6" xfId="495"/>
    <cellStyle name="4_leertabellen_teil_iii 6 2" xfId="12771"/>
    <cellStyle name="4_leertabellen_teil_iii 6 2 2" xfId="14939"/>
    <cellStyle name="4_leertabellen_teil_iii 6 2 2 2" xfId="17302"/>
    <cellStyle name="4_leertabellen_teil_iii 6 2 2 2 2" xfId="24439"/>
    <cellStyle name="4_leertabellen_teil_iii 6 2 2 2 2 2" xfId="38754"/>
    <cellStyle name="4_leertabellen_teil_iii 6 2 2 2 3" xfId="31617"/>
    <cellStyle name="4_leertabellen_teil_iii 6 2 2 3" xfId="19656"/>
    <cellStyle name="4_leertabellen_teil_iii 6 2 2 3 2" xfId="26793"/>
    <cellStyle name="4_leertabellen_teil_iii 6 2 2 3 2 2" xfId="41108"/>
    <cellStyle name="4_leertabellen_teil_iii 6 2 2 3 3" xfId="33971"/>
    <cellStyle name="4_leertabellen_teil_iii 6 2 2 4" xfId="20932"/>
    <cellStyle name="4_leertabellen_teil_iii 6 2 2 4 2" xfId="28069"/>
    <cellStyle name="4_leertabellen_teil_iii 6 2 2 4 2 2" xfId="42384"/>
    <cellStyle name="4_leertabellen_teil_iii 6 2 2 4 3" xfId="35247"/>
    <cellStyle name="4_leertabellen_teil_iii 6 2 2 5" xfId="22108"/>
    <cellStyle name="4_leertabellen_teil_iii 6 2 2 5 2" xfId="36423"/>
    <cellStyle name="4_leertabellen_teil_iii 6 2 2 6" xfId="29264"/>
    <cellStyle name="4_leertabellen_teil_iii 6 2 3" xfId="15140"/>
    <cellStyle name="4_leertabellen_teil_iii 6 2 3 2" xfId="22299"/>
    <cellStyle name="4_leertabellen_teil_iii 6 2 3 2 2" xfId="36614"/>
    <cellStyle name="4_leertabellen_teil_iii 6 2 3 3" xfId="29455"/>
    <cellStyle name="4_leertabellen_teil_iii 6 2 4" xfId="17494"/>
    <cellStyle name="4_leertabellen_teil_iii 6 2 4 2" xfId="24631"/>
    <cellStyle name="4_leertabellen_teil_iii 6 2 4 2 2" xfId="38946"/>
    <cellStyle name="4_leertabellen_teil_iii 6 2 4 3" xfId="31809"/>
    <cellStyle name="4_leertabellen_teil_iii 7" xfId="496"/>
    <cellStyle name="4_leertabellen_teil_iii 7 2" xfId="12772"/>
    <cellStyle name="4_leertabellen_teil_iii 7 2 2" xfId="14585"/>
    <cellStyle name="4_leertabellen_teil_iii 7 2 2 2" xfId="16954"/>
    <cellStyle name="4_leertabellen_teil_iii 7 2 2 2 2" xfId="24113"/>
    <cellStyle name="4_leertabellen_teil_iii 7 2 2 2 2 2" xfId="38428"/>
    <cellStyle name="4_leertabellen_teil_iii 7 2 2 2 3" xfId="31269"/>
    <cellStyle name="4_leertabellen_teil_iii 7 2 2 3" xfId="19308"/>
    <cellStyle name="4_leertabellen_teil_iii 7 2 2 3 2" xfId="26445"/>
    <cellStyle name="4_leertabellen_teil_iii 7 2 2 3 2 2" xfId="40760"/>
    <cellStyle name="4_leertabellen_teil_iii 7 2 2 3 3" xfId="33623"/>
    <cellStyle name="4_leertabellen_teil_iii 7 2 2 4" xfId="20606"/>
    <cellStyle name="4_leertabellen_teil_iii 7 2 2 4 2" xfId="27743"/>
    <cellStyle name="4_leertabellen_teil_iii 7 2 2 4 2 2" xfId="42058"/>
    <cellStyle name="4_leertabellen_teil_iii 7 2 2 4 3" xfId="34921"/>
    <cellStyle name="4_leertabellen_teil_iii 7 2 2 5" xfId="21821"/>
    <cellStyle name="4_leertabellen_teil_iii 7 2 2 5 2" xfId="36136"/>
    <cellStyle name="4_leertabellen_teil_iii 7 2 2 6" xfId="28958"/>
    <cellStyle name="4_leertabellen_teil_iii 7 2 3" xfId="15141"/>
    <cellStyle name="4_leertabellen_teil_iii 7 2 3 2" xfId="22300"/>
    <cellStyle name="4_leertabellen_teil_iii 7 2 3 2 2" xfId="36615"/>
    <cellStyle name="4_leertabellen_teil_iii 7 2 3 3" xfId="29456"/>
    <cellStyle name="4_leertabellen_teil_iii 7 2 4" xfId="17495"/>
    <cellStyle name="4_leertabellen_teil_iii 7 2 4 2" xfId="24632"/>
    <cellStyle name="4_leertabellen_teil_iii 7 2 4 2 2" xfId="38947"/>
    <cellStyle name="4_leertabellen_teil_iii 7 2 4 3" xfId="31810"/>
    <cellStyle name="4_leertabellen_teil_iii 8" xfId="497"/>
    <cellStyle name="4_leertabellen_teil_iii 8 2" xfId="12773"/>
    <cellStyle name="4_leertabellen_teil_iii 8 2 2" xfId="14938"/>
    <cellStyle name="4_leertabellen_teil_iii 8 2 2 2" xfId="17301"/>
    <cellStyle name="4_leertabellen_teil_iii 8 2 2 2 2" xfId="24438"/>
    <cellStyle name="4_leertabellen_teil_iii 8 2 2 2 2 2" xfId="38753"/>
    <cellStyle name="4_leertabellen_teil_iii 8 2 2 2 3" xfId="31616"/>
    <cellStyle name="4_leertabellen_teil_iii 8 2 2 3" xfId="19655"/>
    <cellStyle name="4_leertabellen_teil_iii 8 2 2 3 2" xfId="26792"/>
    <cellStyle name="4_leertabellen_teil_iii 8 2 2 3 2 2" xfId="41107"/>
    <cellStyle name="4_leertabellen_teil_iii 8 2 2 3 3" xfId="33970"/>
    <cellStyle name="4_leertabellen_teil_iii 8 2 2 4" xfId="20931"/>
    <cellStyle name="4_leertabellen_teil_iii 8 2 2 4 2" xfId="28068"/>
    <cellStyle name="4_leertabellen_teil_iii 8 2 2 4 2 2" xfId="42383"/>
    <cellStyle name="4_leertabellen_teil_iii 8 2 2 4 3" xfId="35246"/>
    <cellStyle name="4_leertabellen_teil_iii 8 2 2 5" xfId="22107"/>
    <cellStyle name="4_leertabellen_teil_iii 8 2 2 5 2" xfId="36422"/>
    <cellStyle name="4_leertabellen_teil_iii 8 2 2 6" xfId="29263"/>
    <cellStyle name="4_leertabellen_teil_iii 8 2 3" xfId="15142"/>
    <cellStyle name="4_leertabellen_teil_iii 8 2 3 2" xfId="22301"/>
    <cellStyle name="4_leertabellen_teil_iii 8 2 3 2 2" xfId="36616"/>
    <cellStyle name="4_leertabellen_teil_iii 8 2 3 3" xfId="29457"/>
    <cellStyle name="4_leertabellen_teil_iii 8 2 4" xfId="17496"/>
    <cellStyle name="4_leertabellen_teil_iii 8 2 4 2" xfId="24633"/>
    <cellStyle name="4_leertabellen_teil_iii 8 2 4 2 2" xfId="38948"/>
    <cellStyle name="4_leertabellen_teil_iii 8 2 4 3" xfId="31811"/>
    <cellStyle name="4_leertabellen_teil_iii 9" xfId="12744"/>
    <cellStyle name="4_leertabellen_teil_iii 9 2" xfId="14667"/>
    <cellStyle name="4_leertabellen_teil_iii 9 2 2" xfId="17030"/>
    <cellStyle name="4_leertabellen_teil_iii 9 2 2 2" xfId="24189"/>
    <cellStyle name="4_leertabellen_teil_iii 9 2 2 2 2" xfId="38504"/>
    <cellStyle name="4_leertabellen_teil_iii 9 2 2 3" xfId="31345"/>
    <cellStyle name="4_leertabellen_teil_iii 9 2 3" xfId="19384"/>
    <cellStyle name="4_leertabellen_teil_iii 9 2 3 2" xfId="26521"/>
    <cellStyle name="4_leertabellen_teil_iii 9 2 3 2 2" xfId="40836"/>
    <cellStyle name="4_leertabellen_teil_iii 9 2 3 3" xfId="33699"/>
    <cellStyle name="4_leertabellen_teil_iii 9 2 4" xfId="20682"/>
    <cellStyle name="4_leertabellen_teil_iii 9 2 4 2" xfId="27819"/>
    <cellStyle name="4_leertabellen_teil_iii 9 2 4 2 2" xfId="42134"/>
    <cellStyle name="4_leertabellen_teil_iii 9 2 4 3" xfId="34997"/>
    <cellStyle name="4_leertabellen_teil_iii 9 2 5" xfId="21897"/>
    <cellStyle name="4_leertabellen_teil_iii 9 2 5 2" xfId="36212"/>
    <cellStyle name="4_leertabellen_teil_iii 9 2 6" xfId="29034"/>
    <cellStyle name="4_leertabellen_teil_iii 9 3" xfId="15113"/>
    <cellStyle name="4_leertabellen_teil_iii 9 3 2" xfId="22272"/>
    <cellStyle name="4_leertabellen_teil_iii 9 3 2 2" xfId="36587"/>
    <cellStyle name="4_leertabellen_teil_iii 9 3 3" xfId="29428"/>
    <cellStyle name="4_leertabellen_teil_iii 9 4" xfId="17467"/>
    <cellStyle name="4_leertabellen_teil_iii 9 4 2" xfId="24604"/>
    <cellStyle name="4_leertabellen_teil_iii 9 4 2 2" xfId="38919"/>
    <cellStyle name="4_leertabellen_teil_iii 9 4 3" xfId="31782"/>
    <cellStyle name="4_Merkmalsuebersicht_neu" xfId="187"/>
    <cellStyle name="4_Merkmalsuebersicht_neu 10" xfId="43285"/>
    <cellStyle name="4_Merkmalsuebersicht_neu 2" xfId="498"/>
    <cellStyle name="4_Merkmalsuebersicht_neu 2 2" xfId="499"/>
    <cellStyle name="4_Merkmalsuebersicht_neu 2 2 2" xfId="500"/>
    <cellStyle name="4_Merkmalsuebersicht_neu 2 2 2 2" xfId="12777"/>
    <cellStyle name="4_Merkmalsuebersicht_neu 2 2 2 2 2" xfId="14936"/>
    <cellStyle name="4_Merkmalsuebersicht_neu 2 2 2 2 2 2" xfId="17299"/>
    <cellStyle name="4_Merkmalsuebersicht_neu 2 2 2 2 2 2 2" xfId="24436"/>
    <cellStyle name="4_Merkmalsuebersicht_neu 2 2 2 2 2 2 2 2" xfId="38751"/>
    <cellStyle name="4_Merkmalsuebersicht_neu 2 2 2 2 2 2 3" xfId="31614"/>
    <cellStyle name="4_Merkmalsuebersicht_neu 2 2 2 2 2 3" xfId="19653"/>
    <cellStyle name="4_Merkmalsuebersicht_neu 2 2 2 2 2 3 2" xfId="26790"/>
    <cellStyle name="4_Merkmalsuebersicht_neu 2 2 2 2 2 3 2 2" xfId="41105"/>
    <cellStyle name="4_Merkmalsuebersicht_neu 2 2 2 2 2 3 3" xfId="33968"/>
    <cellStyle name="4_Merkmalsuebersicht_neu 2 2 2 2 2 4" xfId="20929"/>
    <cellStyle name="4_Merkmalsuebersicht_neu 2 2 2 2 2 4 2" xfId="28066"/>
    <cellStyle name="4_Merkmalsuebersicht_neu 2 2 2 2 2 4 2 2" xfId="42381"/>
    <cellStyle name="4_Merkmalsuebersicht_neu 2 2 2 2 2 4 3" xfId="35244"/>
    <cellStyle name="4_Merkmalsuebersicht_neu 2 2 2 2 2 5" xfId="22105"/>
    <cellStyle name="4_Merkmalsuebersicht_neu 2 2 2 2 2 5 2" xfId="36420"/>
    <cellStyle name="4_Merkmalsuebersicht_neu 2 2 2 2 2 6" xfId="29261"/>
    <cellStyle name="4_Merkmalsuebersicht_neu 2 2 2 2 3" xfId="15146"/>
    <cellStyle name="4_Merkmalsuebersicht_neu 2 2 2 2 3 2" xfId="22305"/>
    <cellStyle name="4_Merkmalsuebersicht_neu 2 2 2 2 3 2 2" xfId="36620"/>
    <cellStyle name="4_Merkmalsuebersicht_neu 2 2 2 2 3 3" xfId="29461"/>
    <cellStyle name="4_Merkmalsuebersicht_neu 2 2 2 2 4" xfId="17500"/>
    <cellStyle name="4_Merkmalsuebersicht_neu 2 2 2 2 4 2" xfId="24637"/>
    <cellStyle name="4_Merkmalsuebersicht_neu 2 2 2 2 4 2 2" xfId="38952"/>
    <cellStyle name="4_Merkmalsuebersicht_neu 2 2 2 2 4 3" xfId="31815"/>
    <cellStyle name="4_Merkmalsuebersicht_neu 2 2 3" xfId="501"/>
    <cellStyle name="4_Merkmalsuebersicht_neu 2 2 3 2" xfId="12778"/>
    <cellStyle name="4_Merkmalsuebersicht_neu 2 2 3 2 2" xfId="14588"/>
    <cellStyle name="4_Merkmalsuebersicht_neu 2 2 3 2 2 2" xfId="16957"/>
    <cellStyle name="4_Merkmalsuebersicht_neu 2 2 3 2 2 2 2" xfId="24116"/>
    <cellStyle name="4_Merkmalsuebersicht_neu 2 2 3 2 2 2 2 2" xfId="38431"/>
    <cellStyle name="4_Merkmalsuebersicht_neu 2 2 3 2 2 2 3" xfId="31272"/>
    <cellStyle name="4_Merkmalsuebersicht_neu 2 2 3 2 2 3" xfId="19311"/>
    <cellStyle name="4_Merkmalsuebersicht_neu 2 2 3 2 2 3 2" xfId="26448"/>
    <cellStyle name="4_Merkmalsuebersicht_neu 2 2 3 2 2 3 2 2" xfId="40763"/>
    <cellStyle name="4_Merkmalsuebersicht_neu 2 2 3 2 2 3 3" xfId="33626"/>
    <cellStyle name="4_Merkmalsuebersicht_neu 2 2 3 2 2 4" xfId="20609"/>
    <cellStyle name="4_Merkmalsuebersicht_neu 2 2 3 2 2 4 2" xfId="27746"/>
    <cellStyle name="4_Merkmalsuebersicht_neu 2 2 3 2 2 4 2 2" xfId="42061"/>
    <cellStyle name="4_Merkmalsuebersicht_neu 2 2 3 2 2 4 3" xfId="34924"/>
    <cellStyle name="4_Merkmalsuebersicht_neu 2 2 3 2 2 5" xfId="21824"/>
    <cellStyle name="4_Merkmalsuebersicht_neu 2 2 3 2 2 5 2" xfId="36139"/>
    <cellStyle name="4_Merkmalsuebersicht_neu 2 2 3 2 2 6" xfId="28961"/>
    <cellStyle name="4_Merkmalsuebersicht_neu 2 2 3 2 3" xfId="15147"/>
    <cellStyle name="4_Merkmalsuebersicht_neu 2 2 3 2 3 2" xfId="22306"/>
    <cellStyle name="4_Merkmalsuebersicht_neu 2 2 3 2 3 2 2" xfId="36621"/>
    <cellStyle name="4_Merkmalsuebersicht_neu 2 2 3 2 3 3" xfId="29462"/>
    <cellStyle name="4_Merkmalsuebersicht_neu 2 2 3 2 4" xfId="17501"/>
    <cellStyle name="4_Merkmalsuebersicht_neu 2 2 3 2 4 2" xfId="24638"/>
    <cellStyle name="4_Merkmalsuebersicht_neu 2 2 3 2 4 2 2" xfId="38953"/>
    <cellStyle name="4_Merkmalsuebersicht_neu 2 2 3 2 4 3" xfId="31816"/>
    <cellStyle name="4_Merkmalsuebersicht_neu 2 2 4" xfId="502"/>
    <cellStyle name="4_Merkmalsuebersicht_neu 2 2 4 2" xfId="12779"/>
    <cellStyle name="4_Merkmalsuebersicht_neu 2 2 4 2 2" xfId="14931"/>
    <cellStyle name="4_Merkmalsuebersicht_neu 2 2 4 2 2 2" xfId="17294"/>
    <cellStyle name="4_Merkmalsuebersicht_neu 2 2 4 2 2 2 2" xfId="24431"/>
    <cellStyle name="4_Merkmalsuebersicht_neu 2 2 4 2 2 2 2 2" xfId="38746"/>
    <cellStyle name="4_Merkmalsuebersicht_neu 2 2 4 2 2 2 3" xfId="31609"/>
    <cellStyle name="4_Merkmalsuebersicht_neu 2 2 4 2 2 3" xfId="19648"/>
    <cellStyle name="4_Merkmalsuebersicht_neu 2 2 4 2 2 3 2" xfId="26785"/>
    <cellStyle name="4_Merkmalsuebersicht_neu 2 2 4 2 2 3 2 2" xfId="41100"/>
    <cellStyle name="4_Merkmalsuebersicht_neu 2 2 4 2 2 3 3" xfId="33963"/>
    <cellStyle name="4_Merkmalsuebersicht_neu 2 2 4 2 2 4" xfId="20924"/>
    <cellStyle name="4_Merkmalsuebersicht_neu 2 2 4 2 2 4 2" xfId="28061"/>
    <cellStyle name="4_Merkmalsuebersicht_neu 2 2 4 2 2 4 2 2" xfId="42376"/>
    <cellStyle name="4_Merkmalsuebersicht_neu 2 2 4 2 2 4 3" xfId="35239"/>
    <cellStyle name="4_Merkmalsuebersicht_neu 2 2 4 2 2 5" xfId="22100"/>
    <cellStyle name="4_Merkmalsuebersicht_neu 2 2 4 2 2 5 2" xfId="36415"/>
    <cellStyle name="4_Merkmalsuebersicht_neu 2 2 4 2 2 6" xfId="29256"/>
    <cellStyle name="4_Merkmalsuebersicht_neu 2 2 4 2 3" xfId="15148"/>
    <cellStyle name="4_Merkmalsuebersicht_neu 2 2 4 2 3 2" xfId="22307"/>
    <cellStyle name="4_Merkmalsuebersicht_neu 2 2 4 2 3 2 2" xfId="36622"/>
    <cellStyle name="4_Merkmalsuebersicht_neu 2 2 4 2 3 3" xfId="29463"/>
    <cellStyle name="4_Merkmalsuebersicht_neu 2 2 4 2 4" xfId="17502"/>
    <cellStyle name="4_Merkmalsuebersicht_neu 2 2 4 2 4 2" xfId="24639"/>
    <cellStyle name="4_Merkmalsuebersicht_neu 2 2 4 2 4 2 2" xfId="38954"/>
    <cellStyle name="4_Merkmalsuebersicht_neu 2 2 4 2 4 3" xfId="31817"/>
    <cellStyle name="4_Merkmalsuebersicht_neu 2 2 5" xfId="503"/>
    <cellStyle name="4_Merkmalsuebersicht_neu 2 2 5 2" xfId="12780"/>
    <cellStyle name="4_Merkmalsuebersicht_neu 2 2 5 2 2" xfId="14935"/>
    <cellStyle name="4_Merkmalsuebersicht_neu 2 2 5 2 2 2" xfId="17298"/>
    <cellStyle name="4_Merkmalsuebersicht_neu 2 2 5 2 2 2 2" xfId="24435"/>
    <cellStyle name="4_Merkmalsuebersicht_neu 2 2 5 2 2 2 2 2" xfId="38750"/>
    <cellStyle name="4_Merkmalsuebersicht_neu 2 2 5 2 2 2 3" xfId="31613"/>
    <cellStyle name="4_Merkmalsuebersicht_neu 2 2 5 2 2 3" xfId="19652"/>
    <cellStyle name="4_Merkmalsuebersicht_neu 2 2 5 2 2 3 2" xfId="26789"/>
    <cellStyle name="4_Merkmalsuebersicht_neu 2 2 5 2 2 3 2 2" xfId="41104"/>
    <cellStyle name="4_Merkmalsuebersicht_neu 2 2 5 2 2 3 3" xfId="33967"/>
    <cellStyle name="4_Merkmalsuebersicht_neu 2 2 5 2 2 4" xfId="20928"/>
    <cellStyle name="4_Merkmalsuebersicht_neu 2 2 5 2 2 4 2" xfId="28065"/>
    <cellStyle name="4_Merkmalsuebersicht_neu 2 2 5 2 2 4 2 2" xfId="42380"/>
    <cellStyle name="4_Merkmalsuebersicht_neu 2 2 5 2 2 4 3" xfId="35243"/>
    <cellStyle name="4_Merkmalsuebersicht_neu 2 2 5 2 2 5" xfId="22104"/>
    <cellStyle name="4_Merkmalsuebersicht_neu 2 2 5 2 2 5 2" xfId="36419"/>
    <cellStyle name="4_Merkmalsuebersicht_neu 2 2 5 2 2 6" xfId="29260"/>
    <cellStyle name="4_Merkmalsuebersicht_neu 2 2 5 2 3" xfId="15149"/>
    <cellStyle name="4_Merkmalsuebersicht_neu 2 2 5 2 3 2" xfId="22308"/>
    <cellStyle name="4_Merkmalsuebersicht_neu 2 2 5 2 3 2 2" xfId="36623"/>
    <cellStyle name="4_Merkmalsuebersicht_neu 2 2 5 2 3 3" xfId="29464"/>
    <cellStyle name="4_Merkmalsuebersicht_neu 2 2 5 2 4" xfId="17503"/>
    <cellStyle name="4_Merkmalsuebersicht_neu 2 2 5 2 4 2" xfId="24640"/>
    <cellStyle name="4_Merkmalsuebersicht_neu 2 2 5 2 4 2 2" xfId="38955"/>
    <cellStyle name="4_Merkmalsuebersicht_neu 2 2 5 2 4 3" xfId="31818"/>
    <cellStyle name="4_Merkmalsuebersicht_neu 2 2 6" xfId="12776"/>
    <cellStyle name="4_Merkmalsuebersicht_neu 2 2 6 2" xfId="14587"/>
    <cellStyle name="4_Merkmalsuebersicht_neu 2 2 6 2 2" xfId="16956"/>
    <cellStyle name="4_Merkmalsuebersicht_neu 2 2 6 2 2 2" xfId="24115"/>
    <cellStyle name="4_Merkmalsuebersicht_neu 2 2 6 2 2 2 2" xfId="38430"/>
    <cellStyle name="4_Merkmalsuebersicht_neu 2 2 6 2 2 3" xfId="31271"/>
    <cellStyle name="4_Merkmalsuebersicht_neu 2 2 6 2 3" xfId="19310"/>
    <cellStyle name="4_Merkmalsuebersicht_neu 2 2 6 2 3 2" xfId="26447"/>
    <cellStyle name="4_Merkmalsuebersicht_neu 2 2 6 2 3 2 2" xfId="40762"/>
    <cellStyle name="4_Merkmalsuebersicht_neu 2 2 6 2 3 3" xfId="33625"/>
    <cellStyle name="4_Merkmalsuebersicht_neu 2 2 6 2 4" xfId="20608"/>
    <cellStyle name="4_Merkmalsuebersicht_neu 2 2 6 2 4 2" xfId="27745"/>
    <cellStyle name="4_Merkmalsuebersicht_neu 2 2 6 2 4 2 2" xfId="42060"/>
    <cellStyle name="4_Merkmalsuebersicht_neu 2 2 6 2 4 3" xfId="34923"/>
    <cellStyle name="4_Merkmalsuebersicht_neu 2 2 6 2 5" xfId="21823"/>
    <cellStyle name="4_Merkmalsuebersicht_neu 2 2 6 2 5 2" xfId="36138"/>
    <cellStyle name="4_Merkmalsuebersicht_neu 2 2 6 2 6" xfId="28960"/>
    <cellStyle name="4_Merkmalsuebersicht_neu 2 2 6 3" xfId="15145"/>
    <cellStyle name="4_Merkmalsuebersicht_neu 2 2 6 3 2" xfId="22304"/>
    <cellStyle name="4_Merkmalsuebersicht_neu 2 2 6 3 2 2" xfId="36619"/>
    <cellStyle name="4_Merkmalsuebersicht_neu 2 2 6 3 3" xfId="29460"/>
    <cellStyle name="4_Merkmalsuebersicht_neu 2 2 6 4" xfId="17499"/>
    <cellStyle name="4_Merkmalsuebersicht_neu 2 2 6 4 2" xfId="24636"/>
    <cellStyle name="4_Merkmalsuebersicht_neu 2 2 6 4 2 2" xfId="38951"/>
    <cellStyle name="4_Merkmalsuebersicht_neu 2 2 6 4 3" xfId="31814"/>
    <cellStyle name="4_Merkmalsuebersicht_neu 2 3" xfId="504"/>
    <cellStyle name="4_Merkmalsuebersicht_neu 2 3 2" xfId="12781"/>
    <cellStyle name="4_Merkmalsuebersicht_neu 2 3 2 2" xfId="14589"/>
    <cellStyle name="4_Merkmalsuebersicht_neu 2 3 2 2 2" xfId="16958"/>
    <cellStyle name="4_Merkmalsuebersicht_neu 2 3 2 2 2 2" xfId="24117"/>
    <cellStyle name="4_Merkmalsuebersicht_neu 2 3 2 2 2 2 2" xfId="38432"/>
    <cellStyle name="4_Merkmalsuebersicht_neu 2 3 2 2 2 3" xfId="31273"/>
    <cellStyle name="4_Merkmalsuebersicht_neu 2 3 2 2 3" xfId="19312"/>
    <cellStyle name="4_Merkmalsuebersicht_neu 2 3 2 2 3 2" xfId="26449"/>
    <cellStyle name="4_Merkmalsuebersicht_neu 2 3 2 2 3 2 2" xfId="40764"/>
    <cellStyle name="4_Merkmalsuebersicht_neu 2 3 2 2 3 3" xfId="33627"/>
    <cellStyle name="4_Merkmalsuebersicht_neu 2 3 2 2 4" xfId="20610"/>
    <cellStyle name="4_Merkmalsuebersicht_neu 2 3 2 2 4 2" xfId="27747"/>
    <cellStyle name="4_Merkmalsuebersicht_neu 2 3 2 2 4 2 2" xfId="42062"/>
    <cellStyle name="4_Merkmalsuebersicht_neu 2 3 2 2 4 3" xfId="34925"/>
    <cellStyle name="4_Merkmalsuebersicht_neu 2 3 2 2 5" xfId="21825"/>
    <cellStyle name="4_Merkmalsuebersicht_neu 2 3 2 2 5 2" xfId="36140"/>
    <cellStyle name="4_Merkmalsuebersicht_neu 2 3 2 2 6" xfId="28962"/>
    <cellStyle name="4_Merkmalsuebersicht_neu 2 3 2 3" xfId="15150"/>
    <cellStyle name="4_Merkmalsuebersicht_neu 2 3 2 3 2" xfId="22309"/>
    <cellStyle name="4_Merkmalsuebersicht_neu 2 3 2 3 2 2" xfId="36624"/>
    <cellStyle name="4_Merkmalsuebersicht_neu 2 3 2 3 3" xfId="29465"/>
    <cellStyle name="4_Merkmalsuebersicht_neu 2 3 2 4" xfId="17504"/>
    <cellStyle name="4_Merkmalsuebersicht_neu 2 3 2 4 2" xfId="24641"/>
    <cellStyle name="4_Merkmalsuebersicht_neu 2 3 2 4 2 2" xfId="38956"/>
    <cellStyle name="4_Merkmalsuebersicht_neu 2 3 2 4 3" xfId="31819"/>
    <cellStyle name="4_Merkmalsuebersicht_neu 2 4" xfId="505"/>
    <cellStyle name="4_Merkmalsuebersicht_neu 2 4 2" xfId="12782"/>
    <cellStyle name="4_Merkmalsuebersicht_neu 2 4 2 2" xfId="14934"/>
    <cellStyle name="4_Merkmalsuebersicht_neu 2 4 2 2 2" xfId="17297"/>
    <cellStyle name="4_Merkmalsuebersicht_neu 2 4 2 2 2 2" xfId="24434"/>
    <cellStyle name="4_Merkmalsuebersicht_neu 2 4 2 2 2 2 2" xfId="38749"/>
    <cellStyle name="4_Merkmalsuebersicht_neu 2 4 2 2 2 3" xfId="31612"/>
    <cellStyle name="4_Merkmalsuebersicht_neu 2 4 2 2 3" xfId="19651"/>
    <cellStyle name="4_Merkmalsuebersicht_neu 2 4 2 2 3 2" xfId="26788"/>
    <cellStyle name="4_Merkmalsuebersicht_neu 2 4 2 2 3 2 2" xfId="41103"/>
    <cellStyle name="4_Merkmalsuebersicht_neu 2 4 2 2 3 3" xfId="33966"/>
    <cellStyle name="4_Merkmalsuebersicht_neu 2 4 2 2 4" xfId="20927"/>
    <cellStyle name="4_Merkmalsuebersicht_neu 2 4 2 2 4 2" xfId="28064"/>
    <cellStyle name="4_Merkmalsuebersicht_neu 2 4 2 2 4 2 2" xfId="42379"/>
    <cellStyle name="4_Merkmalsuebersicht_neu 2 4 2 2 4 3" xfId="35242"/>
    <cellStyle name="4_Merkmalsuebersicht_neu 2 4 2 2 5" xfId="22103"/>
    <cellStyle name="4_Merkmalsuebersicht_neu 2 4 2 2 5 2" xfId="36418"/>
    <cellStyle name="4_Merkmalsuebersicht_neu 2 4 2 2 6" xfId="29259"/>
    <cellStyle name="4_Merkmalsuebersicht_neu 2 4 2 3" xfId="15151"/>
    <cellStyle name="4_Merkmalsuebersicht_neu 2 4 2 3 2" xfId="22310"/>
    <cellStyle name="4_Merkmalsuebersicht_neu 2 4 2 3 2 2" xfId="36625"/>
    <cellStyle name="4_Merkmalsuebersicht_neu 2 4 2 3 3" xfId="29466"/>
    <cellStyle name="4_Merkmalsuebersicht_neu 2 4 2 4" xfId="17505"/>
    <cellStyle name="4_Merkmalsuebersicht_neu 2 4 2 4 2" xfId="24642"/>
    <cellStyle name="4_Merkmalsuebersicht_neu 2 4 2 4 2 2" xfId="38957"/>
    <cellStyle name="4_Merkmalsuebersicht_neu 2 4 2 4 3" xfId="31820"/>
    <cellStyle name="4_Merkmalsuebersicht_neu 2 5" xfId="506"/>
    <cellStyle name="4_Merkmalsuebersicht_neu 2 5 2" xfId="12783"/>
    <cellStyle name="4_Merkmalsuebersicht_neu 2 5 2 2" xfId="14590"/>
    <cellStyle name="4_Merkmalsuebersicht_neu 2 5 2 2 2" xfId="16959"/>
    <cellStyle name="4_Merkmalsuebersicht_neu 2 5 2 2 2 2" xfId="24118"/>
    <cellStyle name="4_Merkmalsuebersicht_neu 2 5 2 2 2 2 2" xfId="38433"/>
    <cellStyle name="4_Merkmalsuebersicht_neu 2 5 2 2 2 3" xfId="31274"/>
    <cellStyle name="4_Merkmalsuebersicht_neu 2 5 2 2 3" xfId="19313"/>
    <cellStyle name="4_Merkmalsuebersicht_neu 2 5 2 2 3 2" xfId="26450"/>
    <cellStyle name="4_Merkmalsuebersicht_neu 2 5 2 2 3 2 2" xfId="40765"/>
    <cellStyle name="4_Merkmalsuebersicht_neu 2 5 2 2 3 3" xfId="33628"/>
    <cellStyle name="4_Merkmalsuebersicht_neu 2 5 2 2 4" xfId="20611"/>
    <cellStyle name="4_Merkmalsuebersicht_neu 2 5 2 2 4 2" xfId="27748"/>
    <cellStyle name="4_Merkmalsuebersicht_neu 2 5 2 2 4 2 2" xfId="42063"/>
    <cellStyle name="4_Merkmalsuebersicht_neu 2 5 2 2 4 3" xfId="34926"/>
    <cellStyle name="4_Merkmalsuebersicht_neu 2 5 2 2 5" xfId="21826"/>
    <cellStyle name="4_Merkmalsuebersicht_neu 2 5 2 2 5 2" xfId="36141"/>
    <cellStyle name="4_Merkmalsuebersicht_neu 2 5 2 2 6" xfId="28963"/>
    <cellStyle name="4_Merkmalsuebersicht_neu 2 5 2 3" xfId="15152"/>
    <cellStyle name="4_Merkmalsuebersicht_neu 2 5 2 3 2" xfId="22311"/>
    <cellStyle name="4_Merkmalsuebersicht_neu 2 5 2 3 2 2" xfId="36626"/>
    <cellStyle name="4_Merkmalsuebersicht_neu 2 5 2 3 3" xfId="29467"/>
    <cellStyle name="4_Merkmalsuebersicht_neu 2 5 2 4" xfId="17506"/>
    <cellStyle name="4_Merkmalsuebersicht_neu 2 5 2 4 2" xfId="24643"/>
    <cellStyle name="4_Merkmalsuebersicht_neu 2 5 2 4 2 2" xfId="38958"/>
    <cellStyle name="4_Merkmalsuebersicht_neu 2 5 2 4 3" xfId="31821"/>
    <cellStyle name="4_Merkmalsuebersicht_neu 2 6" xfId="507"/>
    <cellStyle name="4_Merkmalsuebersicht_neu 2 6 2" xfId="12784"/>
    <cellStyle name="4_Merkmalsuebersicht_neu 2 6 2 2" xfId="14933"/>
    <cellStyle name="4_Merkmalsuebersicht_neu 2 6 2 2 2" xfId="17296"/>
    <cellStyle name="4_Merkmalsuebersicht_neu 2 6 2 2 2 2" xfId="24433"/>
    <cellStyle name="4_Merkmalsuebersicht_neu 2 6 2 2 2 2 2" xfId="38748"/>
    <cellStyle name="4_Merkmalsuebersicht_neu 2 6 2 2 2 3" xfId="31611"/>
    <cellStyle name="4_Merkmalsuebersicht_neu 2 6 2 2 3" xfId="19650"/>
    <cellStyle name="4_Merkmalsuebersicht_neu 2 6 2 2 3 2" xfId="26787"/>
    <cellStyle name="4_Merkmalsuebersicht_neu 2 6 2 2 3 2 2" xfId="41102"/>
    <cellStyle name="4_Merkmalsuebersicht_neu 2 6 2 2 3 3" xfId="33965"/>
    <cellStyle name="4_Merkmalsuebersicht_neu 2 6 2 2 4" xfId="20926"/>
    <cellStyle name="4_Merkmalsuebersicht_neu 2 6 2 2 4 2" xfId="28063"/>
    <cellStyle name="4_Merkmalsuebersicht_neu 2 6 2 2 4 2 2" xfId="42378"/>
    <cellStyle name="4_Merkmalsuebersicht_neu 2 6 2 2 4 3" xfId="35241"/>
    <cellStyle name="4_Merkmalsuebersicht_neu 2 6 2 2 5" xfId="22102"/>
    <cellStyle name="4_Merkmalsuebersicht_neu 2 6 2 2 5 2" xfId="36417"/>
    <cellStyle name="4_Merkmalsuebersicht_neu 2 6 2 2 6" xfId="29258"/>
    <cellStyle name="4_Merkmalsuebersicht_neu 2 6 2 3" xfId="15153"/>
    <cellStyle name="4_Merkmalsuebersicht_neu 2 6 2 3 2" xfId="22312"/>
    <cellStyle name="4_Merkmalsuebersicht_neu 2 6 2 3 2 2" xfId="36627"/>
    <cellStyle name="4_Merkmalsuebersicht_neu 2 6 2 3 3" xfId="29468"/>
    <cellStyle name="4_Merkmalsuebersicht_neu 2 6 2 4" xfId="17507"/>
    <cellStyle name="4_Merkmalsuebersicht_neu 2 6 2 4 2" xfId="24644"/>
    <cellStyle name="4_Merkmalsuebersicht_neu 2 6 2 4 2 2" xfId="38959"/>
    <cellStyle name="4_Merkmalsuebersicht_neu 2 6 2 4 3" xfId="31822"/>
    <cellStyle name="4_Merkmalsuebersicht_neu 2 7" xfId="12775"/>
    <cellStyle name="4_Merkmalsuebersicht_neu 2 7 2" xfId="14937"/>
    <cellStyle name="4_Merkmalsuebersicht_neu 2 7 2 2" xfId="17300"/>
    <cellStyle name="4_Merkmalsuebersicht_neu 2 7 2 2 2" xfId="24437"/>
    <cellStyle name="4_Merkmalsuebersicht_neu 2 7 2 2 2 2" xfId="38752"/>
    <cellStyle name="4_Merkmalsuebersicht_neu 2 7 2 2 3" xfId="31615"/>
    <cellStyle name="4_Merkmalsuebersicht_neu 2 7 2 3" xfId="19654"/>
    <cellStyle name="4_Merkmalsuebersicht_neu 2 7 2 3 2" xfId="26791"/>
    <cellStyle name="4_Merkmalsuebersicht_neu 2 7 2 3 2 2" xfId="41106"/>
    <cellStyle name="4_Merkmalsuebersicht_neu 2 7 2 3 3" xfId="33969"/>
    <cellStyle name="4_Merkmalsuebersicht_neu 2 7 2 4" xfId="20930"/>
    <cellStyle name="4_Merkmalsuebersicht_neu 2 7 2 4 2" xfId="28067"/>
    <cellStyle name="4_Merkmalsuebersicht_neu 2 7 2 4 2 2" xfId="42382"/>
    <cellStyle name="4_Merkmalsuebersicht_neu 2 7 2 4 3" xfId="35245"/>
    <cellStyle name="4_Merkmalsuebersicht_neu 2 7 2 5" xfId="22106"/>
    <cellStyle name="4_Merkmalsuebersicht_neu 2 7 2 5 2" xfId="36421"/>
    <cellStyle name="4_Merkmalsuebersicht_neu 2 7 2 6" xfId="29262"/>
    <cellStyle name="4_Merkmalsuebersicht_neu 2 7 3" xfId="15144"/>
    <cellStyle name="4_Merkmalsuebersicht_neu 2 7 3 2" xfId="22303"/>
    <cellStyle name="4_Merkmalsuebersicht_neu 2 7 3 2 2" xfId="36618"/>
    <cellStyle name="4_Merkmalsuebersicht_neu 2 7 3 3" xfId="29459"/>
    <cellStyle name="4_Merkmalsuebersicht_neu 2 7 4" xfId="17498"/>
    <cellStyle name="4_Merkmalsuebersicht_neu 2 7 4 2" xfId="24635"/>
    <cellStyle name="4_Merkmalsuebersicht_neu 2 7 4 2 2" xfId="38950"/>
    <cellStyle name="4_Merkmalsuebersicht_neu 2 7 4 3" xfId="31813"/>
    <cellStyle name="4_Merkmalsuebersicht_neu 3" xfId="508"/>
    <cellStyle name="4_Merkmalsuebersicht_neu 3 2" xfId="509"/>
    <cellStyle name="4_Merkmalsuebersicht_neu 3 2 2" xfId="12786"/>
    <cellStyle name="4_Merkmalsuebersicht_neu 3 2 2 2" xfId="14932"/>
    <cellStyle name="4_Merkmalsuebersicht_neu 3 2 2 2 2" xfId="17295"/>
    <cellStyle name="4_Merkmalsuebersicht_neu 3 2 2 2 2 2" xfId="24432"/>
    <cellStyle name="4_Merkmalsuebersicht_neu 3 2 2 2 2 2 2" xfId="38747"/>
    <cellStyle name="4_Merkmalsuebersicht_neu 3 2 2 2 2 3" xfId="31610"/>
    <cellStyle name="4_Merkmalsuebersicht_neu 3 2 2 2 3" xfId="19649"/>
    <cellStyle name="4_Merkmalsuebersicht_neu 3 2 2 2 3 2" xfId="26786"/>
    <cellStyle name="4_Merkmalsuebersicht_neu 3 2 2 2 3 2 2" xfId="41101"/>
    <cellStyle name="4_Merkmalsuebersicht_neu 3 2 2 2 3 3" xfId="33964"/>
    <cellStyle name="4_Merkmalsuebersicht_neu 3 2 2 2 4" xfId="20925"/>
    <cellStyle name="4_Merkmalsuebersicht_neu 3 2 2 2 4 2" xfId="28062"/>
    <cellStyle name="4_Merkmalsuebersicht_neu 3 2 2 2 4 2 2" xfId="42377"/>
    <cellStyle name="4_Merkmalsuebersicht_neu 3 2 2 2 4 3" xfId="35240"/>
    <cellStyle name="4_Merkmalsuebersicht_neu 3 2 2 2 5" xfId="22101"/>
    <cellStyle name="4_Merkmalsuebersicht_neu 3 2 2 2 5 2" xfId="36416"/>
    <cellStyle name="4_Merkmalsuebersicht_neu 3 2 2 2 6" xfId="29257"/>
    <cellStyle name="4_Merkmalsuebersicht_neu 3 2 2 3" xfId="15155"/>
    <cellStyle name="4_Merkmalsuebersicht_neu 3 2 2 3 2" xfId="22314"/>
    <cellStyle name="4_Merkmalsuebersicht_neu 3 2 2 3 2 2" xfId="36629"/>
    <cellStyle name="4_Merkmalsuebersicht_neu 3 2 2 3 3" xfId="29470"/>
    <cellStyle name="4_Merkmalsuebersicht_neu 3 2 2 4" xfId="17509"/>
    <cellStyle name="4_Merkmalsuebersicht_neu 3 2 2 4 2" xfId="24646"/>
    <cellStyle name="4_Merkmalsuebersicht_neu 3 2 2 4 2 2" xfId="38961"/>
    <cellStyle name="4_Merkmalsuebersicht_neu 3 2 2 4 3" xfId="31824"/>
    <cellStyle name="4_Merkmalsuebersicht_neu 3 3" xfId="510"/>
    <cellStyle name="4_Merkmalsuebersicht_neu 3 3 2" xfId="12787"/>
    <cellStyle name="4_Merkmalsuebersicht_neu 3 3 2 2" xfId="14592"/>
    <cellStyle name="4_Merkmalsuebersicht_neu 3 3 2 2 2" xfId="16961"/>
    <cellStyle name="4_Merkmalsuebersicht_neu 3 3 2 2 2 2" xfId="24120"/>
    <cellStyle name="4_Merkmalsuebersicht_neu 3 3 2 2 2 2 2" xfId="38435"/>
    <cellStyle name="4_Merkmalsuebersicht_neu 3 3 2 2 2 3" xfId="31276"/>
    <cellStyle name="4_Merkmalsuebersicht_neu 3 3 2 2 3" xfId="19315"/>
    <cellStyle name="4_Merkmalsuebersicht_neu 3 3 2 2 3 2" xfId="26452"/>
    <cellStyle name="4_Merkmalsuebersicht_neu 3 3 2 2 3 2 2" xfId="40767"/>
    <cellStyle name="4_Merkmalsuebersicht_neu 3 3 2 2 3 3" xfId="33630"/>
    <cellStyle name="4_Merkmalsuebersicht_neu 3 3 2 2 4" xfId="20613"/>
    <cellStyle name="4_Merkmalsuebersicht_neu 3 3 2 2 4 2" xfId="27750"/>
    <cellStyle name="4_Merkmalsuebersicht_neu 3 3 2 2 4 2 2" xfId="42065"/>
    <cellStyle name="4_Merkmalsuebersicht_neu 3 3 2 2 4 3" xfId="34928"/>
    <cellStyle name="4_Merkmalsuebersicht_neu 3 3 2 2 5" xfId="21828"/>
    <cellStyle name="4_Merkmalsuebersicht_neu 3 3 2 2 5 2" xfId="36143"/>
    <cellStyle name="4_Merkmalsuebersicht_neu 3 3 2 2 6" xfId="28965"/>
    <cellStyle name="4_Merkmalsuebersicht_neu 3 3 2 3" xfId="15156"/>
    <cellStyle name="4_Merkmalsuebersicht_neu 3 3 2 3 2" xfId="22315"/>
    <cellStyle name="4_Merkmalsuebersicht_neu 3 3 2 3 2 2" xfId="36630"/>
    <cellStyle name="4_Merkmalsuebersicht_neu 3 3 2 3 3" xfId="29471"/>
    <cellStyle name="4_Merkmalsuebersicht_neu 3 3 2 4" xfId="17510"/>
    <cellStyle name="4_Merkmalsuebersicht_neu 3 3 2 4 2" xfId="24647"/>
    <cellStyle name="4_Merkmalsuebersicht_neu 3 3 2 4 2 2" xfId="38962"/>
    <cellStyle name="4_Merkmalsuebersicht_neu 3 3 2 4 3" xfId="31825"/>
    <cellStyle name="4_Merkmalsuebersicht_neu 3 4" xfId="511"/>
    <cellStyle name="4_Merkmalsuebersicht_neu 3 4 2" xfId="12788"/>
    <cellStyle name="4_Merkmalsuebersicht_neu 3 4 2 2" xfId="14593"/>
    <cellStyle name="4_Merkmalsuebersicht_neu 3 4 2 2 2" xfId="16962"/>
    <cellStyle name="4_Merkmalsuebersicht_neu 3 4 2 2 2 2" xfId="24121"/>
    <cellStyle name="4_Merkmalsuebersicht_neu 3 4 2 2 2 2 2" xfId="38436"/>
    <cellStyle name="4_Merkmalsuebersicht_neu 3 4 2 2 2 3" xfId="31277"/>
    <cellStyle name="4_Merkmalsuebersicht_neu 3 4 2 2 3" xfId="19316"/>
    <cellStyle name="4_Merkmalsuebersicht_neu 3 4 2 2 3 2" xfId="26453"/>
    <cellStyle name="4_Merkmalsuebersicht_neu 3 4 2 2 3 2 2" xfId="40768"/>
    <cellStyle name="4_Merkmalsuebersicht_neu 3 4 2 2 3 3" xfId="33631"/>
    <cellStyle name="4_Merkmalsuebersicht_neu 3 4 2 2 4" xfId="20614"/>
    <cellStyle name="4_Merkmalsuebersicht_neu 3 4 2 2 4 2" xfId="27751"/>
    <cellStyle name="4_Merkmalsuebersicht_neu 3 4 2 2 4 2 2" xfId="42066"/>
    <cellStyle name="4_Merkmalsuebersicht_neu 3 4 2 2 4 3" xfId="34929"/>
    <cellStyle name="4_Merkmalsuebersicht_neu 3 4 2 2 5" xfId="21829"/>
    <cellStyle name="4_Merkmalsuebersicht_neu 3 4 2 2 5 2" xfId="36144"/>
    <cellStyle name="4_Merkmalsuebersicht_neu 3 4 2 2 6" xfId="28966"/>
    <cellStyle name="4_Merkmalsuebersicht_neu 3 4 2 3" xfId="15157"/>
    <cellStyle name="4_Merkmalsuebersicht_neu 3 4 2 3 2" xfId="22316"/>
    <cellStyle name="4_Merkmalsuebersicht_neu 3 4 2 3 2 2" xfId="36631"/>
    <cellStyle name="4_Merkmalsuebersicht_neu 3 4 2 3 3" xfId="29472"/>
    <cellStyle name="4_Merkmalsuebersicht_neu 3 4 2 4" xfId="17511"/>
    <cellStyle name="4_Merkmalsuebersicht_neu 3 4 2 4 2" xfId="24648"/>
    <cellStyle name="4_Merkmalsuebersicht_neu 3 4 2 4 2 2" xfId="38963"/>
    <cellStyle name="4_Merkmalsuebersicht_neu 3 4 2 4 3" xfId="31826"/>
    <cellStyle name="4_Merkmalsuebersicht_neu 3 5" xfId="512"/>
    <cellStyle name="4_Merkmalsuebersicht_neu 3 5 2" xfId="12789"/>
    <cellStyle name="4_Merkmalsuebersicht_neu 3 5 2 2" xfId="14926"/>
    <cellStyle name="4_Merkmalsuebersicht_neu 3 5 2 2 2" xfId="17289"/>
    <cellStyle name="4_Merkmalsuebersicht_neu 3 5 2 2 2 2" xfId="24426"/>
    <cellStyle name="4_Merkmalsuebersicht_neu 3 5 2 2 2 2 2" xfId="38741"/>
    <cellStyle name="4_Merkmalsuebersicht_neu 3 5 2 2 2 3" xfId="31604"/>
    <cellStyle name="4_Merkmalsuebersicht_neu 3 5 2 2 3" xfId="19643"/>
    <cellStyle name="4_Merkmalsuebersicht_neu 3 5 2 2 3 2" xfId="26780"/>
    <cellStyle name="4_Merkmalsuebersicht_neu 3 5 2 2 3 2 2" xfId="41095"/>
    <cellStyle name="4_Merkmalsuebersicht_neu 3 5 2 2 3 3" xfId="33958"/>
    <cellStyle name="4_Merkmalsuebersicht_neu 3 5 2 2 4" xfId="20919"/>
    <cellStyle name="4_Merkmalsuebersicht_neu 3 5 2 2 4 2" xfId="28056"/>
    <cellStyle name="4_Merkmalsuebersicht_neu 3 5 2 2 4 2 2" xfId="42371"/>
    <cellStyle name="4_Merkmalsuebersicht_neu 3 5 2 2 4 3" xfId="35234"/>
    <cellStyle name="4_Merkmalsuebersicht_neu 3 5 2 2 5" xfId="22095"/>
    <cellStyle name="4_Merkmalsuebersicht_neu 3 5 2 2 5 2" xfId="36410"/>
    <cellStyle name="4_Merkmalsuebersicht_neu 3 5 2 2 6" xfId="29251"/>
    <cellStyle name="4_Merkmalsuebersicht_neu 3 5 2 3" xfId="15158"/>
    <cellStyle name="4_Merkmalsuebersicht_neu 3 5 2 3 2" xfId="22317"/>
    <cellStyle name="4_Merkmalsuebersicht_neu 3 5 2 3 2 2" xfId="36632"/>
    <cellStyle name="4_Merkmalsuebersicht_neu 3 5 2 3 3" xfId="29473"/>
    <cellStyle name="4_Merkmalsuebersicht_neu 3 5 2 4" xfId="17512"/>
    <cellStyle name="4_Merkmalsuebersicht_neu 3 5 2 4 2" xfId="24649"/>
    <cellStyle name="4_Merkmalsuebersicht_neu 3 5 2 4 2 2" xfId="38964"/>
    <cellStyle name="4_Merkmalsuebersicht_neu 3 5 2 4 3" xfId="31827"/>
    <cellStyle name="4_Merkmalsuebersicht_neu 3 6" xfId="12785"/>
    <cellStyle name="4_Merkmalsuebersicht_neu 3 6 2" xfId="14591"/>
    <cellStyle name="4_Merkmalsuebersicht_neu 3 6 2 2" xfId="16960"/>
    <cellStyle name="4_Merkmalsuebersicht_neu 3 6 2 2 2" xfId="24119"/>
    <cellStyle name="4_Merkmalsuebersicht_neu 3 6 2 2 2 2" xfId="38434"/>
    <cellStyle name="4_Merkmalsuebersicht_neu 3 6 2 2 3" xfId="31275"/>
    <cellStyle name="4_Merkmalsuebersicht_neu 3 6 2 3" xfId="19314"/>
    <cellStyle name="4_Merkmalsuebersicht_neu 3 6 2 3 2" xfId="26451"/>
    <cellStyle name="4_Merkmalsuebersicht_neu 3 6 2 3 2 2" xfId="40766"/>
    <cellStyle name="4_Merkmalsuebersicht_neu 3 6 2 3 3" xfId="33629"/>
    <cellStyle name="4_Merkmalsuebersicht_neu 3 6 2 4" xfId="20612"/>
    <cellStyle name="4_Merkmalsuebersicht_neu 3 6 2 4 2" xfId="27749"/>
    <cellStyle name="4_Merkmalsuebersicht_neu 3 6 2 4 2 2" xfId="42064"/>
    <cellStyle name="4_Merkmalsuebersicht_neu 3 6 2 4 3" xfId="34927"/>
    <cellStyle name="4_Merkmalsuebersicht_neu 3 6 2 5" xfId="21827"/>
    <cellStyle name="4_Merkmalsuebersicht_neu 3 6 2 5 2" xfId="36142"/>
    <cellStyle name="4_Merkmalsuebersicht_neu 3 6 2 6" xfId="28964"/>
    <cellStyle name="4_Merkmalsuebersicht_neu 3 6 3" xfId="15154"/>
    <cellStyle name="4_Merkmalsuebersicht_neu 3 6 3 2" xfId="22313"/>
    <cellStyle name="4_Merkmalsuebersicht_neu 3 6 3 2 2" xfId="36628"/>
    <cellStyle name="4_Merkmalsuebersicht_neu 3 6 3 3" xfId="29469"/>
    <cellStyle name="4_Merkmalsuebersicht_neu 3 6 4" xfId="17508"/>
    <cellStyle name="4_Merkmalsuebersicht_neu 3 6 4 2" xfId="24645"/>
    <cellStyle name="4_Merkmalsuebersicht_neu 3 6 4 2 2" xfId="38960"/>
    <cellStyle name="4_Merkmalsuebersicht_neu 3 6 4 3" xfId="31823"/>
    <cellStyle name="4_Merkmalsuebersicht_neu 4" xfId="513"/>
    <cellStyle name="4_Merkmalsuebersicht_neu 4 2" xfId="514"/>
    <cellStyle name="4_Merkmalsuebersicht_neu 4 2 2" xfId="12791"/>
    <cellStyle name="4_Merkmalsuebersicht_neu 4 2 2 2" xfId="14594"/>
    <cellStyle name="4_Merkmalsuebersicht_neu 4 2 2 2 2" xfId="16963"/>
    <cellStyle name="4_Merkmalsuebersicht_neu 4 2 2 2 2 2" xfId="24122"/>
    <cellStyle name="4_Merkmalsuebersicht_neu 4 2 2 2 2 2 2" xfId="38437"/>
    <cellStyle name="4_Merkmalsuebersicht_neu 4 2 2 2 2 3" xfId="31278"/>
    <cellStyle name="4_Merkmalsuebersicht_neu 4 2 2 2 3" xfId="19317"/>
    <cellStyle name="4_Merkmalsuebersicht_neu 4 2 2 2 3 2" xfId="26454"/>
    <cellStyle name="4_Merkmalsuebersicht_neu 4 2 2 2 3 2 2" xfId="40769"/>
    <cellStyle name="4_Merkmalsuebersicht_neu 4 2 2 2 3 3" xfId="33632"/>
    <cellStyle name="4_Merkmalsuebersicht_neu 4 2 2 2 4" xfId="20615"/>
    <cellStyle name="4_Merkmalsuebersicht_neu 4 2 2 2 4 2" xfId="27752"/>
    <cellStyle name="4_Merkmalsuebersicht_neu 4 2 2 2 4 2 2" xfId="42067"/>
    <cellStyle name="4_Merkmalsuebersicht_neu 4 2 2 2 4 3" xfId="34930"/>
    <cellStyle name="4_Merkmalsuebersicht_neu 4 2 2 2 5" xfId="21830"/>
    <cellStyle name="4_Merkmalsuebersicht_neu 4 2 2 2 5 2" xfId="36145"/>
    <cellStyle name="4_Merkmalsuebersicht_neu 4 2 2 2 6" xfId="28967"/>
    <cellStyle name="4_Merkmalsuebersicht_neu 4 2 2 3" xfId="15160"/>
    <cellStyle name="4_Merkmalsuebersicht_neu 4 2 2 3 2" xfId="22319"/>
    <cellStyle name="4_Merkmalsuebersicht_neu 4 2 2 3 2 2" xfId="36634"/>
    <cellStyle name="4_Merkmalsuebersicht_neu 4 2 2 3 3" xfId="29475"/>
    <cellStyle name="4_Merkmalsuebersicht_neu 4 2 2 4" xfId="17514"/>
    <cellStyle name="4_Merkmalsuebersicht_neu 4 2 2 4 2" xfId="24651"/>
    <cellStyle name="4_Merkmalsuebersicht_neu 4 2 2 4 2 2" xfId="38966"/>
    <cellStyle name="4_Merkmalsuebersicht_neu 4 2 2 4 3" xfId="31829"/>
    <cellStyle name="4_Merkmalsuebersicht_neu 4 3" xfId="515"/>
    <cellStyle name="4_Merkmalsuebersicht_neu 4 3 2" xfId="12792"/>
    <cellStyle name="4_Merkmalsuebersicht_neu 4 3 2 2" xfId="14929"/>
    <cellStyle name="4_Merkmalsuebersicht_neu 4 3 2 2 2" xfId="17292"/>
    <cellStyle name="4_Merkmalsuebersicht_neu 4 3 2 2 2 2" xfId="24429"/>
    <cellStyle name="4_Merkmalsuebersicht_neu 4 3 2 2 2 2 2" xfId="38744"/>
    <cellStyle name="4_Merkmalsuebersicht_neu 4 3 2 2 2 3" xfId="31607"/>
    <cellStyle name="4_Merkmalsuebersicht_neu 4 3 2 2 3" xfId="19646"/>
    <cellStyle name="4_Merkmalsuebersicht_neu 4 3 2 2 3 2" xfId="26783"/>
    <cellStyle name="4_Merkmalsuebersicht_neu 4 3 2 2 3 2 2" xfId="41098"/>
    <cellStyle name="4_Merkmalsuebersicht_neu 4 3 2 2 3 3" xfId="33961"/>
    <cellStyle name="4_Merkmalsuebersicht_neu 4 3 2 2 4" xfId="20922"/>
    <cellStyle name="4_Merkmalsuebersicht_neu 4 3 2 2 4 2" xfId="28059"/>
    <cellStyle name="4_Merkmalsuebersicht_neu 4 3 2 2 4 2 2" xfId="42374"/>
    <cellStyle name="4_Merkmalsuebersicht_neu 4 3 2 2 4 3" xfId="35237"/>
    <cellStyle name="4_Merkmalsuebersicht_neu 4 3 2 2 5" xfId="22098"/>
    <cellStyle name="4_Merkmalsuebersicht_neu 4 3 2 2 5 2" xfId="36413"/>
    <cellStyle name="4_Merkmalsuebersicht_neu 4 3 2 2 6" xfId="29254"/>
    <cellStyle name="4_Merkmalsuebersicht_neu 4 3 2 3" xfId="15161"/>
    <cellStyle name="4_Merkmalsuebersicht_neu 4 3 2 3 2" xfId="22320"/>
    <cellStyle name="4_Merkmalsuebersicht_neu 4 3 2 3 2 2" xfId="36635"/>
    <cellStyle name="4_Merkmalsuebersicht_neu 4 3 2 3 3" xfId="29476"/>
    <cellStyle name="4_Merkmalsuebersicht_neu 4 3 2 4" xfId="17515"/>
    <cellStyle name="4_Merkmalsuebersicht_neu 4 3 2 4 2" xfId="24652"/>
    <cellStyle name="4_Merkmalsuebersicht_neu 4 3 2 4 2 2" xfId="38967"/>
    <cellStyle name="4_Merkmalsuebersicht_neu 4 3 2 4 3" xfId="31830"/>
    <cellStyle name="4_Merkmalsuebersicht_neu 4 4" xfId="516"/>
    <cellStyle name="4_Merkmalsuebersicht_neu 4 4 2" xfId="12793"/>
    <cellStyle name="4_Merkmalsuebersicht_neu 4 4 2 2" xfId="14595"/>
    <cellStyle name="4_Merkmalsuebersicht_neu 4 4 2 2 2" xfId="16964"/>
    <cellStyle name="4_Merkmalsuebersicht_neu 4 4 2 2 2 2" xfId="24123"/>
    <cellStyle name="4_Merkmalsuebersicht_neu 4 4 2 2 2 2 2" xfId="38438"/>
    <cellStyle name="4_Merkmalsuebersicht_neu 4 4 2 2 2 3" xfId="31279"/>
    <cellStyle name="4_Merkmalsuebersicht_neu 4 4 2 2 3" xfId="19318"/>
    <cellStyle name="4_Merkmalsuebersicht_neu 4 4 2 2 3 2" xfId="26455"/>
    <cellStyle name="4_Merkmalsuebersicht_neu 4 4 2 2 3 2 2" xfId="40770"/>
    <cellStyle name="4_Merkmalsuebersicht_neu 4 4 2 2 3 3" xfId="33633"/>
    <cellStyle name="4_Merkmalsuebersicht_neu 4 4 2 2 4" xfId="20616"/>
    <cellStyle name="4_Merkmalsuebersicht_neu 4 4 2 2 4 2" xfId="27753"/>
    <cellStyle name="4_Merkmalsuebersicht_neu 4 4 2 2 4 2 2" xfId="42068"/>
    <cellStyle name="4_Merkmalsuebersicht_neu 4 4 2 2 4 3" xfId="34931"/>
    <cellStyle name="4_Merkmalsuebersicht_neu 4 4 2 2 5" xfId="21831"/>
    <cellStyle name="4_Merkmalsuebersicht_neu 4 4 2 2 5 2" xfId="36146"/>
    <cellStyle name="4_Merkmalsuebersicht_neu 4 4 2 2 6" xfId="28968"/>
    <cellStyle name="4_Merkmalsuebersicht_neu 4 4 2 3" xfId="15162"/>
    <cellStyle name="4_Merkmalsuebersicht_neu 4 4 2 3 2" xfId="22321"/>
    <cellStyle name="4_Merkmalsuebersicht_neu 4 4 2 3 2 2" xfId="36636"/>
    <cellStyle name="4_Merkmalsuebersicht_neu 4 4 2 3 3" xfId="29477"/>
    <cellStyle name="4_Merkmalsuebersicht_neu 4 4 2 4" xfId="17516"/>
    <cellStyle name="4_Merkmalsuebersicht_neu 4 4 2 4 2" xfId="24653"/>
    <cellStyle name="4_Merkmalsuebersicht_neu 4 4 2 4 2 2" xfId="38968"/>
    <cellStyle name="4_Merkmalsuebersicht_neu 4 4 2 4 3" xfId="31831"/>
    <cellStyle name="4_Merkmalsuebersicht_neu 4 5" xfId="517"/>
    <cellStyle name="4_Merkmalsuebersicht_neu 4 5 2" xfId="12794"/>
    <cellStyle name="4_Merkmalsuebersicht_neu 4 5 2 2" xfId="14928"/>
    <cellStyle name="4_Merkmalsuebersicht_neu 4 5 2 2 2" xfId="17291"/>
    <cellStyle name="4_Merkmalsuebersicht_neu 4 5 2 2 2 2" xfId="24428"/>
    <cellStyle name="4_Merkmalsuebersicht_neu 4 5 2 2 2 2 2" xfId="38743"/>
    <cellStyle name="4_Merkmalsuebersicht_neu 4 5 2 2 2 3" xfId="31606"/>
    <cellStyle name="4_Merkmalsuebersicht_neu 4 5 2 2 3" xfId="19645"/>
    <cellStyle name="4_Merkmalsuebersicht_neu 4 5 2 2 3 2" xfId="26782"/>
    <cellStyle name="4_Merkmalsuebersicht_neu 4 5 2 2 3 2 2" xfId="41097"/>
    <cellStyle name="4_Merkmalsuebersicht_neu 4 5 2 2 3 3" xfId="33960"/>
    <cellStyle name="4_Merkmalsuebersicht_neu 4 5 2 2 4" xfId="20921"/>
    <cellStyle name="4_Merkmalsuebersicht_neu 4 5 2 2 4 2" xfId="28058"/>
    <cellStyle name="4_Merkmalsuebersicht_neu 4 5 2 2 4 2 2" xfId="42373"/>
    <cellStyle name="4_Merkmalsuebersicht_neu 4 5 2 2 4 3" xfId="35236"/>
    <cellStyle name="4_Merkmalsuebersicht_neu 4 5 2 2 5" xfId="22097"/>
    <cellStyle name="4_Merkmalsuebersicht_neu 4 5 2 2 5 2" xfId="36412"/>
    <cellStyle name="4_Merkmalsuebersicht_neu 4 5 2 2 6" xfId="29253"/>
    <cellStyle name="4_Merkmalsuebersicht_neu 4 5 2 3" xfId="15163"/>
    <cellStyle name="4_Merkmalsuebersicht_neu 4 5 2 3 2" xfId="22322"/>
    <cellStyle name="4_Merkmalsuebersicht_neu 4 5 2 3 2 2" xfId="36637"/>
    <cellStyle name="4_Merkmalsuebersicht_neu 4 5 2 3 3" xfId="29478"/>
    <cellStyle name="4_Merkmalsuebersicht_neu 4 5 2 4" xfId="17517"/>
    <cellStyle name="4_Merkmalsuebersicht_neu 4 5 2 4 2" xfId="24654"/>
    <cellStyle name="4_Merkmalsuebersicht_neu 4 5 2 4 2 2" xfId="38969"/>
    <cellStyle name="4_Merkmalsuebersicht_neu 4 5 2 4 3" xfId="31832"/>
    <cellStyle name="4_Merkmalsuebersicht_neu 4 6" xfId="12790"/>
    <cellStyle name="4_Merkmalsuebersicht_neu 4 6 2" xfId="14930"/>
    <cellStyle name="4_Merkmalsuebersicht_neu 4 6 2 2" xfId="17293"/>
    <cellStyle name="4_Merkmalsuebersicht_neu 4 6 2 2 2" xfId="24430"/>
    <cellStyle name="4_Merkmalsuebersicht_neu 4 6 2 2 2 2" xfId="38745"/>
    <cellStyle name="4_Merkmalsuebersicht_neu 4 6 2 2 3" xfId="31608"/>
    <cellStyle name="4_Merkmalsuebersicht_neu 4 6 2 3" xfId="19647"/>
    <cellStyle name="4_Merkmalsuebersicht_neu 4 6 2 3 2" xfId="26784"/>
    <cellStyle name="4_Merkmalsuebersicht_neu 4 6 2 3 2 2" xfId="41099"/>
    <cellStyle name="4_Merkmalsuebersicht_neu 4 6 2 3 3" xfId="33962"/>
    <cellStyle name="4_Merkmalsuebersicht_neu 4 6 2 4" xfId="20923"/>
    <cellStyle name="4_Merkmalsuebersicht_neu 4 6 2 4 2" xfId="28060"/>
    <cellStyle name="4_Merkmalsuebersicht_neu 4 6 2 4 2 2" xfId="42375"/>
    <cellStyle name="4_Merkmalsuebersicht_neu 4 6 2 4 3" xfId="35238"/>
    <cellStyle name="4_Merkmalsuebersicht_neu 4 6 2 5" xfId="22099"/>
    <cellStyle name="4_Merkmalsuebersicht_neu 4 6 2 5 2" xfId="36414"/>
    <cellStyle name="4_Merkmalsuebersicht_neu 4 6 2 6" xfId="29255"/>
    <cellStyle name="4_Merkmalsuebersicht_neu 4 6 3" xfId="15159"/>
    <cellStyle name="4_Merkmalsuebersicht_neu 4 6 3 2" xfId="22318"/>
    <cellStyle name="4_Merkmalsuebersicht_neu 4 6 3 2 2" xfId="36633"/>
    <cellStyle name="4_Merkmalsuebersicht_neu 4 6 3 3" xfId="29474"/>
    <cellStyle name="4_Merkmalsuebersicht_neu 4 6 4" xfId="17513"/>
    <cellStyle name="4_Merkmalsuebersicht_neu 4 6 4 2" xfId="24650"/>
    <cellStyle name="4_Merkmalsuebersicht_neu 4 6 4 2 2" xfId="38965"/>
    <cellStyle name="4_Merkmalsuebersicht_neu 4 6 4 3" xfId="31828"/>
    <cellStyle name="4_Merkmalsuebersicht_neu 5" xfId="518"/>
    <cellStyle name="4_Merkmalsuebersicht_neu 5 2" xfId="12795"/>
    <cellStyle name="4_Merkmalsuebersicht_neu 5 2 2" xfId="14596"/>
    <cellStyle name="4_Merkmalsuebersicht_neu 5 2 2 2" xfId="16965"/>
    <cellStyle name="4_Merkmalsuebersicht_neu 5 2 2 2 2" xfId="24124"/>
    <cellStyle name="4_Merkmalsuebersicht_neu 5 2 2 2 2 2" xfId="38439"/>
    <cellStyle name="4_Merkmalsuebersicht_neu 5 2 2 2 3" xfId="31280"/>
    <cellStyle name="4_Merkmalsuebersicht_neu 5 2 2 3" xfId="19319"/>
    <cellStyle name="4_Merkmalsuebersicht_neu 5 2 2 3 2" xfId="26456"/>
    <cellStyle name="4_Merkmalsuebersicht_neu 5 2 2 3 2 2" xfId="40771"/>
    <cellStyle name="4_Merkmalsuebersicht_neu 5 2 2 3 3" xfId="33634"/>
    <cellStyle name="4_Merkmalsuebersicht_neu 5 2 2 4" xfId="20617"/>
    <cellStyle name="4_Merkmalsuebersicht_neu 5 2 2 4 2" xfId="27754"/>
    <cellStyle name="4_Merkmalsuebersicht_neu 5 2 2 4 2 2" xfId="42069"/>
    <cellStyle name="4_Merkmalsuebersicht_neu 5 2 2 4 3" xfId="34932"/>
    <cellStyle name="4_Merkmalsuebersicht_neu 5 2 2 5" xfId="21832"/>
    <cellStyle name="4_Merkmalsuebersicht_neu 5 2 2 5 2" xfId="36147"/>
    <cellStyle name="4_Merkmalsuebersicht_neu 5 2 2 6" xfId="28969"/>
    <cellStyle name="4_Merkmalsuebersicht_neu 5 2 3" xfId="15164"/>
    <cellStyle name="4_Merkmalsuebersicht_neu 5 2 3 2" xfId="22323"/>
    <cellStyle name="4_Merkmalsuebersicht_neu 5 2 3 2 2" xfId="36638"/>
    <cellStyle name="4_Merkmalsuebersicht_neu 5 2 3 3" xfId="29479"/>
    <cellStyle name="4_Merkmalsuebersicht_neu 5 2 4" xfId="17518"/>
    <cellStyle name="4_Merkmalsuebersicht_neu 5 2 4 2" xfId="24655"/>
    <cellStyle name="4_Merkmalsuebersicht_neu 5 2 4 2 2" xfId="38970"/>
    <cellStyle name="4_Merkmalsuebersicht_neu 5 2 4 3" xfId="31833"/>
    <cellStyle name="4_Merkmalsuebersicht_neu 6" xfId="519"/>
    <cellStyle name="4_Merkmalsuebersicht_neu 6 2" xfId="12796"/>
    <cellStyle name="4_Merkmalsuebersicht_neu 6 2 2" xfId="14927"/>
    <cellStyle name="4_Merkmalsuebersicht_neu 6 2 2 2" xfId="17290"/>
    <cellStyle name="4_Merkmalsuebersicht_neu 6 2 2 2 2" xfId="24427"/>
    <cellStyle name="4_Merkmalsuebersicht_neu 6 2 2 2 2 2" xfId="38742"/>
    <cellStyle name="4_Merkmalsuebersicht_neu 6 2 2 2 3" xfId="31605"/>
    <cellStyle name="4_Merkmalsuebersicht_neu 6 2 2 3" xfId="19644"/>
    <cellStyle name="4_Merkmalsuebersicht_neu 6 2 2 3 2" xfId="26781"/>
    <cellStyle name="4_Merkmalsuebersicht_neu 6 2 2 3 2 2" xfId="41096"/>
    <cellStyle name="4_Merkmalsuebersicht_neu 6 2 2 3 3" xfId="33959"/>
    <cellStyle name="4_Merkmalsuebersicht_neu 6 2 2 4" xfId="20920"/>
    <cellStyle name="4_Merkmalsuebersicht_neu 6 2 2 4 2" xfId="28057"/>
    <cellStyle name="4_Merkmalsuebersicht_neu 6 2 2 4 2 2" xfId="42372"/>
    <cellStyle name="4_Merkmalsuebersicht_neu 6 2 2 4 3" xfId="35235"/>
    <cellStyle name="4_Merkmalsuebersicht_neu 6 2 2 5" xfId="22096"/>
    <cellStyle name="4_Merkmalsuebersicht_neu 6 2 2 5 2" xfId="36411"/>
    <cellStyle name="4_Merkmalsuebersicht_neu 6 2 2 6" xfId="29252"/>
    <cellStyle name="4_Merkmalsuebersicht_neu 6 2 3" xfId="15165"/>
    <cellStyle name="4_Merkmalsuebersicht_neu 6 2 3 2" xfId="22324"/>
    <cellStyle name="4_Merkmalsuebersicht_neu 6 2 3 2 2" xfId="36639"/>
    <cellStyle name="4_Merkmalsuebersicht_neu 6 2 3 3" xfId="29480"/>
    <cellStyle name="4_Merkmalsuebersicht_neu 6 2 4" xfId="17519"/>
    <cellStyle name="4_Merkmalsuebersicht_neu 6 2 4 2" xfId="24656"/>
    <cellStyle name="4_Merkmalsuebersicht_neu 6 2 4 2 2" xfId="38971"/>
    <cellStyle name="4_Merkmalsuebersicht_neu 6 2 4 3" xfId="31834"/>
    <cellStyle name="4_Merkmalsuebersicht_neu 7" xfId="520"/>
    <cellStyle name="4_Merkmalsuebersicht_neu 7 2" xfId="12797"/>
    <cellStyle name="4_Merkmalsuebersicht_neu 7 2 2" xfId="14150"/>
    <cellStyle name="4_Merkmalsuebersicht_neu 7 2 2 2" xfId="16519"/>
    <cellStyle name="4_Merkmalsuebersicht_neu 7 2 2 2 2" xfId="23678"/>
    <cellStyle name="4_Merkmalsuebersicht_neu 7 2 2 2 2 2" xfId="37993"/>
    <cellStyle name="4_Merkmalsuebersicht_neu 7 2 2 2 3" xfId="30834"/>
    <cellStyle name="4_Merkmalsuebersicht_neu 7 2 2 3" xfId="18873"/>
    <cellStyle name="4_Merkmalsuebersicht_neu 7 2 2 3 2" xfId="26010"/>
    <cellStyle name="4_Merkmalsuebersicht_neu 7 2 2 3 2 2" xfId="40325"/>
    <cellStyle name="4_Merkmalsuebersicht_neu 7 2 2 3 3" xfId="33188"/>
    <cellStyle name="4_Merkmalsuebersicht_neu 7 2 2 4" xfId="20210"/>
    <cellStyle name="4_Merkmalsuebersicht_neu 7 2 2 4 2" xfId="27347"/>
    <cellStyle name="4_Merkmalsuebersicht_neu 7 2 2 4 2 2" xfId="41662"/>
    <cellStyle name="4_Merkmalsuebersicht_neu 7 2 2 4 3" xfId="34525"/>
    <cellStyle name="4_Merkmalsuebersicht_neu 7 2 2 5" xfId="21425"/>
    <cellStyle name="4_Merkmalsuebersicht_neu 7 2 2 5 2" xfId="35740"/>
    <cellStyle name="4_Merkmalsuebersicht_neu 7 2 2 6" xfId="28562"/>
    <cellStyle name="4_Merkmalsuebersicht_neu 7 2 3" xfId="15166"/>
    <cellStyle name="4_Merkmalsuebersicht_neu 7 2 3 2" xfId="22325"/>
    <cellStyle name="4_Merkmalsuebersicht_neu 7 2 3 2 2" xfId="36640"/>
    <cellStyle name="4_Merkmalsuebersicht_neu 7 2 3 3" xfId="29481"/>
    <cellStyle name="4_Merkmalsuebersicht_neu 7 2 4" xfId="17520"/>
    <cellStyle name="4_Merkmalsuebersicht_neu 7 2 4 2" xfId="24657"/>
    <cellStyle name="4_Merkmalsuebersicht_neu 7 2 4 2 2" xfId="38972"/>
    <cellStyle name="4_Merkmalsuebersicht_neu 7 2 4 3" xfId="31835"/>
    <cellStyle name="4_Merkmalsuebersicht_neu 8" xfId="521"/>
    <cellStyle name="4_Merkmalsuebersicht_neu 8 2" xfId="12798"/>
    <cellStyle name="4_Merkmalsuebersicht_neu 8 2 2" xfId="14151"/>
    <cellStyle name="4_Merkmalsuebersicht_neu 8 2 2 2" xfId="16520"/>
    <cellStyle name="4_Merkmalsuebersicht_neu 8 2 2 2 2" xfId="23679"/>
    <cellStyle name="4_Merkmalsuebersicht_neu 8 2 2 2 2 2" xfId="37994"/>
    <cellStyle name="4_Merkmalsuebersicht_neu 8 2 2 2 3" xfId="30835"/>
    <cellStyle name="4_Merkmalsuebersicht_neu 8 2 2 3" xfId="18874"/>
    <cellStyle name="4_Merkmalsuebersicht_neu 8 2 2 3 2" xfId="26011"/>
    <cellStyle name="4_Merkmalsuebersicht_neu 8 2 2 3 2 2" xfId="40326"/>
    <cellStyle name="4_Merkmalsuebersicht_neu 8 2 2 3 3" xfId="33189"/>
    <cellStyle name="4_Merkmalsuebersicht_neu 8 2 2 4" xfId="20211"/>
    <cellStyle name="4_Merkmalsuebersicht_neu 8 2 2 4 2" xfId="27348"/>
    <cellStyle name="4_Merkmalsuebersicht_neu 8 2 2 4 2 2" xfId="41663"/>
    <cellStyle name="4_Merkmalsuebersicht_neu 8 2 2 4 3" xfId="34526"/>
    <cellStyle name="4_Merkmalsuebersicht_neu 8 2 2 5" xfId="21426"/>
    <cellStyle name="4_Merkmalsuebersicht_neu 8 2 2 5 2" xfId="35741"/>
    <cellStyle name="4_Merkmalsuebersicht_neu 8 2 2 6" xfId="28563"/>
    <cellStyle name="4_Merkmalsuebersicht_neu 8 2 3" xfId="15167"/>
    <cellStyle name="4_Merkmalsuebersicht_neu 8 2 3 2" xfId="22326"/>
    <cellStyle name="4_Merkmalsuebersicht_neu 8 2 3 2 2" xfId="36641"/>
    <cellStyle name="4_Merkmalsuebersicht_neu 8 2 3 3" xfId="29482"/>
    <cellStyle name="4_Merkmalsuebersicht_neu 8 2 4" xfId="17521"/>
    <cellStyle name="4_Merkmalsuebersicht_neu 8 2 4 2" xfId="24658"/>
    <cellStyle name="4_Merkmalsuebersicht_neu 8 2 4 2 2" xfId="38973"/>
    <cellStyle name="4_Merkmalsuebersicht_neu 8 2 4 3" xfId="31836"/>
    <cellStyle name="4_Merkmalsuebersicht_neu 9" xfId="12774"/>
    <cellStyle name="4_Merkmalsuebersicht_neu 9 2" xfId="14586"/>
    <cellStyle name="4_Merkmalsuebersicht_neu 9 2 2" xfId="16955"/>
    <cellStyle name="4_Merkmalsuebersicht_neu 9 2 2 2" xfId="24114"/>
    <cellStyle name="4_Merkmalsuebersicht_neu 9 2 2 2 2" xfId="38429"/>
    <cellStyle name="4_Merkmalsuebersicht_neu 9 2 2 3" xfId="31270"/>
    <cellStyle name="4_Merkmalsuebersicht_neu 9 2 3" xfId="19309"/>
    <cellStyle name="4_Merkmalsuebersicht_neu 9 2 3 2" xfId="26446"/>
    <cellStyle name="4_Merkmalsuebersicht_neu 9 2 3 2 2" xfId="40761"/>
    <cellStyle name="4_Merkmalsuebersicht_neu 9 2 3 3" xfId="33624"/>
    <cellStyle name="4_Merkmalsuebersicht_neu 9 2 4" xfId="20607"/>
    <cellStyle name="4_Merkmalsuebersicht_neu 9 2 4 2" xfId="27744"/>
    <cellStyle name="4_Merkmalsuebersicht_neu 9 2 4 2 2" xfId="42059"/>
    <cellStyle name="4_Merkmalsuebersicht_neu 9 2 4 3" xfId="34922"/>
    <cellStyle name="4_Merkmalsuebersicht_neu 9 2 5" xfId="21822"/>
    <cellStyle name="4_Merkmalsuebersicht_neu 9 2 5 2" xfId="36137"/>
    <cellStyle name="4_Merkmalsuebersicht_neu 9 2 6" xfId="28959"/>
    <cellStyle name="4_Merkmalsuebersicht_neu 9 3" xfId="15143"/>
    <cellStyle name="4_Merkmalsuebersicht_neu 9 3 2" xfId="22302"/>
    <cellStyle name="4_Merkmalsuebersicht_neu 9 3 2 2" xfId="36617"/>
    <cellStyle name="4_Merkmalsuebersicht_neu 9 3 3" xfId="29458"/>
    <cellStyle name="4_Merkmalsuebersicht_neu 9 4" xfId="17497"/>
    <cellStyle name="4_Merkmalsuebersicht_neu 9 4 2" xfId="24634"/>
    <cellStyle name="4_Merkmalsuebersicht_neu 9 4 2 2" xfId="38949"/>
    <cellStyle name="4_Merkmalsuebersicht_neu 9 4 3" xfId="31812"/>
    <cellStyle name="4_Tab. F1-3" xfId="3222"/>
    <cellStyle name="4_Tab. F1-3 2" xfId="12639"/>
    <cellStyle name="4_Tab. F1-3 2 2" xfId="14762"/>
    <cellStyle name="4_Tab. F1-3 2 2 2" xfId="17125"/>
    <cellStyle name="4_Tab. F1-3 2 2 2 2" xfId="24269"/>
    <cellStyle name="4_Tab. F1-3 2 2 2 2 2" xfId="38584"/>
    <cellStyle name="4_Tab. F1-3 2 2 2 3" xfId="31440"/>
    <cellStyle name="4_Tab. F1-3 2 2 3" xfId="19479"/>
    <cellStyle name="4_Tab. F1-3 2 2 3 2" xfId="26616"/>
    <cellStyle name="4_Tab. F1-3 2 2 3 2 2" xfId="40931"/>
    <cellStyle name="4_Tab. F1-3 2 2 3 3" xfId="33794"/>
    <cellStyle name="4_Tab. F1-3 2 2 4" xfId="20762"/>
    <cellStyle name="4_Tab. F1-3 2 2 4 2" xfId="27899"/>
    <cellStyle name="4_Tab. F1-3 2 2 4 2 2" xfId="42214"/>
    <cellStyle name="4_Tab. F1-3 2 2 4 3" xfId="35077"/>
    <cellStyle name="4_Tab. F1-3 2 3" xfId="13420"/>
    <cellStyle name="4_Tab. F1-3 2 3 2" xfId="15789"/>
    <cellStyle name="4_Tab. F1-3 2 3 2 2" xfId="22948"/>
    <cellStyle name="4_Tab. F1-3 2 3 2 2 2" xfId="37263"/>
    <cellStyle name="4_Tab. F1-3 2 3 2 3" xfId="30104"/>
    <cellStyle name="4_Tab. F1-3 2 3 3" xfId="18143"/>
    <cellStyle name="4_Tab. F1-3 2 3 3 2" xfId="25280"/>
    <cellStyle name="4_Tab. F1-3 2 3 3 2 2" xfId="39595"/>
    <cellStyle name="4_Tab. F1-3 2 3 3 3" xfId="32458"/>
    <cellStyle name="4_Tab. F1-3 2 3 4" xfId="19847"/>
    <cellStyle name="4_Tab. F1-3 2 3 4 2" xfId="26984"/>
    <cellStyle name="4_Tab. F1-3 2 3 4 2 2" xfId="41299"/>
    <cellStyle name="4_Tab. F1-3 2 3 4 3" xfId="34162"/>
    <cellStyle name="4_Tab. F1-3 2 3 5" xfId="21062"/>
    <cellStyle name="4_Tab. F1-3 2 3 5 2" xfId="35377"/>
    <cellStyle name="4_Tab. F1-3 2 3 6" xfId="28199"/>
    <cellStyle name="4_Tab. F1-3 2 4" xfId="19777"/>
    <cellStyle name="4_Tab. F1-3 2 4 2" xfId="26914"/>
    <cellStyle name="4_Tab. F1-3 2 4 2 2" xfId="41229"/>
    <cellStyle name="4_Tab. F1-3 2 4 3" xfId="34092"/>
    <cellStyle name="4_Tab_III_1_1-10_neu_Endgueltig" xfId="188"/>
    <cellStyle name="4_Tab_III_1_1-10_neu_Endgueltig 2" xfId="522"/>
    <cellStyle name="4_Tab_III_1_1-10_neu_Endgueltig 2 2" xfId="12610"/>
    <cellStyle name="4_Tab_III_1_1-10_neu_Endgueltig 2 2 2" xfId="14733"/>
    <cellStyle name="4_Tab_III_1_1-10_neu_Endgueltig 2 2 2 2" xfId="17096"/>
    <cellStyle name="4_Tab_III_1_1-10_neu_Endgueltig 2 2 2 2 2" xfId="24255"/>
    <cellStyle name="4_Tab_III_1_1-10_neu_Endgueltig 2 2 2 2 2 2" xfId="38570"/>
    <cellStyle name="4_Tab_III_1_1-10_neu_Endgueltig 2 2 2 2 3" xfId="31411"/>
    <cellStyle name="4_Tab_III_1_1-10_neu_Endgueltig 2 2 2 3" xfId="19450"/>
    <cellStyle name="4_Tab_III_1_1-10_neu_Endgueltig 2 2 2 3 2" xfId="26587"/>
    <cellStyle name="4_Tab_III_1_1-10_neu_Endgueltig 2 2 2 3 2 2" xfId="40902"/>
    <cellStyle name="4_Tab_III_1_1-10_neu_Endgueltig 2 2 2 3 3" xfId="33765"/>
    <cellStyle name="4_Tab_III_1_1-10_neu_Endgueltig 2 2 2 4" xfId="20748"/>
    <cellStyle name="4_Tab_III_1_1-10_neu_Endgueltig 2 2 2 4 2" xfId="27885"/>
    <cellStyle name="4_Tab_III_1_1-10_neu_Endgueltig 2 2 2 4 2 2" xfId="42200"/>
    <cellStyle name="4_Tab_III_1_1-10_neu_Endgueltig 2 2 2 4 3" xfId="35063"/>
    <cellStyle name="4_Tab_III_1_1-10_neu_Endgueltig 2 2 3" xfId="14647"/>
    <cellStyle name="4_Tab_III_1_1-10_neu_Endgueltig 2 2 3 2" xfId="17010"/>
    <cellStyle name="4_Tab_III_1_1-10_neu_Endgueltig 2 2 3 2 2" xfId="24169"/>
    <cellStyle name="4_Tab_III_1_1-10_neu_Endgueltig 2 2 3 2 2 2" xfId="38484"/>
    <cellStyle name="4_Tab_III_1_1-10_neu_Endgueltig 2 2 3 2 3" xfId="31325"/>
    <cellStyle name="4_Tab_III_1_1-10_neu_Endgueltig 2 2 3 3" xfId="19364"/>
    <cellStyle name="4_Tab_III_1_1-10_neu_Endgueltig 2 2 3 3 2" xfId="26501"/>
    <cellStyle name="4_Tab_III_1_1-10_neu_Endgueltig 2 2 3 3 2 2" xfId="40816"/>
    <cellStyle name="4_Tab_III_1_1-10_neu_Endgueltig 2 2 3 3 3" xfId="33679"/>
    <cellStyle name="4_Tab_III_1_1-10_neu_Endgueltig 2 2 3 4" xfId="20662"/>
    <cellStyle name="4_Tab_III_1_1-10_neu_Endgueltig 2 2 3 4 2" xfId="27799"/>
    <cellStyle name="4_Tab_III_1_1-10_neu_Endgueltig 2 2 3 4 2 2" xfId="42114"/>
    <cellStyle name="4_Tab_III_1_1-10_neu_Endgueltig 2 2 3 4 3" xfId="34977"/>
    <cellStyle name="4_Tab_III_1_1-10_neu_Endgueltig 2 2 3 5" xfId="21877"/>
    <cellStyle name="4_Tab_III_1_1-10_neu_Endgueltig 2 2 3 5 2" xfId="36192"/>
    <cellStyle name="4_Tab_III_1_1-10_neu_Endgueltig 2 2 3 6" xfId="29014"/>
    <cellStyle name="4_Tab_III_1_1-10_neu_Endgueltig 2 2 4" xfId="19748"/>
    <cellStyle name="4_Tab_III_1_1-10_neu_Endgueltig 2 2 4 2" xfId="26885"/>
    <cellStyle name="4_Tab_III_1_1-10_neu_Endgueltig 2 2 4 2 2" xfId="41200"/>
    <cellStyle name="4_Tab_III_1_1-10_neu_Endgueltig 2 2 4 3" xfId="34063"/>
    <cellStyle name="4_Tab_III_1_1-10_neu_Endgueltig 3" xfId="12598"/>
    <cellStyle name="4_Tab_III_1_1-10_neu_Endgueltig 3 2" xfId="14721"/>
    <cellStyle name="4_Tab_III_1_1-10_neu_Endgueltig 3 2 2" xfId="17084"/>
    <cellStyle name="4_Tab_III_1_1-10_neu_Endgueltig 3 2 2 2" xfId="24243"/>
    <cellStyle name="4_Tab_III_1_1-10_neu_Endgueltig 3 2 2 2 2" xfId="38558"/>
    <cellStyle name="4_Tab_III_1_1-10_neu_Endgueltig 3 2 2 3" xfId="31399"/>
    <cellStyle name="4_Tab_III_1_1-10_neu_Endgueltig 3 2 3" xfId="19438"/>
    <cellStyle name="4_Tab_III_1_1-10_neu_Endgueltig 3 2 3 2" xfId="26575"/>
    <cellStyle name="4_Tab_III_1_1-10_neu_Endgueltig 3 2 3 2 2" xfId="40890"/>
    <cellStyle name="4_Tab_III_1_1-10_neu_Endgueltig 3 2 3 3" xfId="33753"/>
    <cellStyle name="4_Tab_III_1_1-10_neu_Endgueltig 3 2 4" xfId="20736"/>
    <cellStyle name="4_Tab_III_1_1-10_neu_Endgueltig 3 2 4 2" xfId="27873"/>
    <cellStyle name="4_Tab_III_1_1-10_neu_Endgueltig 3 2 4 2 2" xfId="42188"/>
    <cellStyle name="4_Tab_III_1_1-10_neu_Endgueltig 3 2 4 3" xfId="35051"/>
    <cellStyle name="4_Tab_III_1_1-10_neu_Endgueltig 3 3" xfId="13657"/>
    <cellStyle name="4_Tab_III_1_1-10_neu_Endgueltig 3 3 2" xfId="16026"/>
    <cellStyle name="4_Tab_III_1_1-10_neu_Endgueltig 3 3 2 2" xfId="23185"/>
    <cellStyle name="4_Tab_III_1_1-10_neu_Endgueltig 3 3 2 2 2" xfId="37500"/>
    <cellStyle name="4_Tab_III_1_1-10_neu_Endgueltig 3 3 2 3" xfId="30341"/>
    <cellStyle name="4_Tab_III_1_1-10_neu_Endgueltig 3 3 3" xfId="18380"/>
    <cellStyle name="4_Tab_III_1_1-10_neu_Endgueltig 3 3 3 2" xfId="25517"/>
    <cellStyle name="4_Tab_III_1_1-10_neu_Endgueltig 3 3 3 2 2" xfId="39832"/>
    <cellStyle name="4_Tab_III_1_1-10_neu_Endgueltig 3 3 3 3" xfId="32695"/>
    <cellStyle name="4_Tab_III_1_1-10_neu_Endgueltig 3 3 4" xfId="19906"/>
    <cellStyle name="4_Tab_III_1_1-10_neu_Endgueltig 3 3 4 2" xfId="27043"/>
    <cellStyle name="4_Tab_III_1_1-10_neu_Endgueltig 3 3 4 2 2" xfId="41358"/>
    <cellStyle name="4_Tab_III_1_1-10_neu_Endgueltig 3 3 4 3" xfId="34221"/>
    <cellStyle name="4_Tab_III_1_1-10_neu_Endgueltig 3 3 5" xfId="21121"/>
    <cellStyle name="4_Tab_III_1_1-10_neu_Endgueltig 3 3 5 2" xfId="35436"/>
    <cellStyle name="4_Tab_III_1_1-10_neu_Endgueltig 3 3 6" xfId="28258"/>
    <cellStyle name="4_Tab_III_1_1-10_neu_Endgueltig 3 4" xfId="19736"/>
    <cellStyle name="4_Tab_III_1_1-10_neu_Endgueltig 3 4 2" xfId="26873"/>
    <cellStyle name="4_Tab_III_1_1-10_neu_Endgueltig 3 4 2 2" xfId="41188"/>
    <cellStyle name="4_Tab_III_1_1-10_neu_Endgueltig 3 4 3" xfId="34051"/>
    <cellStyle name="4_Tab_III_1_1-10_neu_Endgueltig 4" xfId="42661"/>
    <cellStyle name="4_tabellen_teil_iii_2011_l12" xfId="189"/>
    <cellStyle name="4_tabellen_teil_iii_2011_l12 10" xfId="43286"/>
    <cellStyle name="4_tabellen_teil_iii_2011_l12 2" xfId="523"/>
    <cellStyle name="4_tabellen_teil_iii_2011_l12 2 2" xfId="524"/>
    <cellStyle name="4_tabellen_teil_iii_2011_l12 2 2 2" xfId="525"/>
    <cellStyle name="4_tabellen_teil_iii_2011_l12 2 2 2 2" xfId="12802"/>
    <cellStyle name="4_tabellen_teil_iii_2011_l12 2 2 2 2 2" xfId="14924"/>
    <cellStyle name="4_tabellen_teil_iii_2011_l12 2 2 2 2 2 2" xfId="17287"/>
    <cellStyle name="4_tabellen_teil_iii_2011_l12 2 2 2 2 2 2 2" xfId="24424"/>
    <cellStyle name="4_tabellen_teil_iii_2011_l12 2 2 2 2 2 2 2 2" xfId="38739"/>
    <cellStyle name="4_tabellen_teil_iii_2011_l12 2 2 2 2 2 2 3" xfId="31602"/>
    <cellStyle name="4_tabellen_teil_iii_2011_l12 2 2 2 2 2 3" xfId="19641"/>
    <cellStyle name="4_tabellen_teil_iii_2011_l12 2 2 2 2 2 3 2" xfId="26778"/>
    <cellStyle name="4_tabellen_teil_iii_2011_l12 2 2 2 2 2 3 2 2" xfId="41093"/>
    <cellStyle name="4_tabellen_teil_iii_2011_l12 2 2 2 2 2 3 3" xfId="33956"/>
    <cellStyle name="4_tabellen_teil_iii_2011_l12 2 2 2 2 2 4" xfId="20917"/>
    <cellStyle name="4_tabellen_teil_iii_2011_l12 2 2 2 2 2 4 2" xfId="28054"/>
    <cellStyle name="4_tabellen_teil_iii_2011_l12 2 2 2 2 2 4 2 2" xfId="42369"/>
    <cellStyle name="4_tabellen_teil_iii_2011_l12 2 2 2 2 2 4 3" xfId="35232"/>
    <cellStyle name="4_tabellen_teil_iii_2011_l12 2 2 2 2 2 5" xfId="22093"/>
    <cellStyle name="4_tabellen_teil_iii_2011_l12 2 2 2 2 2 5 2" xfId="36408"/>
    <cellStyle name="4_tabellen_teil_iii_2011_l12 2 2 2 2 2 6" xfId="29249"/>
    <cellStyle name="4_tabellen_teil_iii_2011_l12 2 2 2 2 3" xfId="15171"/>
    <cellStyle name="4_tabellen_teil_iii_2011_l12 2 2 2 2 3 2" xfId="22330"/>
    <cellStyle name="4_tabellen_teil_iii_2011_l12 2 2 2 2 3 2 2" xfId="36645"/>
    <cellStyle name="4_tabellen_teil_iii_2011_l12 2 2 2 2 3 3" xfId="29486"/>
    <cellStyle name="4_tabellen_teil_iii_2011_l12 2 2 2 2 4" xfId="17525"/>
    <cellStyle name="4_tabellen_teil_iii_2011_l12 2 2 2 2 4 2" xfId="24662"/>
    <cellStyle name="4_tabellen_teil_iii_2011_l12 2 2 2 2 4 2 2" xfId="38977"/>
    <cellStyle name="4_tabellen_teil_iii_2011_l12 2 2 2 2 4 3" xfId="31840"/>
    <cellStyle name="4_tabellen_teil_iii_2011_l12 2 2 3" xfId="526"/>
    <cellStyle name="4_tabellen_teil_iii_2011_l12 2 2 3 2" xfId="12803"/>
    <cellStyle name="4_tabellen_teil_iii_2011_l12 2 2 3 2 2" xfId="14153"/>
    <cellStyle name="4_tabellen_teil_iii_2011_l12 2 2 3 2 2 2" xfId="16522"/>
    <cellStyle name="4_tabellen_teil_iii_2011_l12 2 2 3 2 2 2 2" xfId="23681"/>
    <cellStyle name="4_tabellen_teil_iii_2011_l12 2 2 3 2 2 2 2 2" xfId="37996"/>
    <cellStyle name="4_tabellen_teil_iii_2011_l12 2 2 3 2 2 2 3" xfId="30837"/>
    <cellStyle name="4_tabellen_teil_iii_2011_l12 2 2 3 2 2 3" xfId="18876"/>
    <cellStyle name="4_tabellen_teil_iii_2011_l12 2 2 3 2 2 3 2" xfId="26013"/>
    <cellStyle name="4_tabellen_teil_iii_2011_l12 2 2 3 2 2 3 2 2" xfId="40328"/>
    <cellStyle name="4_tabellen_teil_iii_2011_l12 2 2 3 2 2 3 3" xfId="33191"/>
    <cellStyle name="4_tabellen_teil_iii_2011_l12 2 2 3 2 2 4" xfId="20213"/>
    <cellStyle name="4_tabellen_teil_iii_2011_l12 2 2 3 2 2 4 2" xfId="27350"/>
    <cellStyle name="4_tabellen_teil_iii_2011_l12 2 2 3 2 2 4 2 2" xfId="41665"/>
    <cellStyle name="4_tabellen_teil_iii_2011_l12 2 2 3 2 2 4 3" xfId="34528"/>
    <cellStyle name="4_tabellen_teil_iii_2011_l12 2 2 3 2 2 5" xfId="21428"/>
    <cellStyle name="4_tabellen_teil_iii_2011_l12 2 2 3 2 2 5 2" xfId="35743"/>
    <cellStyle name="4_tabellen_teil_iii_2011_l12 2 2 3 2 2 6" xfId="28565"/>
    <cellStyle name="4_tabellen_teil_iii_2011_l12 2 2 3 2 3" xfId="15172"/>
    <cellStyle name="4_tabellen_teil_iii_2011_l12 2 2 3 2 3 2" xfId="22331"/>
    <cellStyle name="4_tabellen_teil_iii_2011_l12 2 2 3 2 3 2 2" xfId="36646"/>
    <cellStyle name="4_tabellen_teil_iii_2011_l12 2 2 3 2 3 3" xfId="29487"/>
    <cellStyle name="4_tabellen_teil_iii_2011_l12 2 2 3 2 4" xfId="17526"/>
    <cellStyle name="4_tabellen_teil_iii_2011_l12 2 2 3 2 4 2" xfId="24663"/>
    <cellStyle name="4_tabellen_teil_iii_2011_l12 2 2 3 2 4 2 2" xfId="38978"/>
    <cellStyle name="4_tabellen_teil_iii_2011_l12 2 2 3 2 4 3" xfId="31841"/>
    <cellStyle name="4_tabellen_teil_iii_2011_l12 2 2 4" xfId="527"/>
    <cellStyle name="4_tabellen_teil_iii_2011_l12 2 2 4 2" xfId="12804"/>
    <cellStyle name="4_tabellen_teil_iii_2011_l12 2 2 4 2 2" xfId="14923"/>
    <cellStyle name="4_tabellen_teil_iii_2011_l12 2 2 4 2 2 2" xfId="17286"/>
    <cellStyle name="4_tabellen_teil_iii_2011_l12 2 2 4 2 2 2 2" xfId="24423"/>
    <cellStyle name="4_tabellen_teil_iii_2011_l12 2 2 4 2 2 2 2 2" xfId="38738"/>
    <cellStyle name="4_tabellen_teil_iii_2011_l12 2 2 4 2 2 2 3" xfId="31601"/>
    <cellStyle name="4_tabellen_teil_iii_2011_l12 2 2 4 2 2 3" xfId="19640"/>
    <cellStyle name="4_tabellen_teil_iii_2011_l12 2 2 4 2 2 3 2" xfId="26777"/>
    <cellStyle name="4_tabellen_teil_iii_2011_l12 2 2 4 2 2 3 2 2" xfId="41092"/>
    <cellStyle name="4_tabellen_teil_iii_2011_l12 2 2 4 2 2 3 3" xfId="33955"/>
    <cellStyle name="4_tabellen_teil_iii_2011_l12 2 2 4 2 2 4" xfId="20916"/>
    <cellStyle name="4_tabellen_teil_iii_2011_l12 2 2 4 2 2 4 2" xfId="28053"/>
    <cellStyle name="4_tabellen_teil_iii_2011_l12 2 2 4 2 2 4 2 2" xfId="42368"/>
    <cellStyle name="4_tabellen_teil_iii_2011_l12 2 2 4 2 2 4 3" xfId="35231"/>
    <cellStyle name="4_tabellen_teil_iii_2011_l12 2 2 4 2 2 5" xfId="22092"/>
    <cellStyle name="4_tabellen_teil_iii_2011_l12 2 2 4 2 2 5 2" xfId="36407"/>
    <cellStyle name="4_tabellen_teil_iii_2011_l12 2 2 4 2 2 6" xfId="29248"/>
    <cellStyle name="4_tabellen_teil_iii_2011_l12 2 2 4 2 3" xfId="15173"/>
    <cellStyle name="4_tabellen_teil_iii_2011_l12 2 2 4 2 3 2" xfId="22332"/>
    <cellStyle name="4_tabellen_teil_iii_2011_l12 2 2 4 2 3 2 2" xfId="36647"/>
    <cellStyle name="4_tabellen_teil_iii_2011_l12 2 2 4 2 3 3" xfId="29488"/>
    <cellStyle name="4_tabellen_teil_iii_2011_l12 2 2 4 2 4" xfId="17527"/>
    <cellStyle name="4_tabellen_teil_iii_2011_l12 2 2 4 2 4 2" xfId="24664"/>
    <cellStyle name="4_tabellen_teil_iii_2011_l12 2 2 4 2 4 2 2" xfId="38979"/>
    <cellStyle name="4_tabellen_teil_iii_2011_l12 2 2 4 2 4 3" xfId="31842"/>
    <cellStyle name="4_tabellen_teil_iii_2011_l12 2 2 5" xfId="528"/>
    <cellStyle name="4_tabellen_teil_iii_2011_l12 2 2 5 2" xfId="12805"/>
    <cellStyle name="4_tabellen_teil_iii_2011_l12 2 2 5 2 2" xfId="14490"/>
    <cellStyle name="4_tabellen_teil_iii_2011_l12 2 2 5 2 2 2" xfId="16859"/>
    <cellStyle name="4_tabellen_teil_iii_2011_l12 2 2 5 2 2 2 2" xfId="24018"/>
    <cellStyle name="4_tabellen_teil_iii_2011_l12 2 2 5 2 2 2 2 2" xfId="38333"/>
    <cellStyle name="4_tabellen_teil_iii_2011_l12 2 2 5 2 2 2 3" xfId="31174"/>
    <cellStyle name="4_tabellen_teil_iii_2011_l12 2 2 5 2 2 3" xfId="19213"/>
    <cellStyle name="4_tabellen_teil_iii_2011_l12 2 2 5 2 2 3 2" xfId="26350"/>
    <cellStyle name="4_tabellen_teil_iii_2011_l12 2 2 5 2 2 3 2 2" xfId="40665"/>
    <cellStyle name="4_tabellen_teil_iii_2011_l12 2 2 5 2 2 3 3" xfId="33528"/>
    <cellStyle name="4_tabellen_teil_iii_2011_l12 2 2 5 2 2 4" xfId="20520"/>
    <cellStyle name="4_tabellen_teil_iii_2011_l12 2 2 5 2 2 4 2" xfId="27657"/>
    <cellStyle name="4_tabellen_teil_iii_2011_l12 2 2 5 2 2 4 2 2" xfId="41972"/>
    <cellStyle name="4_tabellen_teil_iii_2011_l12 2 2 5 2 2 4 3" xfId="34835"/>
    <cellStyle name="4_tabellen_teil_iii_2011_l12 2 2 5 2 2 5" xfId="21735"/>
    <cellStyle name="4_tabellen_teil_iii_2011_l12 2 2 5 2 2 5 2" xfId="36050"/>
    <cellStyle name="4_tabellen_teil_iii_2011_l12 2 2 5 2 2 6" xfId="28872"/>
    <cellStyle name="4_tabellen_teil_iii_2011_l12 2 2 5 2 3" xfId="15174"/>
    <cellStyle name="4_tabellen_teil_iii_2011_l12 2 2 5 2 3 2" xfId="22333"/>
    <cellStyle name="4_tabellen_teil_iii_2011_l12 2 2 5 2 3 2 2" xfId="36648"/>
    <cellStyle name="4_tabellen_teil_iii_2011_l12 2 2 5 2 3 3" xfId="29489"/>
    <cellStyle name="4_tabellen_teil_iii_2011_l12 2 2 5 2 4" xfId="17528"/>
    <cellStyle name="4_tabellen_teil_iii_2011_l12 2 2 5 2 4 2" xfId="24665"/>
    <cellStyle name="4_tabellen_teil_iii_2011_l12 2 2 5 2 4 2 2" xfId="38980"/>
    <cellStyle name="4_tabellen_teil_iii_2011_l12 2 2 5 2 4 3" xfId="31843"/>
    <cellStyle name="4_tabellen_teil_iii_2011_l12 2 2 6" xfId="12801"/>
    <cellStyle name="4_tabellen_teil_iii_2011_l12 2 2 6 2" xfId="14152"/>
    <cellStyle name="4_tabellen_teil_iii_2011_l12 2 2 6 2 2" xfId="16521"/>
    <cellStyle name="4_tabellen_teil_iii_2011_l12 2 2 6 2 2 2" xfId="23680"/>
    <cellStyle name="4_tabellen_teil_iii_2011_l12 2 2 6 2 2 2 2" xfId="37995"/>
    <cellStyle name="4_tabellen_teil_iii_2011_l12 2 2 6 2 2 3" xfId="30836"/>
    <cellStyle name="4_tabellen_teil_iii_2011_l12 2 2 6 2 3" xfId="18875"/>
    <cellStyle name="4_tabellen_teil_iii_2011_l12 2 2 6 2 3 2" xfId="26012"/>
    <cellStyle name="4_tabellen_teil_iii_2011_l12 2 2 6 2 3 2 2" xfId="40327"/>
    <cellStyle name="4_tabellen_teil_iii_2011_l12 2 2 6 2 3 3" xfId="33190"/>
    <cellStyle name="4_tabellen_teil_iii_2011_l12 2 2 6 2 4" xfId="20212"/>
    <cellStyle name="4_tabellen_teil_iii_2011_l12 2 2 6 2 4 2" xfId="27349"/>
    <cellStyle name="4_tabellen_teil_iii_2011_l12 2 2 6 2 4 2 2" xfId="41664"/>
    <cellStyle name="4_tabellen_teil_iii_2011_l12 2 2 6 2 4 3" xfId="34527"/>
    <cellStyle name="4_tabellen_teil_iii_2011_l12 2 2 6 2 5" xfId="21427"/>
    <cellStyle name="4_tabellen_teil_iii_2011_l12 2 2 6 2 5 2" xfId="35742"/>
    <cellStyle name="4_tabellen_teil_iii_2011_l12 2 2 6 2 6" xfId="28564"/>
    <cellStyle name="4_tabellen_teil_iii_2011_l12 2 2 6 3" xfId="15170"/>
    <cellStyle name="4_tabellen_teil_iii_2011_l12 2 2 6 3 2" xfId="22329"/>
    <cellStyle name="4_tabellen_teil_iii_2011_l12 2 2 6 3 2 2" xfId="36644"/>
    <cellStyle name="4_tabellen_teil_iii_2011_l12 2 2 6 3 3" xfId="29485"/>
    <cellStyle name="4_tabellen_teil_iii_2011_l12 2 2 6 4" xfId="17524"/>
    <cellStyle name="4_tabellen_teil_iii_2011_l12 2 2 6 4 2" xfId="24661"/>
    <cellStyle name="4_tabellen_teil_iii_2011_l12 2 2 6 4 2 2" xfId="38976"/>
    <cellStyle name="4_tabellen_teil_iii_2011_l12 2 2 6 4 3" xfId="31839"/>
    <cellStyle name="4_tabellen_teil_iii_2011_l12 2 3" xfId="529"/>
    <cellStyle name="4_tabellen_teil_iii_2011_l12 2 3 2" xfId="12806"/>
    <cellStyle name="4_tabellen_teil_iii_2011_l12 2 3 2 2" xfId="14922"/>
    <cellStyle name="4_tabellen_teil_iii_2011_l12 2 3 2 2 2" xfId="17285"/>
    <cellStyle name="4_tabellen_teil_iii_2011_l12 2 3 2 2 2 2" xfId="24422"/>
    <cellStyle name="4_tabellen_teil_iii_2011_l12 2 3 2 2 2 2 2" xfId="38737"/>
    <cellStyle name="4_tabellen_teil_iii_2011_l12 2 3 2 2 2 3" xfId="31600"/>
    <cellStyle name="4_tabellen_teil_iii_2011_l12 2 3 2 2 3" xfId="19639"/>
    <cellStyle name="4_tabellen_teil_iii_2011_l12 2 3 2 2 3 2" xfId="26776"/>
    <cellStyle name="4_tabellen_teil_iii_2011_l12 2 3 2 2 3 2 2" xfId="41091"/>
    <cellStyle name="4_tabellen_teil_iii_2011_l12 2 3 2 2 3 3" xfId="33954"/>
    <cellStyle name="4_tabellen_teil_iii_2011_l12 2 3 2 2 4" xfId="20915"/>
    <cellStyle name="4_tabellen_teil_iii_2011_l12 2 3 2 2 4 2" xfId="28052"/>
    <cellStyle name="4_tabellen_teil_iii_2011_l12 2 3 2 2 4 2 2" xfId="42367"/>
    <cellStyle name="4_tabellen_teil_iii_2011_l12 2 3 2 2 4 3" xfId="35230"/>
    <cellStyle name="4_tabellen_teil_iii_2011_l12 2 3 2 2 5" xfId="22091"/>
    <cellStyle name="4_tabellen_teil_iii_2011_l12 2 3 2 2 5 2" xfId="36406"/>
    <cellStyle name="4_tabellen_teil_iii_2011_l12 2 3 2 2 6" xfId="29247"/>
    <cellStyle name="4_tabellen_teil_iii_2011_l12 2 3 2 3" xfId="15175"/>
    <cellStyle name="4_tabellen_teil_iii_2011_l12 2 3 2 3 2" xfId="22334"/>
    <cellStyle name="4_tabellen_teil_iii_2011_l12 2 3 2 3 2 2" xfId="36649"/>
    <cellStyle name="4_tabellen_teil_iii_2011_l12 2 3 2 3 3" xfId="29490"/>
    <cellStyle name="4_tabellen_teil_iii_2011_l12 2 3 2 4" xfId="17529"/>
    <cellStyle name="4_tabellen_teil_iii_2011_l12 2 3 2 4 2" xfId="24666"/>
    <cellStyle name="4_tabellen_teil_iii_2011_l12 2 3 2 4 2 2" xfId="38981"/>
    <cellStyle name="4_tabellen_teil_iii_2011_l12 2 3 2 4 3" xfId="31844"/>
    <cellStyle name="4_tabellen_teil_iii_2011_l12 2 4" xfId="530"/>
    <cellStyle name="4_tabellen_teil_iii_2011_l12 2 4 2" xfId="12807"/>
    <cellStyle name="4_tabellen_teil_iii_2011_l12 2 4 2 2" xfId="13733"/>
    <cellStyle name="4_tabellen_teil_iii_2011_l12 2 4 2 2 2" xfId="16102"/>
    <cellStyle name="4_tabellen_teil_iii_2011_l12 2 4 2 2 2 2" xfId="23261"/>
    <cellStyle name="4_tabellen_teil_iii_2011_l12 2 4 2 2 2 2 2" xfId="37576"/>
    <cellStyle name="4_tabellen_teil_iii_2011_l12 2 4 2 2 2 3" xfId="30417"/>
    <cellStyle name="4_tabellen_teil_iii_2011_l12 2 4 2 2 3" xfId="18456"/>
    <cellStyle name="4_tabellen_teil_iii_2011_l12 2 4 2 2 3 2" xfId="25593"/>
    <cellStyle name="4_tabellen_teil_iii_2011_l12 2 4 2 2 3 2 2" xfId="39908"/>
    <cellStyle name="4_tabellen_teil_iii_2011_l12 2 4 2 2 3 3" xfId="32771"/>
    <cellStyle name="4_tabellen_teil_iii_2011_l12 2 4 2 2 4" xfId="19982"/>
    <cellStyle name="4_tabellen_teil_iii_2011_l12 2 4 2 2 4 2" xfId="27119"/>
    <cellStyle name="4_tabellen_teil_iii_2011_l12 2 4 2 2 4 2 2" xfId="41434"/>
    <cellStyle name="4_tabellen_teil_iii_2011_l12 2 4 2 2 4 3" xfId="34297"/>
    <cellStyle name="4_tabellen_teil_iii_2011_l12 2 4 2 2 5" xfId="21197"/>
    <cellStyle name="4_tabellen_teil_iii_2011_l12 2 4 2 2 5 2" xfId="35512"/>
    <cellStyle name="4_tabellen_teil_iii_2011_l12 2 4 2 2 6" xfId="28334"/>
    <cellStyle name="4_tabellen_teil_iii_2011_l12 2 4 2 3" xfId="15176"/>
    <cellStyle name="4_tabellen_teil_iii_2011_l12 2 4 2 3 2" xfId="22335"/>
    <cellStyle name="4_tabellen_teil_iii_2011_l12 2 4 2 3 2 2" xfId="36650"/>
    <cellStyle name="4_tabellen_teil_iii_2011_l12 2 4 2 3 3" xfId="29491"/>
    <cellStyle name="4_tabellen_teil_iii_2011_l12 2 4 2 4" xfId="17530"/>
    <cellStyle name="4_tabellen_teil_iii_2011_l12 2 4 2 4 2" xfId="24667"/>
    <cellStyle name="4_tabellen_teil_iii_2011_l12 2 4 2 4 2 2" xfId="38982"/>
    <cellStyle name="4_tabellen_teil_iii_2011_l12 2 4 2 4 3" xfId="31845"/>
    <cellStyle name="4_tabellen_teil_iii_2011_l12 2 5" xfId="531"/>
    <cellStyle name="4_tabellen_teil_iii_2011_l12 2 5 2" xfId="12808"/>
    <cellStyle name="4_tabellen_teil_iii_2011_l12 2 5 2 2" xfId="14917"/>
    <cellStyle name="4_tabellen_teil_iii_2011_l12 2 5 2 2 2" xfId="17280"/>
    <cellStyle name="4_tabellen_teil_iii_2011_l12 2 5 2 2 2 2" xfId="24417"/>
    <cellStyle name="4_tabellen_teil_iii_2011_l12 2 5 2 2 2 2 2" xfId="38732"/>
    <cellStyle name="4_tabellen_teil_iii_2011_l12 2 5 2 2 2 3" xfId="31595"/>
    <cellStyle name="4_tabellen_teil_iii_2011_l12 2 5 2 2 3" xfId="19634"/>
    <cellStyle name="4_tabellen_teil_iii_2011_l12 2 5 2 2 3 2" xfId="26771"/>
    <cellStyle name="4_tabellen_teil_iii_2011_l12 2 5 2 2 3 2 2" xfId="41086"/>
    <cellStyle name="4_tabellen_teil_iii_2011_l12 2 5 2 2 3 3" xfId="33949"/>
    <cellStyle name="4_tabellen_teil_iii_2011_l12 2 5 2 2 4" xfId="20910"/>
    <cellStyle name="4_tabellen_teil_iii_2011_l12 2 5 2 2 4 2" xfId="28047"/>
    <cellStyle name="4_tabellen_teil_iii_2011_l12 2 5 2 2 4 2 2" xfId="42362"/>
    <cellStyle name="4_tabellen_teil_iii_2011_l12 2 5 2 2 4 3" xfId="35225"/>
    <cellStyle name="4_tabellen_teil_iii_2011_l12 2 5 2 2 5" xfId="22086"/>
    <cellStyle name="4_tabellen_teil_iii_2011_l12 2 5 2 2 5 2" xfId="36401"/>
    <cellStyle name="4_tabellen_teil_iii_2011_l12 2 5 2 2 6" xfId="29242"/>
    <cellStyle name="4_tabellen_teil_iii_2011_l12 2 5 2 3" xfId="15177"/>
    <cellStyle name="4_tabellen_teil_iii_2011_l12 2 5 2 3 2" xfId="22336"/>
    <cellStyle name="4_tabellen_teil_iii_2011_l12 2 5 2 3 2 2" xfId="36651"/>
    <cellStyle name="4_tabellen_teil_iii_2011_l12 2 5 2 3 3" xfId="29492"/>
    <cellStyle name="4_tabellen_teil_iii_2011_l12 2 5 2 4" xfId="17531"/>
    <cellStyle name="4_tabellen_teil_iii_2011_l12 2 5 2 4 2" xfId="24668"/>
    <cellStyle name="4_tabellen_teil_iii_2011_l12 2 5 2 4 2 2" xfId="38983"/>
    <cellStyle name="4_tabellen_teil_iii_2011_l12 2 5 2 4 3" xfId="31846"/>
    <cellStyle name="4_tabellen_teil_iii_2011_l12 2 6" xfId="532"/>
    <cellStyle name="4_tabellen_teil_iii_2011_l12 2 6 2" xfId="12809"/>
    <cellStyle name="4_tabellen_teil_iii_2011_l12 2 6 2 2" xfId="14921"/>
    <cellStyle name="4_tabellen_teil_iii_2011_l12 2 6 2 2 2" xfId="17284"/>
    <cellStyle name="4_tabellen_teil_iii_2011_l12 2 6 2 2 2 2" xfId="24421"/>
    <cellStyle name="4_tabellen_teil_iii_2011_l12 2 6 2 2 2 2 2" xfId="38736"/>
    <cellStyle name="4_tabellen_teil_iii_2011_l12 2 6 2 2 2 3" xfId="31599"/>
    <cellStyle name="4_tabellen_teil_iii_2011_l12 2 6 2 2 3" xfId="19638"/>
    <cellStyle name="4_tabellen_teil_iii_2011_l12 2 6 2 2 3 2" xfId="26775"/>
    <cellStyle name="4_tabellen_teil_iii_2011_l12 2 6 2 2 3 2 2" xfId="41090"/>
    <cellStyle name="4_tabellen_teil_iii_2011_l12 2 6 2 2 3 3" xfId="33953"/>
    <cellStyle name="4_tabellen_teil_iii_2011_l12 2 6 2 2 4" xfId="20914"/>
    <cellStyle name="4_tabellen_teil_iii_2011_l12 2 6 2 2 4 2" xfId="28051"/>
    <cellStyle name="4_tabellen_teil_iii_2011_l12 2 6 2 2 4 2 2" xfId="42366"/>
    <cellStyle name="4_tabellen_teil_iii_2011_l12 2 6 2 2 4 3" xfId="35229"/>
    <cellStyle name="4_tabellen_teil_iii_2011_l12 2 6 2 2 5" xfId="22090"/>
    <cellStyle name="4_tabellen_teil_iii_2011_l12 2 6 2 2 5 2" xfId="36405"/>
    <cellStyle name="4_tabellen_teil_iii_2011_l12 2 6 2 2 6" xfId="29246"/>
    <cellStyle name="4_tabellen_teil_iii_2011_l12 2 6 2 3" xfId="15178"/>
    <cellStyle name="4_tabellen_teil_iii_2011_l12 2 6 2 3 2" xfId="22337"/>
    <cellStyle name="4_tabellen_teil_iii_2011_l12 2 6 2 3 2 2" xfId="36652"/>
    <cellStyle name="4_tabellen_teil_iii_2011_l12 2 6 2 3 3" xfId="29493"/>
    <cellStyle name="4_tabellen_teil_iii_2011_l12 2 6 2 4" xfId="17532"/>
    <cellStyle name="4_tabellen_teil_iii_2011_l12 2 6 2 4 2" xfId="24669"/>
    <cellStyle name="4_tabellen_teil_iii_2011_l12 2 6 2 4 2 2" xfId="38984"/>
    <cellStyle name="4_tabellen_teil_iii_2011_l12 2 6 2 4 3" xfId="31847"/>
    <cellStyle name="4_tabellen_teil_iii_2011_l12 2 7" xfId="12800"/>
    <cellStyle name="4_tabellen_teil_iii_2011_l12 2 7 2" xfId="14925"/>
    <cellStyle name="4_tabellen_teil_iii_2011_l12 2 7 2 2" xfId="17288"/>
    <cellStyle name="4_tabellen_teil_iii_2011_l12 2 7 2 2 2" xfId="24425"/>
    <cellStyle name="4_tabellen_teil_iii_2011_l12 2 7 2 2 2 2" xfId="38740"/>
    <cellStyle name="4_tabellen_teil_iii_2011_l12 2 7 2 2 3" xfId="31603"/>
    <cellStyle name="4_tabellen_teil_iii_2011_l12 2 7 2 3" xfId="19642"/>
    <cellStyle name="4_tabellen_teil_iii_2011_l12 2 7 2 3 2" xfId="26779"/>
    <cellStyle name="4_tabellen_teil_iii_2011_l12 2 7 2 3 2 2" xfId="41094"/>
    <cellStyle name="4_tabellen_teil_iii_2011_l12 2 7 2 3 3" xfId="33957"/>
    <cellStyle name="4_tabellen_teil_iii_2011_l12 2 7 2 4" xfId="20918"/>
    <cellStyle name="4_tabellen_teil_iii_2011_l12 2 7 2 4 2" xfId="28055"/>
    <cellStyle name="4_tabellen_teil_iii_2011_l12 2 7 2 4 2 2" xfId="42370"/>
    <cellStyle name="4_tabellen_teil_iii_2011_l12 2 7 2 4 3" xfId="35233"/>
    <cellStyle name="4_tabellen_teil_iii_2011_l12 2 7 2 5" xfId="22094"/>
    <cellStyle name="4_tabellen_teil_iii_2011_l12 2 7 2 5 2" xfId="36409"/>
    <cellStyle name="4_tabellen_teil_iii_2011_l12 2 7 2 6" xfId="29250"/>
    <cellStyle name="4_tabellen_teil_iii_2011_l12 2 7 3" xfId="15169"/>
    <cellStyle name="4_tabellen_teil_iii_2011_l12 2 7 3 2" xfId="22328"/>
    <cellStyle name="4_tabellen_teil_iii_2011_l12 2 7 3 2 2" xfId="36643"/>
    <cellStyle name="4_tabellen_teil_iii_2011_l12 2 7 3 3" xfId="29484"/>
    <cellStyle name="4_tabellen_teil_iii_2011_l12 2 7 4" xfId="17523"/>
    <cellStyle name="4_tabellen_teil_iii_2011_l12 2 7 4 2" xfId="24660"/>
    <cellStyle name="4_tabellen_teil_iii_2011_l12 2 7 4 2 2" xfId="38975"/>
    <cellStyle name="4_tabellen_teil_iii_2011_l12 2 7 4 3" xfId="31838"/>
    <cellStyle name="4_tabellen_teil_iii_2011_l12 3" xfId="533"/>
    <cellStyle name="4_tabellen_teil_iii_2011_l12 3 2" xfId="534"/>
    <cellStyle name="4_tabellen_teil_iii_2011_l12 3 2 2" xfId="12811"/>
    <cellStyle name="4_tabellen_teil_iii_2011_l12 3 2 2 2" xfId="14920"/>
    <cellStyle name="4_tabellen_teil_iii_2011_l12 3 2 2 2 2" xfId="17283"/>
    <cellStyle name="4_tabellen_teil_iii_2011_l12 3 2 2 2 2 2" xfId="24420"/>
    <cellStyle name="4_tabellen_teil_iii_2011_l12 3 2 2 2 2 2 2" xfId="38735"/>
    <cellStyle name="4_tabellen_teil_iii_2011_l12 3 2 2 2 2 3" xfId="31598"/>
    <cellStyle name="4_tabellen_teil_iii_2011_l12 3 2 2 2 3" xfId="19637"/>
    <cellStyle name="4_tabellen_teil_iii_2011_l12 3 2 2 2 3 2" xfId="26774"/>
    <cellStyle name="4_tabellen_teil_iii_2011_l12 3 2 2 2 3 2 2" xfId="41089"/>
    <cellStyle name="4_tabellen_teil_iii_2011_l12 3 2 2 2 3 3" xfId="33952"/>
    <cellStyle name="4_tabellen_teil_iii_2011_l12 3 2 2 2 4" xfId="20913"/>
    <cellStyle name="4_tabellen_teil_iii_2011_l12 3 2 2 2 4 2" xfId="28050"/>
    <cellStyle name="4_tabellen_teil_iii_2011_l12 3 2 2 2 4 2 2" xfId="42365"/>
    <cellStyle name="4_tabellen_teil_iii_2011_l12 3 2 2 2 4 3" xfId="35228"/>
    <cellStyle name="4_tabellen_teil_iii_2011_l12 3 2 2 2 5" xfId="22089"/>
    <cellStyle name="4_tabellen_teil_iii_2011_l12 3 2 2 2 5 2" xfId="36404"/>
    <cellStyle name="4_tabellen_teil_iii_2011_l12 3 2 2 2 6" xfId="29245"/>
    <cellStyle name="4_tabellen_teil_iii_2011_l12 3 2 2 3" xfId="15180"/>
    <cellStyle name="4_tabellen_teil_iii_2011_l12 3 2 2 3 2" xfId="22339"/>
    <cellStyle name="4_tabellen_teil_iii_2011_l12 3 2 2 3 2 2" xfId="36654"/>
    <cellStyle name="4_tabellen_teil_iii_2011_l12 3 2 2 3 3" xfId="29495"/>
    <cellStyle name="4_tabellen_teil_iii_2011_l12 3 2 2 4" xfId="17534"/>
    <cellStyle name="4_tabellen_teil_iii_2011_l12 3 2 2 4 2" xfId="24671"/>
    <cellStyle name="4_tabellen_teil_iii_2011_l12 3 2 2 4 2 2" xfId="38986"/>
    <cellStyle name="4_tabellen_teil_iii_2011_l12 3 2 2 4 3" xfId="31849"/>
    <cellStyle name="4_tabellen_teil_iii_2011_l12 3 3" xfId="535"/>
    <cellStyle name="4_tabellen_teil_iii_2011_l12 3 3 2" xfId="12812"/>
    <cellStyle name="4_tabellen_teil_iii_2011_l12 3 3 2 2" xfId="14155"/>
    <cellStyle name="4_tabellen_teil_iii_2011_l12 3 3 2 2 2" xfId="16524"/>
    <cellStyle name="4_tabellen_teil_iii_2011_l12 3 3 2 2 2 2" xfId="23683"/>
    <cellStyle name="4_tabellen_teil_iii_2011_l12 3 3 2 2 2 2 2" xfId="37998"/>
    <cellStyle name="4_tabellen_teil_iii_2011_l12 3 3 2 2 2 3" xfId="30839"/>
    <cellStyle name="4_tabellen_teil_iii_2011_l12 3 3 2 2 3" xfId="18878"/>
    <cellStyle name="4_tabellen_teil_iii_2011_l12 3 3 2 2 3 2" xfId="26015"/>
    <cellStyle name="4_tabellen_teil_iii_2011_l12 3 3 2 2 3 2 2" xfId="40330"/>
    <cellStyle name="4_tabellen_teil_iii_2011_l12 3 3 2 2 3 3" xfId="33193"/>
    <cellStyle name="4_tabellen_teil_iii_2011_l12 3 3 2 2 4" xfId="20215"/>
    <cellStyle name="4_tabellen_teil_iii_2011_l12 3 3 2 2 4 2" xfId="27352"/>
    <cellStyle name="4_tabellen_teil_iii_2011_l12 3 3 2 2 4 2 2" xfId="41667"/>
    <cellStyle name="4_tabellen_teil_iii_2011_l12 3 3 2 2 4 3" xfId="34530"/>
    <cellStyle name="4_tabellen_teil_iii_2011_l12 3 3 2 2 5" xfId="21430"/>
    <cellStyle name="4_tabellen_teil_iii_2011_l12 3 3 2 2 5 2" xfId="35745"/>
    <cellStyle name="4_tabellen_teil_iii_2011_l12 3 3 2 2 6" xfId="28567"/>
    <cellStyle name="4_tabellen_teil_iii_2011_l12 3 3 2 3" xfId="15181"/>
    <cellStyle name="4_tabellen_teil_iii_2011_l12 3 3 2 3 2" xfId="22340"/>
    <cellStyle name="4_tabellen_teil_iii_2011_l12 3 3 2 3 2 2" xfId="36655"/>
    <cellStyle name="4_tabellen_teil_iii_2011_l12 3 3 2 3 3" xfId="29496"/>
    <cellStyle name="4_tabellen_teil_iii_2011_l12 3 3 2 4" xfId="17535"/>
    <cellStyle name="4_tabellen_teil_iii_2011_l12 3 3 2 4 2" xfId="24672"/>
    <cellStyle name="4_tabellen_teil_iii_2011_l12 3 3 2 4 2 2" xfId="38987"/>
    <cellStyle name="4_tabellen_teil_iii_2011_l12 3 3 2 4 3" xfId="31850"/>
    <cellStyle name="4_tabellen_teil_iii_2011_l12 3 4" xfId="536"/>
    <cellStyle name="4_tabellen_teil_iii_2011_l12 3 4 2" xfId="12813"/>
    <cellStyle name="4_tabellen_teil_iii_2011_l12 3 4 2 2" xfId="14919"/>
    <cellStyle name="4_tabellen_teil_iii_2011_l12 3 4 2 2 2" xfId="17282"/>
    <cellStyle name="4_tabellen_teil_iii_2011_l12 3 4 2 2 2 2" xfId="24419"/>
    <cellStyle name="4_tabellen_teil_iii_2011_l12 3 4 2 2 2 2 2" xfId="38734"/>
    <cellStyle name="4_tabellen_teil_iii_2011_l12 3 4 2 2 2 3" xfId="31597"/>
    <cellStyle name="4_tabellen_teil_iii_2011_l12 3 4 2 2 3" xfId="19636"/>
    <cellStyle name="4_tabellen_teil_iii_2011_l12 3 4 2 2 3 2" xfId="26773"/>
    <cellStyle name="4_tabellen_teil_iii_2011_l12 3 4 2 2 3 2 2" xfId="41088"/>
    <cellStyle name="4_tabellen_teil_iii_2011_l12 3 4 2 2 3 3" xfId="33951"/>
    <cellStyle name="4_tabellen_teil_iii_2011_l12 3 4 2 2 4" xfId="20912"/>
    <cellStyle name="4_tabellen_teil_iii_2011_l12 3 4 2 2 4 2" xfId="28049"/>
    <cellStyle name="4_tabellen_teil_iii_2011_l12 3 4 2 2 4 2 2" xfId="42364"/>
    <cellStyle name="4_tabellen_teil_iii_2011_l12 3 4 2 2 4 3" xfId="35227"/>
    <cellStyle name="4_tabellen_teil_iii_2011_l12 3 4 2 2 5" xfId="22088"/>
    <cellStyle name="4_tabellen_teil_iii_2011_l12 3 4 2 2 5 2" xfId="36403"/>
    <cellStyle name="4_tabellen_teil_iii_2011_l12 3 4 2 2 6" xfId="29244"/>
    <cellStyle name="4_tabellen_teil_iii_2011_l12 3 4 2 3" xfId="15182"/>
    <cellStyle name="4_tabellen_teil_iii_2011_l12 3 4 2 3 2" xfId="22341"/>
    <cellStyle name="4_tabellen_teil_iii_2011_l12 3 4 2 3 2 2" xfId="36656"/>
    <cellStyle name="4_tabellen_teil_iii_2011_l12 3 4 2 3 3" xfId="29497"/>
    <cellStyle name="4_tabellen_teil_iii_2011_l12 3 4 2 4" xfId="17536"/>
    <cellStyle name="4_tabellen_teil_iii_2011_l12 3 4 2 4 2" xfId="24673"/>
    <cellStyle name="4_tabellen_teil_iii_2011_l12 3 4 2 4 2 2" xfId="38988"/>
    <cellStyle name="4_tabellen_teil_iii_2011_l12 3 4 2 4 3" xfId="31851"/>
    <cellStyle name="4_tabellen_teil_iii_2011_l12 3 5" xfId="537"/>
    <cellStyle name="4_tabellen_teil_iii_2011_l12 3 5 2" xfId="12814"/>
    <cellStyle name="4_tabellen_teil_iii_2011_l12 3 5 2 2" xfId="13734"/>
    <cellStyle name="4_tabellen_teil_iii_2011_l12 3 5 2 2 2" xfId="16103"/>
    <cellStyle name="4_tabellen_teil_iii_2011_l12 3 5 2 2 2 2" xfId="23262"/>
    <cellStyle name="4_tabellen_teil_iii_2011_l12 3 5 2 2 2 2 2" xfId="37577"/>
    <cellStyle name="4_tabellen_teil_iii_2011_l12 3 5 2 2 2 3" xfId="30418"/>
    <cellStyle name="4_tabellen_teil_iii_2011_l12 3 5 2 2 3" xfId="18457"/>
    <cellStyle name="4_tabellen_teil_iii_2011_l12 3 5 2 2 3 2" xfId="25594"/>
    <cellStyle name="4_tabellen_teil_iii_2011_l12 3 5 2 2 3 2 2" xfId="39909"/>
    <cellStyle name="4_tabellen_teil_iii_2011_l12 3 5 2 2 3 3" xfId="32772"/>
    <cellStyle name="4_tabellen_teil_iii_2011_l12 3 5 2 2 4" xfId="19983"/>
    <cellStyle name="4_tabellen_teil_iii_2011_l12 3 5 2 2 4 2" xfId="27120"/>
    <cellStyle name="4_tabellen_teil_iii_2011_l12 3 5 2 2 4 2 2" xfId="41435"/>
    <cellStyle name="4_tabellen_teil_iii_2011_l12 3 5 2 2 4 3" xfId="34298"/>
    <cellStyle name="4_tabellen_teil_iii_2011_l12 3 5 2 2 5" xfId="21198"/>
    <cellStyle name="4_tabellen_teil_iii_2011_l12 3 5 2 2 5 2" xfId="35513"/>
    <cellStyle name="4_tabellen_teil_iii_2011_l12 3 5 2 2 6" xfId="28335"/>
    <cellStyle name="4_tabellen_teil_iii_2011_l12 3 5 2 3" xfId="15183"/>
    <cellStyle name="4_tabellen_teil_iii_2011_l12 3 5 2 3 2" xfId="22342"/>
    <cellStyle name="4_tabellen_teil_iii_2011_l12 3 5 2 3 2 2" xfId="36657"/>
    <cellStyle name="4_tabellen_teil_iii_2011_l12 3 5 2 3 3" xfId="29498"/>
    <cellStyle name="4_tabellen_teil_iii_2011_l12 3 5 2 4" xfId="17537"/>
    <cellStyle name="4_tabellen_teil_iii_2011_l12 3 5 2 4 2" xfId="24674"/>
    <cellStyle name="4_tabellen_teil_iii_2011_l12 3 5 2 4 2 2" xfId="38989"/>
    <cellStyle name="4_tabellen_teil_iii_2011_l12 3 5 2 4 3" xfId="31852"/>
    <cellStyle name="4_tabellen_teil_iii_2011_l12 3 6" xfId="12810"/>
    <cellStyle name="4_tabellen_teil_iii_2011_l12 3 6 2" xfId="14154"/>
    <cellStyle name="4_tabellen_teil_iii_2011_l12 3 6 2 2" xfId="16523"/>
    <cellStyle name="4_tabellen_teil_iii_2011_l12 3 6 2 2 2" xfId="23682"/>
    <cellStyle name="4_tabellen_teil_iii_2011_l12 3 6 2 2 2 2" xfId="37997"/>
    <cellStyle name="4_tabellen_teil_iii_2011_l12 3 6 2 2 3" xfId="30838"/>
    <cellStyle name="4_tabellen_teil_iii_2011_l12 3 6 2 3" xfId="18877"/>
    <cellStyle name="4_tabellen_teil_iii_2011_l12 3 6 2 3 2" xfId="26014"/>
    <cellStyle name="4_tabellen_teil_iii_2011_l12 3 6 2 3 2 2" xfId="40329"/>
    <cellStyle name="4_tabellen_teil_iii_2011_l12 3 6 2 3 3" xfId="33192"/>
    <cellStyle name="4_tabellen_teil_iii_2011_l12 3 6 2 4" xfId="20214"/>
    <cellStyle name="4_tabellen_teil_iii_2011_l12 3 6 2 4 2" xfId="27351"/>
    <cellStyle name="4_tabellen_teil_iii_2011_l12 3 6 2 4 2 2" xfId="41666"/>
    <cellStyle name="4_tabellen_teil_iii_2011_l12 3 6 2 4 3" xfId="34529"/>
    <cellStyle name="4_tabellen_teil_iii_2011_l12 3 6 2 5" xfId="21429"/>
    <cellStyle name="4_tabellen_teil_iii_2011_l12 3 6 2 5 2" xfId="35744"/>
    <cellStyle name="4_tabellen_teil_iii_2011_l12 3 6 2 6" xfId="28566"/>
    <cellStyle name="4_tabellen_teil_iii_2011_l12 3 6 3" xfId="15179"/>
    <cellStyle name="4_tabellen_teil_iii_2011_l12 3 6 3 2" xfId="22338"/>
    <cellStyle name="4_tabellen_teil_iii_2011_l12 3 6 3 2 2" xfId="36653"/>
    <cellStyle name="4_tabellen_teil_iii_2011_l12 3 6 3 3" xfId="29494"/>
    <cellStyle name="4_tabellen_teil_iii_2011_l12 3 6 4" xfId="17533"/>
    <cellStyle name="4_tabellen_teil_iii_2011_l12 3 6 4 2" xfId="24670"/>
    <cellStyle name="4_tabellen_teil_iii_2011_l12 3 6 4 2 2" xfId="38985"/>
    <cellStyle name="4_tabellen_teil_iii_2011_l12 3 6 4 3" xfId="31848"/>
    <cellStyle name="4_tabellen_teil_iii_2011_l12 4" xfId="538"/>
    <cellStyle name="4_tabellen_teil_iii_2011_l12 4 2" xfId="539"/>
    <cellStyle name="4_tabellen_teil_iii_2011_l12 4 2 2" xfId="12816"/>
    <cellStyle name="4_tabellen_teil_iii_2011_l12 4 2 2 2" xfId="14491"/>
    <cellStyle name="4_tabellen_teil_iii_2011_l12 4 2 2 2 2" xfId="16860"/>
    <cellStyle name="4_tabellen_teil_iii_2011_l12 4 2 2 2 2 2" xfId="24019"/>
    <cellStyle name="4_tabellen_teil_iii_2011_l12 4 2 2 2 2 2 2" xfId="38334"/>
    <cellStyle name="4_tabellen_teil_iii_2011_l12 4 2 2 2 2 3" xfId="31175"/>
    <cellStyle name="4_tabellen_teil_iii_2011_l12 4 2 2 2 3" xfId="19214"/>
    <cellStyle name="4_tabellen_teil_iii_2011_l12 4 2 2 2 3 2" xfId="26351"/>
    <cellStyle name="4_tabellen_teil_iii_2011_l12 4 2 2 2 3 2 2" xfId="40666"/>
    <cellStyle name="4_tabellen_teil_iii_2011_l12 4 2 2 2 3 3" xfId="33529"/>
    <cellStyle name="4_tabellen_teil_iii_2011_l12 4 2 2 2 4" xfId="20521"/>
    <cellStyle name="4_tabellen_teil_iii_2011_l12 4 2 2 2 4 2" xfId="27658"/>
    <cellStyle name="4_tabellen_teil_iii_2011_l12 4 2 2 2 4 2 2" xfId="41973"/>
    <cellStyle name="4_tabellen_teil_iii_2011_l12 4 2 2 2 4 3" xfId="34836"/>
    <cellStyle name="4_tabellen_teil_iii_2011_l12 4 2 2 2 5" xfId="21736"/>
    <cellStyle name="4_tabellen_teil_iii_2011_l12 4 2 2 2 5 2" xfId="36051"/>
    <cellStyle name="4_tabellen_teil_iii_2011_l12 4 2 2 2 6" xfId="28873"/>
    <cellStyle name="4_tabellen_teil_iii_2011_l12 4 2 2 3" xfId="15185"/>
    <cellStyle name="4_tabellen_teil_iii_2011_l12 4 2 2 3 2" xfId="22344"/>
    <cellStyle name="4_tabellen_teil_iii_2011_l12 4 2 2 3 2 2" xfId="36659"/>
    <cellStyle name="4_tabellen_teil_iii_2011_l12 4 2 2 3 3" xfId="29500"/>
    <cellStyle name="4_tabellen_teil_iii_2011_l12 4 2 2 4" xfId="17539"/>
    <cellStyle name="4_tabellen_teil_iii_2011_l12 4 2 2 4 2" xfId="24676"/>
    <cellStyle name="4_tabellen_teil_iii_2011_l12 4 2 2 4 2 2" xfId="38991"/>
    <cellStyle name="4_tabellen_teil_iii_2011_l12 4 2 2 4 3" xfId="31854"/>
    <cellStyle name="4_tabellen_teil_iii_2011_l12 4 3" xfId="540"/>
    <cellStyle name="4_tabellen_teil_iii_2011_l12 4 3 2" xfId="12817"/>
    <cellStyle name="4_tabellen_teil_iii_2011_l12 4 3 2 2" xfId="13735"/>
    <cellStyle name="4_tabellen_teil_iii_2011_l12 4 3 2 2 2" xfId="16104"/>
    <cellStyle name="4_tabellen_teil_iii_2011_l12 4 3 2 2 2 2" xfId="23263"/>
    <cellStyle name="4_tabellen_teil_iii_2011_l12 4 3 2 2 2 2 2" xfId="37578"/>
    <cellStyle name="4_tabellen_teil_iii_2011_l12 4 3 2 2 2 3" xfId="30419"/>
    <cellStyle name="4_tabellen_teil_iii_2011_l12 4 3 2 2 3" xfId="18458"/>
    <cellStyle name="4_tabellen_teil_iii_2011_l12 4 3 2 2 3 2" xfId="25595"/>
    <cellStyle name="4_tabellen_teil_iii_2011_l12 4 3 2 2 3 2 2" xfId="39910"/>
    <cellStyle name="4_tabellen_teil_iii_2011_l12 4 3 2 2 3 3" xfId="32773"/>
    <cellStyle name="4_tabellen_teil_iii_2011_l12 4 3 2 2 4" xfId="19984"/>
    <cellStyle name="4_tabellen_teil_iii_2011_l12 4 3 2 2 4 2" xfId="27121"/>
    <cellStyle name="4_tabellen_teil_iii_2011_l12 4 3 2 2 4 2 2" xfId="41436"/>
    <cellStyle name="4_tabellen_teil_iii_2011_l12 4 3 2 2 4 3" xfId="34299"/>
    <cellStyle name="4_tabellen_teil_iii_2011_l12 4 3 2 2 5" xfId="21199"/>
    <cellStyle name="4_tabellen_teil_iii_2011_l12 4 3 2 2 5 2" xfId="35514"/>
    <cellStyle name="4_tabellen_teil_iii_2011_l12 4 3 2 2 6" xfId="28336"/>
    <cellStyle name="4_tabellen_teil_iii_2011_l12 4 3 2 3" xfId="15186"/>
    <cellStyle name="4_tabellen_teil_iii_2011_l12 4 3 2 3 2" xfId="22345"/>
    <cellStyle name="4_tabellen_teil_iii_2011_l12 4 3 2 3 2 2" xfId="36660"/>
    <cellStyle name="4_tabellen_teil_iii_2011_l12 4 3 2 3 3" xfId="29501"/>
    <cellStyle name="4_tabellen_teil_iii_2011_l12 4 3 2 4" xfId="17540"/>
    <cellStyle name="4_tabellen_teil_iii_2011_l12 4 3 2 4 2" xfId="24677"/>
    <cellStyle name="4_tabellen_teil_iii_2011_l12 4 3 2 4 2 2" xfId="38992"/>
    <cellStyle name="4_tabellen_teil_iii_2011_l12 4 3 2 4 3" xfId="31855"/>
    <cellStyle name="4_tabellen_teil_iii_2011_l12 4 4" xfId="541"/>
    <cellStyle name="4_tabellen_teil_iii_2011_l12 4 4 2" xfId="12818"/>
    <cellStyle name="4_tabellen_teil_iii_2011_l12 4 4 2 2" xfId="13781"/>
    <cellStyle name="4_tabellen_teil_iii_2011_l12 4 4 2 2 2" xfId="16150"/>
    <cellStyle name="4_tabellen_teil_iii_2011_l12 4 4 2 2 2 2" xfId="23309"/>
    <cellStyle name="4_tabellen_teil_iii_2011_l12 4 4 2 2 2 2 2" xfId="37624"/>
    <cellStyle name="4_tabellen_teil_iii_2011_l12 4 4 2 2 2 3" xfId="30465"/>
    <cellStyle name="4_tabellen_teil_iii_2011_l12 4 4 2 2 3" xfId="18504"/>
    <cellStyle name="4_tabellen_teil_iii_2011_l12 4 4 2 2 3 2" xfId="25641"/>
    <cellStyle name="4_tabellen_teil_iii_2011_l12 4 4 2 2 3 2 2" xfId="39956"/>
    <cellStyle name="4_tabellen_teil_iii_2011_l12 4 4 2 2 3 3" xfId="32819"/>
    <cellStyle name="4_tabellen_teil_iii_2011_l12 4 4 2 2 4" xfId="20029"/>
    <cellStyle name="4_tabellen_teil_iii_2011_l12 4 4 2 2 4 2" xfId="27166"/>
    <cellStyle name="4_tabellen_teil_iii_2011_l12 4 4 2 2 4 2 2" xfId="41481"/>
    <cellStyle name="4_tabellen_teil_iii_2011_l12 4 4 2 2 4 3" xfId="34344"/>
    <cellStyle name="4_tabellen_teil_iii_2011_l12 4 4 2 2 5" xfId="21244"/>
    <cellStyle name="4_tabellen_teil_iii_2011_l12 4 4 2 2 5 2" xfId="35559"/>
    <cellStyle name="4_tabellen_teil_iii_2011_l12 4 4 2 2 6" xfId="28381"/>
    <cellStyle name="4_tabellen_teil_iii_2011_l12 4 4 2 3" xfId="15187"/>
    <cellStyle name="4_tabellen_teil_iii_2011_l12 4 4 2 3 2" xfId="22346"/>
    <cellStyle name="4_tabellen_teil_iii_2011_l12 4 4 2 3 2 2" xfId="36661"/>
    <cellStyle name="4_tabellen_teil_iii_2011_l12 4 4 2 3 3" xfId="29502"/>
    <cellStyle name="4_tabellen_teil_iii_2011_l12 4 4 2 4" xfId="17541"/>
    <cellStyle name="4_tabellen_teil_iii_2011_l12 4 4 2 4 2" xfId="24678"/>
    <cellStyle name="4_tabellen_teil_iii_2011_l12 4 4 2 4 2 2" xfId="38993"/>
    <cellStyle name="4_tabellen_teil_iii_2011_l12 4 4 2 4 3" xfId="31856"/>
    <cellStyle name="4_tabellen_teil_iii_2011_l12 4 5" xfId="542"/>
    <cellStyle name="4_tabellen_teil_iii_2011_l12 4 5 2" xfId="12819"/>
    <cellStyle name="4_tabellen_teil_iii_2011_l12 4 5 2 2" xfId="13782"/>
    <cellStyle name="4_tabellen_teil_iii_2011_l12 4 5 2 2 2" xfId="16151"/>
    <cellStyle name="4_tabellen_teil_iii_2011_l12 4 5 2 2 2 2" xfId="23310"/>
    <cellStyle name="4_tabellen_teil_iii_2011_l12 4 5 2 2 2 2 2" xfId="37625"/>
    <cellStyle name="4_tabellen_teil_iii_2011_l12 4 5 2 2 2 3" xfId="30466"/>
    <cellStyle name="4_tabellen_teil_iii_2011_l12 4 5 2 2 3" xfId="18505"/>
    <cellStyle name="4_tabellen_teil_iii_2011_l12 4 5 2 2 3 2" xfId="25642"/>
    <cellStyle name="4_tabellen_teil_iii_2011_l12 4 5 2 2 3 2 2" xfId="39957"/>
    <cellStyle name="4_tabellen_teil_iii_2011_l12 4 5 2 2 3 3" xfId="32820"/>
    <cellStyle name="4_tabellen_teil_iii_2011_l12 4 5 2 2 4" xfId="20030"/>
    <cellStyle name="4_tabellen_teil_iii_2011_l12 4 5 2 2 4 2" xfId="27167"/>
    <cellStyle name="4_tabellen_teil_iii_2011_l12 4 5 2 2 4 2 2" xfId="41482"/>
    <cellStyle name="4_tabellen_teil_iii_2011_l12 4 5 2 2 4 3" xfId="34345"/>
    <cellStyle name="4_tabellen_teil_iii_2011_l12 4 5 2 2 5" xfId="21245"/>
    <cellStyle name="4_tabellen_teil_iii_2011_l12 4 5 2 2 5 2" xfId="35560"/>
    <cellStyle name="4_tabellen_teil_iii_2011_l12 4 5 2 2 6" xfId="28382"/>
    <cellStyle name="4_tabellen_teil_iii_2011_l12 4 5 2 3" xfId="15188"/>
    <cellStyle name="4_tabellen_teil_iii_2011_l12 4 5 2 3 2" xfId="22347"/>
    <cellStyle name="4_tabellen_teil_iii_2011_l12 4 5 2 3 2 2" xfId="36662"/>
    <cellStyle name="4_tabellen_teil_iii_2011_l12 4 5 2 3 3" xfId="29503"/>
    <cellStyle name="4_tabellen_teil_iii_2011_l12 4 5 2 4" xfId="17542"/>
    <cellStyle name="4_tabellen_teil_iii_2011_l12 4 5 2 4 2" xfId="24679"/>
    <cellStyle name="4_tabellen_teil_iii_2011_l12 4 5 2 4 2 2" xfId="38994"/>
    <cellStyle name="4_tabellen_teil_iii_2011_l12 4 5 2 4 3" xfId="31857"/>
    <cellStyle name="4_tabellen_teil_iii_2011_l12 4 6" xfId="12815"/>
    <cellStyle name="4_tabellen_teil_iii_2011_l12 4 6 2" xfId="14918"/>
    <cellStyle name="4_tabellen_teil_iii_2011_l12 4 6 2 2" xfId="17281"/>
    <cellStyle name="4_tabellen_teil_iii_2011_l12 4 6 2 2 2" xfId="24418"/>
    <cellStyle name="4_tabellen_teil_iii_2011_l12 4 6 2 2 2 2" xfId="38733"/>
    <cellStyle name="4_tabellen_teil_iii_2011_l12 4 6 2 2 3" xfId="31596"/>
    <cellStyle name="4_tabellen_teil_iii_2011_l12 4 6 2 3" xfId="19635"/>
    <cellStyle name="4_tabellen_teil_iii_2011_l12 4 6 2 3 2" xfId="26772"/>
    <cellStyle name="4_tabellen_teil_iii_2011_l12 4 6 2 3 2 2" xfId="41087"/>
    <cellStyle name="4_tabellen_teil_iii_2011_l12 4 6 2 3 3" xfId="33950"/>
    <cellStyle name="4_tabellen_teil_iii_2011_l12 4 6 2 4" xfId="20911"/>
    <cellStyle name="4_tabellen_teil_iii_2011_l12 4 6 2 4 2" xfId="28048"/>
    <cellStyle name="4_tabellen_teil_iii_2011_l12 4 6 2 4 2 2" xfId="42363"/>
    <cellStyle name="4_tabellen_teil_iii_2011_l12 4 6 2 4 3" xfId="35226"/>
    <cellStyle name="4_tabellen_teil_iii_2011_l12 4 6 2 5" xfId="22087"/>
    <cellStyle name="4_tabellen_teil_iii_2011_l12 4 6 2 5 2" xfId="36402"/>
    <cellStyle name="4_tabellen_teil_iii_2011_l12 4 6 2 6" xfId="29243"/>
    <cellStyle name="4_tabellen_teil_iii_2011_l12 4 6 3" xfId="15184"/>
    <cellStyle name="4_tabellen_teil_iii_2011_l12 4 6 3 2" xfId="22343"/>
    <cellStyle name="4_tabellen_teil_iii_2011_l12 4 6 3 2 2" xfId="36658"/>
    <cellStyle name="4_tabellen_teil_iii_2011_l12 4 6 3 3" xfId="29499"/>
    <cellStyle name="4_tabellen_teil_iii_2011_l12 4 6 4" xfId="17538"/>
    <cellStyle name="4_tabellen_teil_iii_2011_l12 4 6 4 2" xfId="24675"/>
    <cellStyle name="4_tabellen_teil_iii_2011_l12 4 6 4 2 2" xfId="38990"/>
    <cellStyle name="4_tabellen_teil_iii_2011_l12 4 6 4 3" xfId="31853"/>
    <cellStyle name="4_tabellen_teil_iii_2011_l12 5" xfId="543"/>
    <cellStyle name="4_tabellen_teil_iii_2011_l12 5 2" xfId="12820"/>
    <cellStyle name="4_tabellen_teil_iii_2011_l12 5 2 2" xfId="13736"/>
    <cellStyle name="4_tabellen_teil_iii_2011_l12 5 2 2 2" xfId="16105"/>
    <cellStyle name="4_tabellen_teil_iii_2011_l12 5 2 2 2 2" xfId="23264"/>
    <cellStyle name="4_tabellen_teil_iii_2011_l12 5 2 2 2 2 2" xfId="37579"/>
    <cellStyle name="4_tabellen_teil_iii_2011_l12 5 2 2 2 3" xfId="30420"/>
    <cellStyle name="4_tabellen_teil_iii_2011_l12 5 2 2 3" xfId="18459"/>
    <cellStyle name="4_tabellen_teil_iii_2011_l12 5 2 2 3 2" xfId="25596"/>
    <cellStyle name="4_tabellen_teil_iii_2011_l12 5 2 2 3 2 2" xfId="39911"/>
    <cellStyle name="4_tabellen_teil_iii_2011_l12 5 2 2 3 3" xfId="32774"/>
    <cellStyle name="4_tabellen_teil_iii_2011_l12 5 2 2 4" xfId="19985"/>
    <cellStyle name="4_tabellen_teil_iii_2011_l12 5 2 2 4 2" xfId="27122"/>
    <cellStyle name="4_tabellen_teil_iii_2011_l12 5 2 2 4 2 2" xfId="41437"/>
    <cellStyle name="4_tabellen_teil_iii_2011_l12 5 2 2 4 3" xfId="34300"/>
    <cellStyle name="4_tabellen_teil_iii_2011_l12 5 2 2 5" xfId="21200"/>
    <cellStyle name="4_tabellen_teil_iii_2011_l12 5 2 2 5 2" xfId="35515"/>
    <cellStyle name="4_tabellen_teil_iii_2011_l12 5 2 2 6" xfId="28337"/>
    <cellStyle name="4_tabellen_teil_iii_2011_l12 5 2 3" xfId="15189"/>
    <cellStyle name="4_tabellen_teil_iii_2011_l12 5 2 3 2" xfId="22348"/>
    <cellStyle name="4_tabellen_teil_iii_2011_l12 5 2 3 2 2" xfId="36663"/>
    <cellStyle name="4_tabellen_teil_iii_2011_l12 5 2 3 3" xfId="29504"/>
    <cellStyle name="4_tabellen_teil_iii_2011_l12 5 2 4" xfId="17543"/>
    <cellStyle name="4_tabellen_teil_iii_2011_l12 5 2 4 2" xfId="24680"/>
    <cellStyle name="4_tabellen_teil_iii_2011_l12 5 2 4 2 2" xfId="38995"/>
    <cellStyle name="4_tabellen_teil_iii_2011_l12 5 2 4 3" xfId="31858"/>
    <cellStyle name="4_tabellen_teil_iii_2011_l12 6" xfId="544"/>
    <cellStyle name="4_tabellen_teil_iii_2011_l12 6 2" xfId="12821"/>
    <cellStyle name="4_tabellen_teil_iii_2011_l12 6 2 2" xfId="13798"/>
    <cellStyle name="4_tabellen_teil_iii_2011_l12 6 2 2 2" xfId="16167"/>
    <cellStyle name="4_tabellen_teil_iii_2011_l12 6 2 2 2 2" xfId="23326"/>
    <cellStyle name="4_tabellen_teil_iii_2011_l12 6 2 2 2 2 2" xfId="37641"/>
    <cellStyle name="4_tabellen_teil_iii_2011_l12 6 2 2 2 3" xfId="30482"/>
    <cellStyle name="4_tabellen_teil_iii_2011_l12 6 2 2 3" xfId="18521"/>
    <cellStyle name="4_tabellen_teil_iii_2011_l12 6 2 2 3 2" xfId="25658"/>
    <cellStyle name="4_tabellen_teil_iii_2011_l12 6 2 2 3 2 2" xfId="39973"/>
    <cellStyle name="4_tabellen_teil_iii_2011_l12 6 2 2 3 3" xfId="32836"/>
    <cellStyle name="4_tabellen_teil_iii_2011_l12 6 2 2 4" xfId="20046"/>
    <cellStyle name="4_tabellen_teil_iii_2011_l12 6 2 2 4 2" xfId="27183"/>
    <cellStyle name="4_tabellen_teil_iii_2011_l12 6 2 2 4 2 2" xfId="41498"/>
    <cellStyle name="4_tabellen_teil_iii_2011_l12 6 2 2 4 3" xfId="34361"/>
    <cellStyle name="4_tabellen_teil_iii_2011_l12 6 2 2 5" xfId="21261"/>
    <cellStyle name="4_tabellen_teil_iii_2011_l12 6 2 2 5 2" xfId="35576"/>
    <cellStyle name="4_tabellen_teil_iii_2011_l12 6 2 2 6" xfId="28398"/>
    <cellStyle name="4_tabellen_teil_iii_2011_l12 6 2 3" xfId="15190"/>
    <cellStyle name="4_tabellen_teil_iii_2011_l12 6 2 3 2" xfId="22349"/>
    <cellStyle name="4_tabellen_teil_iii_2011_l12 6 2 3 2 2" xfId="36664"/>
    <cellStyle name="4_tabellen_teil_iii_2011_l12 6 2 3 3" xfId="29505"/>
    <cellStyle name="4_tabellen_teil_iii_2011_l12 6 2 4" xfId="17544"/>
    <cellStyle name="4_tabellen_teil_iii_2011_l12 6 2 4 2" xfId="24681"/>
    <cellStyle name="4_tabellen_teil_iii_2011_l12 6 2 4 2 2" xfId="38996"/>
    <cellStyle name="4_tabellen_teil_iii_2011_l12 6 2 4 3" xfId="31859"/>
    <cellStyle name="4_tabellen_teil_iii_2011_l12 7" xfId="545"/>
    <cellStyle name="4_tabellen_teil_iii_2011_l12 7 2" xfId="12822"/>
    <cellStyle name="4_tabellen_teil_iii_2011_l12 7 2 2" xfId="14159"/>
    <cellStyle name="4_tabellen_teil_iii_2011_l12 7 2 2 2" xfId="16528"/>
    <cellStyle name="4_tabellen_teil_iii_2011_l12 7 2 2 2 2" xfId="23687"/>
    <cellStyle name="4_tabellen_teil_iii_2011_l12 7 2 2 2 2 2" xfId="38002"/>
    <cellStyle name="4_tabellen_teil_iii_2011_l12 7 2 2 2 3" xfId="30843"/>
    <cellStyle name="4_tabellen_teil_iii_2011_l12 7 2 2 3" xfId="18882"/>
    <cellStyle name="4_tabellen_teil_iii_2011_l12 7 2 2 3 2" xfId="26019"/>
    <cellStyle name="4_tabellen_teil_iii_2011_l12 7 2 2 3 2 2" xfId="40334"/>
    <cellStyle name="4_tabellen_teil_iii_2011_l12 7 2 2 3 3" xfId="33197"/>
    <cellStyle name="4_tabellen_teil_iii_2011_l12 7 2 2 4" xfId="20216"/>
    <cellStyle name="4_tabellen_teil_iii_2011_l12 7 2 2 4 2" xfId="27353"/>
    <cellStyle name="4_tabellen_teil_iii_2011_l12 7 2 2 4 2 2" xfId="41668"/>
    <cellStyle name="4_tabellen_teil_iii_2011_l12 7 2 2 4 3" xfId="34531"/>
    <cellStyle name="4_tabellen_teil_iii_2011_l12 7 2 2 5" xfId="21431"/>
    <cellStyle name="4_tabellen_teil_iii_2011_l12 7 2 2 5 2" xfId="35746"/>
    <cellStyle name="4_tabellen_teil_iii_2011_l12 7 2 2 6" xfId="28568"/>
    <cellStyle name="4_tabellen_teil_iii_2011_l12 7 2 3" xfId="15191"/>
    <cellStyle name="4_tabellen_teil_iii_2011_l12 7 2 3 2" xfId="22350"/>
    <cellStyle name="4_tabellen_teil_iii_2011_l12 7 2 3 2 2" xfId="36665"/>
    <cellStyle name="4_tabellen_teil_iii_2011_l12 7 2 3 3" xfId="29506"/>
    <cellStyle name="4_tabellen_teil_iii_2011_l12 7 2 4" xfId="17545"/>
    <cellStyle name="4_tabellen_teil_iii_2011_l12 7 2 4 2" xfId="24682"/>
    <cellStyle name="4_tabellen_teil_iii_2011_l12 7 2 4 2 2" xfId="38997"/>
    <cellStyle name="4_tabellen_teil_iii_2011_l12 7 2 4 3" xfId="31860"/>
    <cellStyle name="4_tabellen_teil_iii_2011_l12 8" xfId="546"/>
    <cellStyle name="4_tabellen_teil_iii_2011_l12 8 2" xfId="12823"/>
    <cellStyle name="4_tabellen_teil_iii_2011_l12 8 2 2" xfId="14890"/>
    <cellStyle name="4_tabellen_teil_iii_2011_l12 8 2 2 2" xfId="17253"/>
    <cellStyle name="4_tabellen_teil_iii_2011_l12 8 2 2 2 2" xfId="24390"/>
    <cellStyle name="4_tabellen_teil_iii_2011_l12 8 2 2 2 2 2" xfId="38705"/>
    <cellStyle name="4_tabellen_teil_iii_2011_l12 8 2 2 2 3" xfId="31568"/>
    <cellStyle name="4_tabellen_teil_iii_2011_l12 8 2 2 3" xfId="19607"/>
    <cellStyle name="4_tabellen_teil_iii_2011_l12 8 2 2 3 2" xfId="26744"/>
    <cellStyle name="4_tabellen_teil_iii_2011_l12 8 2 2 3 2 2" xfId="41059"/>
    <cellStyle name="4_tabellen_teil_iii_2011_l12 8 2 2 3 3" xfId="33922"/>
    <cellStyle name="4_tabellen_teil_iii_2011_l12 8 2 2 4" xfId="20883"/>
    <cellStyle name="4_tabellen_teil_iii_2011_l12 8 2 2 4 2" xfId="28020"/>
    <cellStyle name="4_tabellen_teil_iii_2011_l12 8 2 2 4 2 2" xfId="42335"/>
    <cellStyle name="4_tabellen_teil_iii_2011_l12 8 2 2 4 3" xfId="35198"/>
    <cellStyle name="4_tabellen_teil_iii_2011_l12 8 2 2 5" xfId="22059"/>
    <cellStyle name="4_tabellen_teil_iii_2011_l12 8 2 2 5 2" xfId="36374"/>
    <cellStyle name="4_tabellen_teil_iii_2011_l12 8 2 2 6" xfId="29215"/>
    <cellStyle name="4_tabellen_teil_iii_2011_l12 8 2 3" xfId="15192"/>
    <cellStyle name="4_tabellen_teil_iii_2011_l12 8 2 3 2" xfId="22351"/>
    <cellStyle name="4_tabellen_teil_iii_2011_l12 8 2 3 2 2" xfId="36666"/>
    <cellStyle name="4_tabellen_teil_iii_2011_l12 8 2 3 3" xfId="29507"/>
    <cellStyle name="4_tabellen_teil_iii_2011_l12 8 2 4" xfId="17546"/>
    <cellStyle name="4_tabellen_teil_iii_2011_l12 8 2 4 2" xfId="24683"/>
    <cellStyle name="4_tabellen_teil_iii_2011_l12 8 2 4 2 2" xfId="38998"/>
    <cellStyle name="4_tabellen_teil_iii_2011_l12 8 2 4 3" xfId="31861"/>
    <cellStyle name="4_tabellen_teil_iii_2011_l12 9" xfId="12799"/>
    <cellStyle name="4_tabellen_teil_iii_2011_l12 9 2" xfId="14916"/>
    <cellStyle name="4_tabellen_teil_iii_2011_l12 9 2 2" xfId="17279"/>
    <cellStyle name="4_tabellen_teil_iii_2011_l12 9 2 2 2" xfId="24416"/>
    <cellStyle name="4_tabellen_teil_iii_2011_l12 9 2 2 2 2" xfId="38731"/>
    <cellStyle name="4_tabellen_teil_iii_2011_l12 9 2 2 3" xfId="31594"/>
    <cellStyle name="4_tabellen_teil_iii_2011_l12 9 2 3" xfId="19633"/>
    <cellStyle name="4_tabellen_teil_iii_2011_l12 9 2 3 2" xfId="26770"/>
    <cellStyle name="4_tabellen_teil_iii_2011_l12 9 2 3 2 2" xfId="41085"/>
    <cellStyle name="4_tabellen_teil_iii_2011_l12 9 2 3 3" xfId="33948"/>
    <cellStyle name="4_tabellen_teil_iii_2011_l12 9 2 4" xfId="20909"/>
    <cellStyle name="4_tabellen_teil_iii_2011_l12 9 2 4 2" xfId="28046"/>
    <cellStyle name="4_tabellen_teil_iii_2011_l12 9 2 4 2 2" xfId="42361"/>
    <cellStyle name="4_tabellen_teil_iii_2011_l12 9 2 4 3" xfId="35224"/>
    <cellStyle name="4_tabellen_teil_iii_2011_l12 9 2 5" xfId="22085"/>
    <cellStyle name="4_tabellen_teil_iii_2011_l12 9 2 5 2" xfId="36400"/>
    <cellStyle name="4_tabellen_teil_iii_2011_l12 9 2 6" xfId="29241"/>
    <cellStyle name="4_tabellen_teil_iii_2011_l12 9 3" xfId="15168"/>
    <cellStyle name="4_tabellen_teil_iii_2011_l12 9 3 2" xfId="22327"/>
    <cellStyle name="4_tabellen_teil_iii_2011_l12 9 3 2 2" xfId="36642"/>
    <cellStyle name="4_tabellen_teil_iii_2011_l12 9 3 3" xfId="29483"/>
    <cellStyle name="4_tabellen_teil_iii_2011_l12 9 4" xfId="17522"/>
    <cellStyle name="4_tabellen_teil_iii_2011_l12 9 4 2" xfId="24659"/>
    <cellStyle name="4_tabellen_teil_iii_2011_l12 9 4 2 2" xfId="38974"/>
    <cellStyle name="4_tabellen_teil_iii_2011_l12 9 4 3" xfId="31837"/>
    <cellStyle name="40 % - Akzent1" xfId="282" builtinId="31" customBuiltin="1"/>
    <cellStyle name="40 % - Akzent1 10" xfId="7194"/>
    <cellStyle name="40 % - Akzent1 10 2" xfId="9049"/>
    <cellStyle name="40 % - Akzent1 11" xfId="7195"/>
    <cellStyle name="40 % - Akzent1 11 2" xfId="9215"/>
    <cellStyle name="40 % - Akzent1 11 3" xfId="9050"/>
    <cellStyle name="40 % - Akzent1 12" xfId="7196"/>
    <cellStyle name="40 % - Akzent1 12 2" xfId="9216"/>
    <cellStyle name="40 % - Akzent1 12 3" xfId="9051"/>
    <cellStyle name="40 % - Akzent1 13" xfId="7197"/>
    <cellStyle name="40 % - Akzent1 13 2" xfId="9217"/>
    <cellStyle name="40 % - Akzent1 13 3" xfId="9052"/>
    <cellStyle name="40 % - Akzent1 14" xfId="7198"/>
    <cellStyle name="40 % - Akzent1 14 2" xfId="9053"/>
    <cellStyle name="40 % - Akzent1 15" xfId="7199"/>
    <cellStyle name="40 % - Akzent1 15 2" xfId="9249"/>
    <cellStyle name="40 % - Akzent1 16" xfId="7200"/>
    <cellStyle name="40 % - Akzent1 16 2" xfId="9250"/>
    <cellStyle name="40 % - Akzent1 2" xfId="190"/>
    <cellStyle name="40 % - Akzent1 2 2" xfId="547"/>
    <cellStyle name="40 % - Akzent1 2 2 2" xfId="7201"/>
    <cellStyle name="40 % - Akzent1 2 2 3" xfId="9114"/>
    <cellStyle name="40 % - Akzent1 2 3" xfId="7202"/>
    <cellStyle name="40 % - Akzent1 2 3 2" xfId="8726"/>
    <cellStyle name="40 % - Akzent1 2 3 3" xfId="11914"/>
    <cellStyle name="40 % - Akzent1 2 3 4" xfId="11406"/>
    <cellStyle name="40 % - Akzent1 2 4" xfId="7203"/>
    <cellStyle name="40 % - Akzent1 2 4 2" xfId="10963"/>
    <cellStyle name="40 % - Akzent1 2 5" xfId="7204"/>
    <cellStyle name="40 % - Akzent1 2 5 2" xfId="10964"/>
    <cellStyle name="40 % - Akzent1 2 6" xfId="7205"/>
    <cellStyle name="40 % - Akzent1 2 6 2" xfId="10965"/>
    <cellStyle name="40 % - Akzent1 2 7" xfId="10748"/>
    <cellStyle name="40 % - Akzent1 3" xfId="548"/>
    <cellStyle name="40 % - Akzent1 3 2" xfId="549"/>
    <cellStyle name="40 % - Akzent1 3 2 2" xfId="7206"/>
    <cellStyle name="40 % - Akzent1 3 2 3" xfId="9132"/>
    <cellStyle name="40 % - Akzent1 3 3" xfId="550"/>
    <cellStyle name="40 % - Akzent1 3 4" xfId="10749"/>
    <cellStyle name="40 % - Akzent1 3 4 2" xfId="12127"/>
    <cellStyle name="40 % - Akzent1 3 4 3" xfId="11407"/>
    <cellStyle name="40 % - Akzent1 4" xfId="551"/>
    <cellStyle name="40 % - Akzent1 4 2" xfId="552"/>
    <cellStyle name="40 % - Akzent1 4 2 2" xfId="7208"/>
    <cellStyle name="40 % - Akzent1 4 2 3" xfId="10966"/>
    <cellStyle name="40 % - Akzent1 4 3" xfId="7207"/>
    <cellStyle name="40 % - Akzent1 4 3 2" xfId="11915"/>
    <cellStyle name="40 % - Akzent1 4 3 3" xfId="11408"/>
    <cellStyle name="40 % - Akzent1 5" xfId="553"/>
    <cellStyle name="40 % - Akzent1 5 2" xfId="7210"/>
    <cellStyle name="40 % - Akzent1 5 2 2" xfId="9154"/>
    <cellStyle name="40 % - Akzent1 5 2 2 2" xfId="12077"/>
    <cellStyle name="40 % - Akzent1 5 2 2 3" xfId="11916"/>
    <cellStyle name="40 % - Akzent1 5 3" xfId="7211"/>
    <cellStyle name="40 % - Akzent1 5 4" xfId="7209"/>
    <cellStyle name="40 % - Akzent1 5 5" xfId="8877"/>
    <cellStyle name="40 % - Akzent1 6" xfId="7212"/>
    <cellStyle name="40 % - Akzent1 6 2" xfId="7213"/>
    <cellStyle name="40 % - Akzent1 6 2 2" xfId="8997"/>
    <cellStyle name="40 % - Akzent1 6 3" xfId="7214"/>
    <cellStyle name="40 % - Akzent1 6 3 2" xfId="8727"/>
    <cellStyle name="40 % - Akzent1 6 4" xfId="7215"/>
    <cellStyle name="40 % - Akzent1 6 4 2" xfId="9155"/>
    <cellStyle name="40 % - Akzent1 6 5" xfId="8931"/>
    <cellStyle name="40 % - Akzent1 6 5 2" xfId="12020"/>
    <cellStyle name="40 % - Akzent1 6 5 3" xfId="11917"/>
    <cellStyle name="40 % - Akzent1 7" xfId="7216"/>
    <cellStyle name="40 % - Akzent1 7 2" xfId="7217"/>
    <cellStyle name="40 % - Akzent1 7 2 2" xfId="9180"/>
    <cellStyle name="40 % - Akzent1 7 3" xfId="7218"/>
    <cellStyle name="40 % - Akzent1 7 3 2" xfId="10967"/>
    <cellStyle name="40 % - Akzent1 7 4" xfId="8932"/>
    <cellStyle name="40 % - Akzent1 7 4 2" xfId="12021"/>
    <cellStyle name="40 % - Akzent1 7 4 3" xfId="11918"/>
    <cellStyle name="40 % - Akzent1 8" xfId="7219"/>
    <cellStyle name="40 % - Akzent1 8 2" xfId="8933"/>
    <cellStyle name="40 % - Akzent1 8 2 2" xfId="12022"/>
    <cellStyle name="40 % - Akzent1 8 2 3" xfId="11919"/>
    <cellStyle name="40 % - Akzent1 9" xfId="7220"/>
    <cellStyle name="40 % - Akzent1 9 2" xfId="9181"/>
    <cellStyle name="40 % - Akzent1 9 3" xfId="9054"/>
    <cellStyle name="40 % - Akzent2" xfId="286" builtinId="35" customBuiltin="1"/>
    <cellStyle name="40 % - Akzent2 10" xfId="7221"/>
    <cellStyle name="40 % - Akzent2 11" xfId="7222"/>
    <cellStyle name="40 % - Akzent2 11 2" xfId="9218"/>
    <cellStyle name="40 % - Akzent2 12" xfId="7223"/>
    <cellStyle name="40 % - Akzent2 12 2" xfId="9219"/>
    <cellStyle name="40 % - Akzent2 13" xfId="7224"/>
    <cellStyle name="40 % - Akzent2 13 2" xfId="9220"/>
    <cellStyle name="40 % - Akzent2 14" xfId="7225"/>
    <cellStyle name="40 % - Akzent2 15" xfId="7226"/>
    <cellStyle name="40 % - Akzent2 15 2" xfId="9251"/>
    <cellStyle name="40 % - Akzent2 16" xfId="7227"/>
    <cellStyle name="40 % - Akzent2 16 2" xfId="9252"/>
    <cellStyle name="40 % - Akzent2 2" xfId="191"/>
    <cellStyle name="40 % - Akzent2 2 2" xfId="554"/>
    <cellStyle name="40 % - Akzent2 2 2 2" xfId="9116"/>
    <cellStyle name="40 % - Akzent2 2 3" xfId="7228"/>
    <cellStyle name="40 % - Akzent2 2 3 2" xfId="8728"/>
    <cellStyle name="40 % - Akzent2 2 3 3" xfId="11920"/>
    <cellStyle name="40 % - Akzent2 2 3 4" xfId="11409"/>
    <cellStyle name="40 % - Akzent2 2 4" xfId="7229"/>
    <cellStyle name="40 % - Akzent2 2 5" xfId="7230"/>
    <cellStyle name="40 % - Akzent2 2 5 2" xfId="10968"/>
    <cellStyle name="40 % - Akzent2 2 6" xfId="7231"/>
    <cellStyle name="40 % - Akzent2 2 6 2" xfId="10969"/>
    <cellStyle name="40 % - Akzent2 2 7" xfId="10750"/>
    <cellStyle name="40 % - Akzent2 3" xfId="555"/>
    <cellStyle name="40 % - Akzent2 3 2" xfId="556"/>
    <cellStyle name="40 % - Akzent2 3 2 2" xfId="7232"/>
    <cellStyle name="40 % - Akzent2 3 2 3" xfId="9133"/>
    <cellStyle name="40 % - Akzent2 3 3" xfId="557"/>
    <cellStyle name="40 % - Akzent2 3 4" xfId="11410"/>
    <cellStyle name="40 % - Akzent2 4" xfId="558"/>
    <cellStyle name="40 % - Akzent2 4 2" xfId="559"/>
    <cellStyle name="40 % - Akzent2 4 2 2" xfId="7234"/>
    <cellStyle name="40 % - Akzent2 4 2 3" xfId="10970"/>
    <cellStyle name="40 % - Akzent2 4 3" xfId="7233"/>
    <cellStyle name="40 % - Akzent2 5" xfId="560"/>
    <cellStyle name="40 % - Akzent2 5 2" xfId="7236"/>
    <cellStyle name="40 % - Akzent2 5 3" xfId="7237"/>
    <cellStyle name="40 % - Akzent2 5 4" xfId="7235"/>
    <cellStyle name="40 % - Akzent2 6" xfId="7238"/>
    <cellStyle name="40 % - Akzent2 6 2" xfId="7239"/>
    <cellStyle name="40 % - Akzent2 6 3" xfId="7240"/>
    <cellStyle name="40 % - Akzent2 6 3 2" xfId="8729"/>
    <cellStyle name="40 % - Akzent2 6 4" xfId="7241"/>
    <cellStyle name="40 % - Akzent2 7" xfId="7242"/>
    <cellStyle name="40 % - Akzent2 7 2" xfId="7243"/>
    <cellStyle name="40 % - Akzent2 7 3" xfId="7244"/>
    <cellStyle name="40 % - Akzent2 7 3 2" xfId="10971"/>
    <cellStyle name="40 % - Akzent2 7 4" xfId="11921"/>
    <cellStyle name="40 % - Akzent2 8" xfId="7245"/>
    <cellStyle name="40 % - Akzent2 9" xfId="7246"/>
    <cellStyle name="40 % - Akzent2 9 2" xfId="9182"/>
    <cellStyle name="40 % - Akzent3" xfId="290" builtinId="39" customBuiltin="1"/>
    <cellStyle name="40 % - Akzent3 10" xfId="7247"/>
    <cellStyle name="40 % - Akzent3 10 2" xfId="9055"/>
    <cellStyle name="40 % - Akzent3 11" xfId="7248"/>
    <cellStyle name="40 % - Akzent3 11 2" xfId="9221"/>
    <cellStyle name="40 % - Akzent3 11 3" xfId="9056"/>
    <cellStyle name="40 % - Akzent3 12" xfId="7249"/>
    <cellStyle name="40 % - Akzent3 12 2" xfId="9222"/>
    <cellStyle name="40 % - Akzent3 12 3" xfId="9057"/>
    <cellStyle name="40 % - Akzent3 13" xfId="7250"/>
    <cellStyle name="40 % - Akzent3 13 2" xfId="9223"/>
    <cellStyle name="40 % - Akzent3 13 3" xfId="9058"/>
    <cellStyle name="40 % - Akzent3 14" xfId="7251"/>
    <cellStyle name="40 % - Akzent3 14 2" xfId="9059"/>
    <cellStyle name="40 % - Akzent3 15" xfId="7252"/>
    <cellStyle name="40 % - Akzent3 15 2" xfId="9253"/>
    <cellStyle name="40 % - Akzent3 16" xfId="7253"/>
    <cellStyle name="40 % - Akzent3 16 2" xfId="9254"/>
    <cellStyle name="40 % - Akzent3 2" xfId="192"/>
    <cellStyle name="40 % - Akzent3 2 2" xfId="561"/>
    <cellStyle name="40 % - Akzent3 2 2 2" xfId="3223"/>
    <cellStyle name="40 % - Akzent3 2 2 3" xfId="7254"/>
    <cellStyle name="40 % - Akzent3 2 2 4" xfId="9118"/>
    <cellStyle name="40 % - Akzent3 2 2 4 2" xfId="12068"/>
    <cellStyle name="40 % - Akzent3 2 2 4 3" xfId="11578"/>
    <cellStyle name="40 % - Akzent3 2 3" xfId="7255"/>
    <cellStyle name="40 % - Akzent3 2 3 2" xfId="8730"/>
    <cellStyle name="40 % - Akzent3 2 3 3" xfId="11922"/>
    <cellStyle name="40 % - Akzent3 2 3 4" xfId="11411"/>
    <cellStyle name="40 % - Akzent3 2 4" xfId="7256"/>
    <cellStyle name="40 % - Akzent3 2 4 2" xfId="10972"/>
    <cellStyle name="40 % - Akzent3 2 5" xfId="7257"/>
    <cellStyle name="40 % - Akzent3 2 5 2" xfId="10973"/>
    <cellStyle name="40 % - Akzent3 2 6" xfId="7258"/>
    <cellStyle name="40 % - Akzent3 2 6 2" xfId="10974"/>
    <cellStyle name="40 % - Akzent3 2 7" xfId="10751"/>
    <cellStyle name="40 % - Akzent3 3" xfId="562"/>
    <cellStyle name="40 % - Akzent3 3 2" xfId="563"/>
    <cellStyle name="40 % - Akzent3 3 2 2" xfId="7259"/>
    <cellStyle name="40 % - Akzent3 3 2 3" xfId="9134"/>
    <cellStyle name="40 % - Akzent3 3 3" xfId="564"/>
    <cellStyle name="40 % - Akzent3 3 3 2" xfId="3224"/>
    <cellStyle name="40 % - Akzent3 3 3 3" xfId="11579"/>
    <cellStyle name="40 % - Akzent3 3 4" xfId="10752"/>
    <cellStyle name="40 % - Akzent3 3 4 2" xfId="12128"/>
    <cellStyle name="40 % - Akzent3 3 4 3" xfId="11412"/>
    <cellStyle name="40 % - Akzent3 4" xfId="565"/>
    <cellStyle name="40 % - Akzent3 4 2" xfId="566"/>
    <cellStyle name="40 % - Akzent3 4 2 2" xfId="3225"/>
    <cellStyle name="40 % - Akzent3 4 2 3" xfId="7261"/>
    <cellStyle name="40 % - Akzent3 4 2 4" xfId="10975"/>
    <cellStyle name="40 % - Akzent3 4 2 4 2" xfId="12170"/>
    <cellStyle name="40 % - Akzent3 4 2 4 3" xfId="11580"/>
    <cellStyle name="40 % - Akzent3 4 2 4 4" xfId="12203"/>
    <cellStyle name="40 % - Akzent3 4 2 4 5" xfId="12273"/>
    <cellStyle name="40 % - Akzent3 4 3" xfId="7260"/>
    <cellStyle name="40 % - Akzent3 4 3 2" xfId="11923"/>
    <cellStyle name="40 % - Akzent3 4 3 3" xfId="11413"/>
    <cellStyle name="40 % - Akzent3 5" xfId="567"/>
    <cellStyle name="40 % - Akzent3 5 2" xfId="7263"/>
    <cellStyle name="40 % - Akzent3 5 2 2" xfId="9156"/>
    <cellStyle name="40 % - Akzent3 5 2 2 2" xfId="12078"/>
    <cellStyle name="40 % - Akzent3 5 2 2 3" xfId="11924"/>
    <cellStyle name="40 % - Akzent3 5 3" xfId="7264"/>
    <cellStyle name="40 % - Akzent3 5 4" xfId="7262"/>
    <cellStyle name="40 % - Akzent3 5 5" xfId="8878"/>
    <cellStyle name="40 % - Akzent3 6" xfId="7265"/>
    <cellStyle name="40 % - Akzent3 6 2" xfId="7266"/>
    <cellStyle name="40 % - Akzent3 6 2 2" xfId="8998"/>
    <cellStyle name="40 % - Akzent3 6 3" xfId="7267"/>
    <cellStyle name="40 % - Akzent3 6 3 2" xfId="8731"/>
    <cellStyle name="40 % - Akzent3 6 4" xfId="7268"/>
    <cellStyle name="40 % - Akzent3 6 4 2" xfId="9157"/>
    <cellStyle name="40 % - Akzent3 6 5" xfId="8934"/>
    <cellStyle name="40 % - Akzent3 6 5 2" xfId="12023"/>
    <cellStyle name="40 % - Akzent3 6 5 3" xfId="11925"/>
    <cellStyle name="40 % - Akzent3 7" xfId="7269"/>
    <cellStyle name="40 % - Akzent3 7 2" xfId="7270"/>
    <cellStyle name="40 % - Akzent3 7 2 2" xfId="9183"/>
    <cellStyle name="40 % - Akzent3 7 3" xfId="7271"/>
    <cellStyle name="40 % - Akzent3 7 3 2" xfId="10976"/>
    <cellStyle name="40 % - Akzent3 7 4" xfId="8935"/>
    <cellStyle name="40 % - Akzent3 7 4 2" xfId="12024"/>
    <cellStyle name="40 % - Akzent3 7 4 3" xfId="11926"/>
    <cellStyle name="40 % - Akzent3 8" xfId="7272"/>
    <cellStyle name="40 % - Akzent3 8 2" xfId="8936"/>
    <cellStyle name="40 % - Akzent3 8 2 2" xfId="12025"/>
    <cellStyle name="40 % - Akzent3 8 2 3" xfId="11927"/>
    <cellStyle name="40 % - Akzent3 9" xfId="7273"/>
    <cellStyle name="40 % - Akzent3 9 2" xfId="9184"/>
    <cellStyle name="40 % - Akzent3 9 3" xfId="9060"/>
    <cellStyle name="40 % - Akzent4" xfId="294" builtinId="43" customBuiltin="1"/>
    <cellStyle name="40 % - Akzent4 10" xfId="7274"/>
    <cellStyle name="40 % - Akzent4 10 2" xfId="9061"/>
    <cellStyle name="40 % - Akzent4 11" xfId="7275"/>
    <cellStyle name="40 % - Akzent4 11 2" xfId="9224"/>
    <cellStyle name="40 % - Akzent4 11 3" xfId="9062"/>
    <cellStyle name="40 % - Akzent4 12" xfId="7276"/>
    <cellStyle name="40 % - Akzent4 12 2" xfId="9225"/>
    <cellStyle name="40 % - Akzent4 12 3" xfId="9063"/>
    <cellStyle name="40 % - Akzent4 13" xfId="7277"/>
    <cellStyle name="40 % - Akzent4 13 2" xfId="9226"/>
    <cellStyle name="40 % - Akzent4 13 3" xfId="9064"/>
    <cellStyle name="40 % - Akzent4 14" xfId="7278"/>
    <cellStyle name="40 % - Akzent4 14 2" xfId="9065"/>
    <cellStyle name="40 % - Akzent4 15" xfId="7279"/>
    <cellStyle name="40 % - Akzent4 15 2" xfId="9255"/>
    <cellStyle name="40 % - Akzent4 16" xfId="7280"/>
    <cellStyle name="40 % - Akzent4 16 2" xfId="9256"/>
    <cellStyle name="40 % - Akzent4 2" xfId="193"/>
    <cellStyle name="40 % - Akzent4 2 2" xfId="568"/>
    <cellStyle name="40 % - Akzent4 2 2 2" xfId="7281"/>
    <cellStyle name="40 % - Akzent4 2 2 3" xfId="9120"/>
    <cellStyle name="40 % - Akzent4 2 3" xfId="7282"/>
    <cellStyle name="40 % - Akzent4 2 3 2" xfId="8732"/>
    <cellStyle name="40 % - Akzent4 2 3 3" xfId="11928"/>
    <cellStyle name="40 % - Akzent4 2 3 4" xfId="11414"/>
    <cellStyle name="40 % - Akzent4 2 4" xfId="7283"/>
    <cellStyle name="40 % - Akzent4 2 4 2" xfId="10977"/>
    <cellStyle name="40 % - Akzent4 2 5" xfId="7284"/>
    <cellStyle name="40 % - Akzent4 2 5 2" xfId="10978"/>
    <cellStyle name="40 % - Akzent4 2 6" xfId="7285"/>
    <cellStyle name="40 % - Akzent4 2 6 2" xfId="10979"/>
    <cellStyle name="40 % - Akzent4 2 7" xfId="10753"/>
    <cellStyle name="40 % - Akzent4 3" xfId="569"/>
    <cellStyle name="40 % - Akzent4 3 2" xfId="570"/>
    <cellStyle name="40 % - Akzent4 3 2 2" xfId="7286"/>
    <cellStyle name="40 % - Akzent4 3 2 3" xfId="9135"/>
    <cellStyle name="40 % - Akzent4 3 3" xfId="571"/>
    <cellStyle name="40 % - Akzent4 3 4" xfId="10754"/>
    <cellStyle name="40 % - Akzent4 3 4 2" xfId="12129"/>
    <cellStyle name="40 % - Akzent4 3 4 3" xfId="11415"/>
    <cellStyle name="40 % - Akzent4 4" xfId="572"/>
    <cellStyle name="40 % - Akzent4 4 2" xfId="573"/>
    <cellStyle name="40 % - Akzent4 4 2 2" xfId="7288"/>
    <cellStyle name="40 % - Akzent4 4 2 3" xfId="10980"/>
    <cellStyle name="40 % - Akzent4 4 3" xfId="7287"/>
    <cellStyle name="40 % - Akzent4 4 3 2" xfId="11929"/>
    <cellStyle name="40 % - Akzent4 4 3 3" xfId="11416"/>
    <cellStyle name="40 % - Akzent4 5" xfId="574"/>
    <cellStyle name="40 % - Akzent4 5 2" xfId="7290"/>
    <cellStyle name="40 % - Akzent4 5 2 2" xfId="9158"/>
    <cellStyle name="40 % - Akzent4 5 2 2 2" xfId="12079"/>
    <cellStyle name="40 % - Akzent4 5 2 2 3" xfId="11930"/>
    <cellStyle name="40 % - Akzent4 5 3" xfId="7291"/>
    <cellStyle name="40 % - Akzent4 5 4" xfId="7289"/>
    <cellStyle name="40 % - Akzent4 5 5" xfId="8879"/>
    <cellStyle name="40 % - Akzent4 6" xfId="7292"/>
    <cellStyle name="40 % - Akzent4 6 2" xfId="7293"/>
    <cellStyle name="40 % - Akzent4 6 2 2" xfId="8999"/>
    <cellStyle name="40 % - Akzent4 6 3" xfId="7294"/>
    <cellStyle name="40 % - Akzent4 6 3 2" xfId="8733"/>
    <cellStyle name="40 % - Akzent4 6 4" xfId="7295"/>
    <cellStyle name="40 % - Akzent4 6 4 2" xfId="9159"/>
    <cellStyle name="40 % - Akzent4 6 5" xfId="8937"/>
    <cellStyle name="40 % - Akzent4 6 5 2" xfId="12026"/>
    <cellStyle name="40 % - Akzent4 6 5 3" xfId="11931"/>
    <cellStyle name="40 % - Akzent4 7" xfId="7296"/>
    <cellStyle name="40 % - Akzent4 7 2" xfId="7297"/>
    <cellStyle name="40 % - Akzent4 7 2 2" xfId="9185"/>
    <cellStyle name="40 % - Akzent4 7 3" xfId="7298"/>
    <cellStyle name="40 % - Akzent4 7 3 2" xfId="10981"/>
    <cellStyle name="40 % - Akzent4 7 4" xfId="8938"/>
    <cellStyle name="40 % - Akzent4 7 4 2" xfId="12027"/>
    <cellStyle name="40 % - Akzent4 7 4 3" xfId="11932"/>
    <cellStyle name="40 % - Akzent4 8" xfId="7299"/>
    <cellStyle name="40 % - Akzent4 8 2" xfId="8939"/>
    <cellStyle name="40 % - Akzent4 8 2 2" xfId="12028"/>
    <cellStyle name="40 % - Akzent4 8 2 3" xfId="11933"/>
    <cellStyle name="40 % - Akzent4 9" xfId="7300"/>
    <cellStyle name="40 % - Akzent4 9 2" xfId="9186"/>
    <cellStyle name="40 % - Akzent4 9 3" xfId="9066"/>
    <cellStyle name="40 % - Akzent5" xfId="298" builtinId="47" customBuiltin="1"/>
    <cellStyle name="40 % - Akzent5 10" xfId="7301"/>
    <cellStyle name="40 % - Akzent5 10 2" xfId="9067"/>
    <cellStyle name="40 % - Akzent5 11" xfId="7302"/>
    <cellStyle name="40 % - Akzent5 11 2" xfId="9227"/>
    <cellStyle name="40 % - Akzent5 11 3" xfId="9068"/>
    <cellStyle name="40 % - Akzent5 12" xfId="7303"/>
    <cellStyle name="40 % - Akzent5 12 2" xfId="9228"/>
    <cellStyle name="40 % - Akzent5 12 3" xfId="9069"/>
    <cellStyle name="40 % - Akzent5 13" xfId="7304"/>
    <cellStyle name="40 % - Akzent5 13 2" xfId="9229"/>
    <cellStyle name="40 % - Akzent5 13 3" xfId="9070"/>
    <cellStyle name="40 % - Akzent5 14" xfId="7305"/>
    <cellStyle name="40 % - Akzent5 14 2" xfId="9071"/>
    <cellStyle name="40 % - Akzent5 15" xfId="7306"/>
    <cellStyle name="40 % - Akzent5 15 2" xfId="9257"/>
    <cellStyle name="40 % - Akzent5 16" xfId="7307"/>
    <cellStyle name="40 % - Akzent5 16 2" xfId="9258"/>
    <cellStyle name="40 % - Akzent5 2" xfId="194"/>
    <cellStyle name="40 % - Akzent5 2 2" xfId="575"/>
    <cellStyle name="40 % - Akzent5 2 2 2" xfId="7308"/>
    <cellStyle name="40 % - Akzent5 2 2 3" xfId="9122"/>
    <cellStyle name="40 % - Akzent5 2 3" xfId="7309"/>
    <cellStyle name="40 % - Akzent5 2 3 2" xfId="8734"/>
    <cellStyle name="40 % - Akzent5 2 3 3" xfId="11934"/>
    <cellStyle name="40 % - Akzent5 2 3 4" xfId="11417"/>
    <cellStyle name="40 % - Akzent5 2 4" xfId="7310"/>
    <cellStyle name="40 % - Akzent5 2 4 2" xfId="10982"/>
    <cellStyle name="40 % - Akzent5 2 5" xfId="7311"/>
    <cellStyle name="40 % - Akzent5 2 5 2" xfId="10983"/>
    <cellStyle name="40 % - Akzent5 2 6" xfId="7312"/>
    <cellStyle name="40 % - Akzent5 2 6 2" xfId="10984"/>
    <cellStyle name="40 % - Akzent5 2 7" xfId="10755"/>
    <cellStyle name="40 % - Akzent5 3" xfId="576"/>
    <cellStyle name="40 % - Akzent5 3 2" xfId="577"/>
    <cellStyle name="40 % - Akzent5 3 2 2" xfId="7313"/>
    <cellStyle name="40 % - Akzent5 3 2 3" xfId="9136"/>
    <cellStyle name="40 % - Akzent5 3 3" xfId="578"/>
    <cellStyle name="40 % - Akzent5 3 4" xfId="10756"/>
    <cellStyle name="40 % - Akzent5 3 4 2" xfId="12130"/>
    <cellStyle name="40 % - Akzent5 3 4 3" xfId="11418"/>
    <cellStyle name="40 % - Akzent5 4" xfId="579"/>
    <cellStyle name="40 % - Akzent5 4 2" xfId="580"/>
    <cellStyle name="40 % - Akzent5 4 2 2" xfId="7315"/>
    <cellStyle name="40 % - Akzent5 4 2 3" xfId="10985"/>
    <cellStyle name="40 % - Akzent5 4 3" xfId="7314"/>
    <cellStyle name="40 % - Akzent5 4 3 2" xfId="11935"/>
    <cellStyle name="40 % - Akzent5 4 3 3" xfId="11419"/>
    <cellStyle name="40 % - Akzent5 5" xfId="581"/>
    <cellStyle name="40 % - Akzent5 5 2" xfId="7317"/>
    <cellStyle name="40 % - Akzent5 5 2 2" xfId="9160"/>
    <cellStyle name="40 % - Akzent5 5 2 2 2" xfId="12080"/>
    <cellStyle name="40 % - Akzent5 5 2 2 3" xfId="11936"/>
    <cellStyle name="40 % - Akzent5 5 3" xfId="7318"/>
    <cellStyle name="40 % - Akzent5 5 4" xfId="7316"/>
    <cellStyle name="40 % - Akzent5 5 5" xfId="8880"/>
    <cellStyle name="40 % - Akzent5 6" xfId="7319"/>
    <cellStyle name="40 % - Akzent5 6 2" xfId="7320"/>
    <cellStyle name="40 % - Akzent5 6 2 2" xfId="9000"/>
    <cellStyle name="40 % - Akzent5 6 3" xfId="7321"/>
    <cellStyle name="40 % - Akzent5 6 3 2" xfId="8735"/>
    <cellStyle name="40 % - Akzent5 6 4" xfId="7322"/>
    <cellStyle name="40 % - Akzent5 6 4 2" xfId="9161"/>
    <cellStyle name="40 % - Akzent5 6 5" xfId="8940"/>
    <cellStyle name="40 % - Akzent5 6 5 2" xfId="12029"/>
    <cellStyle name="40 % - Akzent5 6 5 3" xfId="11937"/>
    <cellStyle name="40 % - Akzent5 7" xfId="7323"/>
    <cellStyle name="40 % - Akzent5 7 2" xfId="7324"/>
    <cellStyle name="40 % - Akzent5 7 2 2" xfId="9187"/>
    <cellStyle name="40 % - Akzent5 7 3" xfId="7325"/>
    <cellStyle name="40 % - Akzent5 7 3 2" xfId="10986"/>
    <cellStyle name="40 % - Akzent5 7 4" xfId="8941"/>
    <cellStyle name="40 % - Akzent5 7 4 2" xfId="12030"/>
    <cellStyle name="40 % - Akzent5 7 4 3" xfId="11938"/>
    <cellStyle name="40 % - Akzent5 8" xfId="7326"/>
    <cellStyle name="40 % - Akzent5 8 2" xfId="8942"/>
    <cellStyle name="40 % - Akzent5 8 2 2" xfId="12031"/>
    <cellStyle name="40 % - Akzent5 8 2 3" xfId="11939"/>
    <cellStyle name="40 % - Akzent5 9" xfId="7327"/>
    <cellStyle name="40 % - Akzent5 9 2" xfId="9188"/>
    <cellStyle name="40 % - Akzent5 9 3" xfId="9072"/>
    <cellStyle name="40 % - Akzent6" xfId="302" builtinId="51" customBuiltin="1"/>
    <cellStyle name="40 % - Akzent6 10" xfId="7328"/>
    <cellStyle name="40 % - Akzent6 10 2" xfId="9073"/>
    <cellStyle name="40 % - Akzent6 11" xfId="7329"/>
    <cellStyle name="40 % - Akzent6 11 2" xfId="9230"/>
    <cellStyle name="40 % - Akzent6 11 3" xfId="9074"/>
    <cellStyle name="40 % - Akzent6 12" xfId="7330"/>
    <cellStyle name="40 % - Akzent6 12 2" xfId="9231"/>
    <cellStyle name="40 % - Akzent6 12 3" xfId="9075"/>
    <cellStyle name="40 % - Akzent6 13" xfId="7331"/>
    <cellStyle name="40 % - Akzent6 13 2" xfId="9232"/>
    <cellStyle name="40 % - Akzent6 13 3" xfId="9076"/>
    <cellStyle name="40 % - Akzent6 14" xfId="7332"/>
    <cellStyle name="40 % - Akzent6 14 2" xfId="9077"/>
    <cellStyle name="40 % - Akzent6 15" xfId="7333"/>
    <cellStyle name="40 % - Akzent6 15 2" xfId="9259"/>
    <cellStyle name="40 % - Akzent6 16" xfId="7334"/>
    <cellStyle name="40 % - Akzent6 16 2" xfId="9260"/>
    <cellStyle name="40 % - Akzent6 2" xfId="195"/>
    <cellStyle name="40 % - Akzent6 2 2" xfId="582"/>
    <cellStyle name="40 % - Akzent6 2 2 2" xfId="7335"/>
    <cellStyle name="40 % - Akzent6 2 2 3" xfId="9124"/>
    <cellStyle name="40 % - Akzent6 2 3" xfId="7336"/>
    <cellStyle name="40 % - Akzent6 2 3 2" xfId="8736"/>
    <cellStyle name="40 % - Akzent6 2 3 3" xfId="11940"/>
    <cellStyle name="40 % - Akzent6 2 3 4" xfId="11420"/>
    <cellStyle name="40 % - Akzent6 2 4" xfId="7337"/>
    <cellStyle name="40 % - Akzent6 2 4 2" xfId="10987"/>
    <cellStyle name="40 % - Akzent6 2 5" xfId="7338"/>
    <cellStyle name="40 % - Akzent6 2 5 2" xfId="10988"/>
    <cellStyle name="40 % - Akzent6 2 6" xfId="7339"/>
    <cellStyle name="40 % - Akzent6 2 6 2" xfId="10989"/>
    <cellStyle name="40 % - Akzent6 2 7" xfId="10757"/>
    <cellStyle name="40 % - Akzent6 3" xfId="583"/>
    <cellStyle name="40 % - Akzent6 3 2" xfId="584"/>
    <cellStyle name="40 % - Akzent6 3 2 2" xfId="7340"/>
    <cellStyle name="40 % - Akzent6 3 2 3" xfId="9137"/>
    <cellStyle name="40 % - Akzent6 3 3" xfId="585"/>
    <cellStyle name="40 % - Akzent6 3 4" xfId="10758"/>
    <cellStyle name="40 % - Akzent6 3 4 2" xfId="12131"/>
    <cellStyle name="40 % - Akzent6 3 4 3" xfId="11421"/>
    <cellStyle name="40 % - Akzent6 4" xfId="586"/>
    <cellStyle name="40 % - Akzent6 4 2" xfId="587"/>
    <cellStyle name="40 % - Akzent6 4 2 2" xfId="7342"/>
    <cellStyle name="40 % - Akzent6 4 2 3" xfId="10990"/>
    <cellStyle name="40 % - Akzent6 4 3" xfId="7341"/>
    <cellStyle name="40 % - Akzent6 4 3 2" xfId="11941"/>
    <cellStyle name="40 % - Akzent6 4 3 3" xfId="11422"/>
    <cellStyle name="40 % - Akzent6 5" xfId="588"/>
    <cellStyle name="40 % - Akzent6 5 2" xfId="7344"/>
    <cellStyle name="40 % - Akzent6 5 2 2" xfId="9162"/>
    <cellStyle name="40 % - Akzent6 5 2 2 2" xfId="12081"/>
    <cellStyle name="40 % - Akzent6 5 2 2 3" xfId="11942"/>
    <cellStyle name="40 % - Akzent6 5 3" xfId="7345"/>
    <cellStyle name="40 % - Akzent6 5 4" xfId="7343"/>
    <cellStyle name="40 % - Akzent6 5 5" xfId="8881"/>
    <cellStyle name="40 % - Akzent6 6" xfId="7346"/>
    <cellStyle name="40 % - Akzent6 6 2" xfId="7347"/>
    <cellStyle name="40 % - Akzent6 6 2 2" xfId="9001"/>
    <cellStyle name="40 % - Akzent6 6 3" xfId="7348"/>
    <cellStyle name="40 % - Akzent6 6 3 2" xfId="8737"/>
    <cellStyle name="40 % - Akzent6 6 4" xfId="7349"/>
    <cellStyle name="40 % - Akzent6 6 4 2" xfId="9163"/>
    <cellStyle name="40 % - Akzent6 6 5" xfId="8943"/>
    <cellStyle name="40 % - Akzent6 6 5 2" xfId="12032"/>
    <cellStyle name="40 % - Akzent6 6 5 3" xfId="11943"/>
    <cellStyle name="40 % - Akzent6 7" xfId="7350"/>
    <cellStyle name="40 % - Akzent6 7 2" xfId="7351"/>
    <cellStyle name="40 % - Akzent6 7 2 2" xfId="9189"/>
    <cellStyle name="40 % - Akzent6 7 3" xfId="7352"/>
    <cellStyle name="40 % - Akzent6 7 3 2" xfId="10991"/>
    <cellStyle name="40 % - Akzent6 7 4" xfId="8944"/>
    <cellStyle name="40 % - Akzent6 7 4 2" xfId="12033"/>
    <cellStyle name="40 % - Akzent6 7 4 3" xfId="11944"/>
    <cellStyle name="40 % - Akzent6 8" xfId="7353"/>
    <cellStyle name="40 % - Akzent6 8 2" xfId="8945"/>
    <cellStyle name="40 % - Akzent6 8 2 2" xfId="12034"/>
    <cellStyle name="40 % - Akzent6 8 2 3" xfId="11945"/>
    <cellStyle name="40 % - Akzent6 9" xfId="7354"/>
    <cellStyle name="40 % - Akzent6 9 2" xfId="9190"/>
    <cellStyle name="40 % - Akzent6 9 3" xfId="9078"/>
    <cellStyle name="40% - Accent1" xfId="7355"/>
    <cellStyle name="40% - Accent1 2" xfId="7356"/>
    <cellStyle name="40% - Accent1 2 2" xfId="10992"/>
    <cellStyle name="40% - Accent2" xfId="7357"/>
    <cellStyle name="40% - Accent2 2" xfId="7358"/>
    <cellStyle name="40% - Accent3" xfId="7359"/>
    <cellStyle name="40% - Accent3 2" xfId="7360"/>
    <cellStyle name="40% - Accent3 2 2" xfId="10993"/>
    <cellStyle name="40% - Accent4" xfId="7361"/>
    <cellStyle name="40% - Accent4 2" xfId="7362"/>
    <cellStyle name="40% - Accent4 2 2" xfId="10994"/>
    <cellStyle name="40% - Accent5" xfId="7363"/>
    <cellStyle name="40% - Accent5 2" xfId="7364"/>
    <cellStyle name="40% - Accent5 2 2" xfId="10995"/>
    <cellStyle name="40% - Accent6" xfId="7365"/>
    <cellStyle name="40% - Accent6 2" xfId="7366"/>
    <cellStyle name="40% - Accent6 2 2" xfId="10996"/>
    <cellStyle name="40% - Akzent1" xfId="589"/>
    <cellStyle name="40% - Akzent1 2" xfId="590"/>
    <cellStyle name="40% - Akzent1 2 2" xfId="3227"/>
    <cellStyle name="40% - Akzent1 2 2 2" xfId="7367"/>
    <cellStyle name="40% - Akzent1 2 3" xfId="3226"/>
    <cellStyle name="40% - Akzent1 2 3 2" xfId="7368"/>
    <cellStyle name="40% - Akzent1 2 4" xfId="11581"/>
    <cellStyle name="40% - Akzent1 3" xfId="3228"/>
    <cellStyle name="40% - Akzent1_11.04.19 - Tabellen" xfId="3229"/>
    <cellStyle name="40% - Akzent2" xfId="591"/>
    <cellStyle name="40% - Akzent2 2" xfId="592"/>
    <cellStyle name="40% - Akzent2 2 2" xfId="3230"/>
    <cellStyle name="40% - Akzent2 2 2 2" xfId="7369"/>
    <cellStyle name="40% - Akzent2 2 3" xfId="7370"/>
    <cellStyle name="40% - Akzent2 3" xfId="3231"/>
    <cellStyle name="40% - Akzent2_BBE14 Abb. G2 MZ 130802" xfId="3232"/>
    <cellStyle name="40% - Akzent3" xfId="593"/>
    <cellStyle name="40% - Akzent3 2" xfId="594"/>
    <cellStyle name="40% - Akzent3 2 2" xfId="3234"/>
    <cellStyle name="40% - Akzent3 2 2 2" xfId="7371"/>
    <cellStyle name="40% - Akzent3 2 3" xfId="3233"/>
    <cellStyle name="40% - Akzent3 2 3 2" xfId="7372"/>
    <cellStyle name="40% - Akzent3 2 4" xfId="11582"/>
    <cellStyle name="40% - Akzent3 3" xfId="3235"/>
    <cellStyle name="40% - Akzent3_11.04.19 - Tabellen" xfId="3236"/>
    <cellStyle name="40% - Akzent4" xfId="595"/>
    <cellStyle name="40% - Akzent4 2" xfId="596"/>
    <cellStyle name="40% - Akzent4 2 2" xfId="3238"/>
    <cellStyle name="40% - Akzent4 2 2 2" xfId="7373"/>
    <cellStyle name="40% - Akzent4 2 3" xfId="3237"/>
    <cellStyle name="40% - Akzent4 2 3 2" xfId="7374"/>
    <cellStyle name="40% - Akzent4 2 4" xfId="11583"/>
    <cellStyle name="40% - Akzent4 3" xfId="3239"/>
    <cellStyle name="40% - Akzent4_11.04.19 - Tabellen" xfId="3240"/>
    <cellStyle name="40% - Akzent5" xfId="597"/>
    <cellStyle name="40% - Akzent5 2" xfId="598"/>
    <cellStyle name="40% - Akzent5 2 2" xfId="3241"/>
    <cellStyle name="40% - Akzent5 2 2 2" xfId="7375"/>
    <cellStyle name="40% - Akzent5 2 3" xfId="7376"/>
    <cellStyle name="40% - Akzent5 3" xfId="3242"/>
    <cellStyle name="40% - Akzent5_BBE14 Abb. G2 MZ 130802" xfId="3243"/>
    <cellStyle name="40% - Akzent6" xfId="599"/>
    <cellStyle name="40% - Akzent6 2" xfId="600"/>
    <cellStyle name="40% - Akzent6 2 2" xfId="3245"/>
    <cellStyle name="40% - Akzent6 2 2 2" xfId="7377"/>
    <cellStyle name="40% - Akzent6 2 3" xfId="3244"/>
    <cellStyle name="40% - Akzent6 2 3 2" xfId="7378"/>
    <cellStyle name="40% - Akzent6 2 4" xfId="11584"/>
    <cellStyle name="40% - Akzent6 3" xfId="3246"/>
    <cellStyle name="40% - Akzent6_11.04.19 - Tabellen" xfId="3247"/>
    <cellStyle name="4mitP" xfId="3248"/>
    <cellStyle name="5" xfId="196"/>
    <cellStyle name="5 2" xfId="601"/>
    <cellStyle name="5 2 2" xfId="602"/>
    <cellStyle name="5 2 2 2" xfId="603"/>
    <cellStyle name="5 2 2 2 2" xfId="604"/>
    <cellStyle name="5 2 2 2 2 2" xfId="12826"/>
    <cellStyle name="5 2 2 2 2 2 2" xfId="14913"/>
    <cellStyle name="5 2 2 2 2 2 2 2" xfId="17276"/>
    <cellStyle name="5 2 2 2 2 2 2 2 2" xfId="24413"/>
    <cellStyle name="5 2 2 2 2 2 2 2 2 2" xfId="38728"/>
    <cellStyle name="5 2 2 2 2 2 2 2 3" xfId="31591"/>
    <cellStyle name="5 2 2 2 2 2 2 3" xfId="19630"/>
    <cellStyle name="5 2 2 2 2 2 2 3 2" xfId="26767"/>
    <cellStyle name="5 2 2 2 2 2 2 3 2 2" xfId="41082"/>
    <cellStyle name="5 2 2 2 2 2 2 3 3" xfId="33945"/>
    <cellStyle name="5 2 2 2 2 2 2 4" xfId="20906"/>
    <cellStyle name="5 2 2 2 2 2 2 4 2" xfId="28043"/>
    <cellStyle name="5 2 2 2 2 2 2 4 2 2" xfId="42358"/>
    <cellStyle name="5 2 2 2 2 2 2 4 3" xfId="35221"/>
    <cellStyle name="5 2 2 2 2 2 2 5" xfId="22082"/>
    <cellStyle name="5 2 2 2 2 2 2 5 2" xfId="36397"/>
    <cellStyle name="5 2 2 2 2 2 2 6" xfId="29238"/>
    <cellStyle name="5 2 2 2 2 2 3" xfId="15195"/>
    <cellStyle name="5 2 2 2 2 2 3 2" xfId="22354"/>
    <cellStyle name="5 2 2 2 2 2 3 2 2" xfId="36669"/>
    <cellStyle name="5 2 2 2 2 2 3 3" xfId="29510"/>
    <cellStyle name="5 2 2 2 2 2 4" xfId="17549"/>
    <cellStyle name="5 2 2 2 2 2 4 2" xfId="24686"/>
    <cellStyle name="5 2 2 2 2 2 4 2 2" xfId="39001"/>
    <cellStyle name="5 2 2 2 2 2 4 3" xfId="31864"/>
    <cellStyle name="5 2 2 2 3" xfId="605"/>
    <cellStyle name="5 2 2 2 3 2" xfId="12827"/>
    <cellStyle name="5 2 2 2 3 2 2" xfId="13926"/>
    <cellStyle name="5 2 2 2 3 2 2 2" xfId="16295"/>
    <cellStyle name="5 2 2 2 3 2 2 2 2" xfId="23454"/>
    <cellStyle name="5 2 2 2 3 2 2 2 2 2" xfId="37769"/>
    <cellStyle name="5 2 2 2 3 2 2 2 3" xfId="30610"/>
    <cellStyle name="5 2 2 2 3 2 2 3" xfId="18649"/>
    <cellStyle name="5 2 2 2 3 2 2 3 2" xfId="25786"/>
    <cellStyle name="5 2 2 2 3 2 2 3 2 2" xfId="40101"/>
    <cellStyle name="5 2 2 2 3 2 2 3 3" xfId="32964"/>
    <cellStyle name="5 2 2 2 3 2 2 4" xfId="20092"/>
    <cellStyle name="5 2 2 2 3 2 2 4 2" xfId="27229"/>
    <cellStyle name="5 2 2 2 3 2 2 4 2 2" xfId="41544"/>
    <cellStyle name="5 2 2 2 3 2 2 4 3" xfId="34407"/>
    <cellStyle name="5 2 2 2 3 2 2 5" xfId="21307"/>
    <cellStyle name="5 2 2 2 3 2 2 5 2" xfId="35622"/>
    <cellStyle name="5 2 2 2 3 2 2 6" xfId="28444"/>
    <cellStyle name="5 2 2 2 3 2 3" xfId="15196"/>
    <cellStyle name="5 2 2 2 3 2 3 2" xfId="22355"/>
    <cellStyle name="5 2 2 2 3 2 3 2 2" xfId="36670"/>
    <cellStyle name="5 2 2 2 3 2 3 3" xfId="29511"/>
    <cellStyle name="5 2 2 2 3 2 4" xfId="17550"/>
    <cellStyle name="5 2 2 2 3 2 4 2" xfId="24687"/>
    <cellStyle name="5 2 2 2 3 2 4 2 2" xfId="39002"/>
    <cellStyle name="5 2 2 2 3 2 4 3" xfId="31865"/>
    <cellStyle name="5 2 2 2 4" xfId="606"/>
    <cellStyle name="5 2 2 2 4 2" xfId="12828"/>
    <cellStyle name="5 2 2 2 4 2 2" xfId="14912"/>
    <cellStyle name="5 2 2 2 4 2 2 2" xfId="17275"/>
    <cellStyle name="5 2 2 2 4 2 2 2 2" xfId="24412"/>
    <cellStyle name="5 2 2 2 4 2 2 2 2 2" xfId="38727"/>
    <cellStyle name="5 2 2 2 4 2 2 2 3" xfId="31590"/>
    <cellStyle name="5 2 2 2 4 2 2 3" xfId="19629"/>
    <cellStyle name="5 2 2 2 4 2 2 3 2" xfId="26766"/>
    <cellStyle name="5 2 2 2 4 2 2 3 2 2" xfId="41081"/>
    <cellStyle name="5 2 2 2 4 2 2 3 3" xfId="33944"/>
    <cellStyle name="5 2 2 2 4 2 2 4" xfId="20905"/>
    <cellStyle name="5 2 2 2 4 2 2 4 2" xfId="28042"/>
    <cellStyle name="5 2 2 2 4 2 2 4 2 2" xfId="42357"/>
    <cellStyle name="5 2 2 2 4 2 2 4 3" xfId="35220"/>
    <cellStyle name="5 2 2 2 4 2 2 5" xfId="22081"/>
    <cellStyle name="5 2 2 2 4 2 2 5 2" xfId="36396"/>
    <cellStyle name="5 2 2 2 4 2 2 6" xfId="29237"/>
    <cellStyle name="5 2 2 2 4 2 3" xfId="15197"/>
    <cellStyle name="5 2 2 2 4 2 3 2" xfId="22356"/>
    <cellStyle name="5 2 2 2 4 2 3 2 2" xfId="36671"/>
    <cellStyle name="5 2 2 2 4 2 3 3" xfId="29512"/>
    <cellStyle name="5 2 2 2 4 2 4" xfId="17551"/>
    <cellStyle name="5 2 2 2 4 2 4 2" xfId="24688"/>
    <cellStyle name="5 2 2 2 4 2 4 2 2" xfId="39003"/>
    <cellStyle name="5 2 2 2 4 2 4 3" xfId="31866"/>
    <cellStyle name="5 2 2 2 5" xfId="607"/>
    <cellStyle name="5 2 2 2 5 2" xfId="12829"/>
    <cellStyle name="5 2 2 2 5 2 2" xfId="14528"/>
    <cellStyle name="5 2 2 2 5 2 2 2" xfId="16897"/>
    <cellStyle name="5 2 2 2 5 2 2 2 2" xfId="24056"/>
    <cellStyle name="5 2 2 2 5 2 2 2 2 2" xfId="38371"/>
    <cellStyle name="5 2 2 2 5 2 2 2 3" xfId="31212"/>
    <cellStyle name="5 2 2 2 5 2 2 3" xfId="19251"/>
    <cellStyle name="5 2 2 2 5 2 2 3 2" xfId="26388"/>
    <cellStyle name="5 2 2 2 5 2 2 3 2 2" xfId="40703"/>
    <cellStyle name="5 2 2 2 5 2 2 3 3" xfId="33566"/>
    <cellStyle name="5 2 2 2 5 2 2 4" xfId="20558"/>
    <cellStyle name="5 2 2 2 5 2 2 4 2" xfId="27695"/>
    <cellStyle name="5 2 2 2 5 2 2 4 2 2" xfId="42010"/>
    <cellStyle name="5 2 2 2 5 2 2 4 3" xfId="34873"/>
    <cellStyle name="5 2 2 2 5 2 2 5" xfId="21773"/>
    <cellStyle name="5 2 2 2 5 2 2 5 2" xfId="36088"/>
    <cellStyle name="5 2 2 2 5 2 2 6" xfId="28910"/>
    <cellStyle name="5 2 2 2 5 2 3" xfId="15198"/>
    <cellStyle name="5 2 2 2 5 2 3 2" xfId="22357"/>
    <cellStyle name="5 2 2 2 5 2 3 2 2" xfId="36672"/>
    <cellStyle name="5 2 2 2 5 2 3 3" xfId="29513"/>
    <cellStyle name="5 2 2 2 5 2 4" xfId="17552"/>
    <cellStyle name="5 2 2 2 5 2 4 2" xfId="24689"/>
    <cellStyle name="5 2 2 2 5 2 4 2 2" xfId="39004"/>
    <cellStyle name="5 2 2 2 5 2 4 3" xfId="31867"/>
    <cellStyle name="5 2 2 2 6" xfId="12825"/>
    <cellStyle name="5 2 2 2 6 2" xfId="14492"/>
    <cellStyle name="5 2 2 2 6 2 2" xfId="16861"/>
    <cellStyle name="5 2 2 2 6 2 2 2" xfId="24020"/>
    <cellStyle name="5 2 2 2 6 2 2 2 2" xfId="38335"/>
    <cellStyle name="5 2 2 2 6 2 2 3" xfId="31176"/>
    <cellStyle name="5 2 2 2 6 2 3" xfId="19215"/>
    <cellStyle name="5 2 2 2 6 2 3 2" xfId="26352"/>
    <cellStyle name="5 2 2 2 6 2 3 2 2" xfId="40667"/>
    <cellStyle name="5 2 2 2 6 2 3 3" xfId="33530"/>
    <cellStyle name="5 2 2 2 6 2 4" xfId="20522"/>
    <cellStyle name="5 2 2 2 6 2 4 2" xfId="27659"/>
    <cellStyle name="5 2 2 2 6 2 4 2 2" xfId="41974"/>
    <cellStyle name="5 2 2 2 6 2 4 3" xfId="34837"/>
    <cellStyle name="5 2 2 2 6 2 5" xfId="21737"/>
    <cellStyle name="5 2 2 2 6 2 5 2" xfId="36052"/>
    <cellStyle name="5 2 2 2 6 2 6" xfId="28874"/>
    <cellStyle name="5 2 2 2 6 3" xfId="15194"/>
    <cellStyle name="5 2 2 2 6 3 2" xfId="22353"/>
    <cellStyle name="5 2 2 2 6 3 2 2" xfId="36668"/>
    <cellStyle name="5 2 2 2 6 3 3" xfId="29509"/>
    <cellStyle name="5 2 2 2 6 4" xfId="17548"/>
    <cellStyle name="5 2 2 2 6 4 2" xfId="24685"/>
    <cellStyle name="5 2 2 2 6 4 2 2" xfId="39000"/>
    <cellStyle name="5 2 2 2 6 4 3" xfId="31863"/>
    <cellStyle name="5 2 2 3" xfId="608"/>
    <cellStyle name="5 2 2 3 2" xfId="12830"/>
    <cellStyle name="5 2 2 3 2 2" xfId="14911"/>
    <cellStyle name="5 2 2 3 2 2 2" xfId="17274"/>
    <cellStyle name="5 2 2 3 2 2 2 2" xfId="24411"/>
    <cellStyle name="5 2 2 3 2 2 2 2 2" xfId="38726"/>
    <cellStyle name="5 2 2 3 2 2 2 3" xfId="31589"/>
    <cellStyle name="5 2 2 3 2 2 3" xfId="19628"/>
    <cellStyle name="5 2 2 3 2 2 3 2" xfId="26765"/>
    <cellStyle name="5 2 2 3 2 2 3 2 2" xfId="41080"/>
    <cellStyle name="5 2 2 3 2 2 3 3" xfId="33943"/>
    <cellStyle name="5 2 2 3 2 2 4" xfId="20904"/>
    <cellStyle name="5 2 2 3 2 2 4 2" xfId="28041"/>
    <cellStyle name="5 2 2 3 2 2 4 2 2" xfId="42356"/>
    <cellStyle name="5 2 2 3 2 2 4 3" xfId="35219"/>
    <cellStyle name="5 2 2 3 2 2 5" xfId="22080"/>
    <cellStyle name="5 2 2 3 2 2 5 2" xfId="36395"/>
    <cellStyle name="5 2 2 3 2 2 6" xfId="29236"/>
    <cellStyle name="5 2 2 3 2 3" xfId="15199"/>
    <cellStyle name="5 2 2 3 2 3 2" xfId="22358"/>
    <cellStyle name="5 2 2 3 2 3 2 2" xfId="36673"/>
    <cellStyle name="5 2 2 3 2 3 3" xfId="29514"/>
    <cellStyle name="5 2 2 3 2 4" xfId="17553"/>
    <cellStyle name="5 2 2 3 2 4 2" xfId="24690"/>
    <cellStyle name="5 2 2 3 2 4 2 2" xfId="39005"/>
    <cellStyle name="5 2 2 3 2 4 3" xfId="31868"/>
    <cellStyle name="5 2 2 4" xfId="609"/>
    <cellStyle name="5 2 2 4 2" xfId="12831"/>
    <cellStyle name="5 2 2 4 2 2" xfId="13915"/>
    <cellStyle name="5 2 2 4 2 2 2" xfId="16284"/>
    <cellStyle name="5 2 2 4 2 2 2 2" xfId="23443"/>
    <cellStyle name="5 2 2 4 2 2 2 2 2" xfId="37758"/>
    <cellStyle name="5 2 2 4 2 2 2 3" xfId="30599"/>
    <cellStyle name="5 2 2 4 2 2 3" xfId="18638"/>
    <cellStyle name="5 2 2 4 2 2 3 2" xfId="25775"/>
    <cellStyle name="5 2 2 4 2 2 3 2 2" xfId="40090"/>
    <cellStyle name="5 2 2 4 2 2 3 3" xfId="32953"/>
    <cellStyle name="5 2 2 4 2 2 4" xfId="20085"/>
    <cellStyle name="5 2 2 4 2 2 4 2" xfId="27222"/>
    <cellStyle name="5 2 2 4 2 2 4 2 2" xfId="41537"/>
    <cellStyle name="5 2 2 4 2 2 4 3" xfId="34400"/>
    <cellStyle name="5 2 2 4 2 2 5" xfId="21300"/>
    <cellStyle name="5 2 2 4 2 2 5 2" xfId="35615"/>
    <cellStyle name="5 2 2 4 2 2 6" xfId="28437"/>
    <cellStyle name="5 2 2 4 2 3" xfId="15200"/>
    <cellStyle name="5 2 2 4 2 3 2" xfId="22359"/>
    <cellStyle name="5 2 2 4 2 3 2 2" xfId="36674"/>
    <cellStyle name="5 2 2 4 2 3 3" xfId="29515"/>
    <cellStyle name="5 2 2 4 2 4" xfId="17554"/>
    <cellStyle name="5 2 2 4 2 4 2" xfId="24691"/>
    <cellStyle name="5 2 2 4 2 4 2 2" xfId="39006"/>
    <cellStyle name="5 2 2 4 2 4 3" xfId="31869"/>
    <cellStyle name="5 2 2 5" xfId="610"/>
    <cellStyle name="5 2 2 5 2" xfId="12832"/>
    <cellStyle name="5 2 2 5 2 2" xfId="14906"/>
    <cellStyle name="5 2 2 5 2 2 2" xfId="17269"/>
    <cellStyle name="5 2 2 5 2 2 2 2" xfId="24406"/>
    <cellStyle name="5 2 2 5 2 2 2 2 2" xfId="38721"/>
    <cellStyle name="5 2 2 5 2 2 2 3" xfId="31584"/>
    <cellStyle name="5 2 2 5 2 2 3" xfId="19623"/>
    <cellStyle name="5 2 2 5 2 2 3 2" xfId="26760"/>
    <cellStyle name="5 2 2 5 2 2 3 2 2" xfId="41075"/>
    <cellStyle name="5 2 2 5 2 2 3 3" xfId="33938"/>
    <cellStyle name="5 2 2 5 2 2 4" xfId="20899"/>
    <cellStyle name="5 2 2 5 2 2 4 2" xfId="28036"/>
    <cellStyle name="5 2 2 5 2 2 4 2 2" xfId="42351"/>
    <cellStyle name="5 2 2 5 2 2 4 3" xfId="35214"/>
    <cellStyle name="5 2 2 5 2 2 5" xfId="22075"/>
    <cellStyle name="5 2 2 5 2 2 5 2" xfId="36390"/>
    <cellStyle name="5 2 2 5 2 2 6" xfId="29231"/>
    <cellStyle name="5 2 2 5 2 3" xfId="15201"/>
    <cellStyle name="5 2 2 5 2 3 2" xfId="22360"/>
    <cellStyle name="5 2 2 5 2 3 2 2" xfId="36675"/>
    <cellStyle name="5 2 2 5 2 3 3" xfId="29516"/>
    <cellStyle name="5 2 2 5 2 4" xfId="17555"/>
    <cellStyle name="5 2 2 5 2 4 2" xfId="24692"/>
    <cellStyle name="5 2 2 5 2 4 2 2" xfId="39007"/>
    <cellStyle name="5 2 2 5 2 4 3" xfId="31870"/>
    <cellStyle name="5 2 2 6" xfId="611"/>
    <cellStyle name="5 2 2 6 2" xfId="12833"/>
    <cellStyle name="5 2 2 6 2 2" xfId="14910"/>
    <cellStyle name="5 2 2 6 2 2 2" xfId="17273"/>
    <cellStyle name="5 2 2 6 2 2 2 2" xfId="24410"/>
    <cellStyle name="5 2 2 6 2 2 2 2 2" xfId="38725"/>
    <cellStyle name="5 2 2 6 2 2 2 3" xfId="31588"/>
    <cellStyle name="5 2 2 6 2 2 3" xfId="19627"/>
    <cellStyle name="5 2 2 6 2 2 3 2" xfId="26764"/>
    <cellStyle name="5 2 2 6 2 2 3 2 2" xfId="41079"/>
    <cellStyle name="5 2 2 6 2 2 3 3" xfId="33942"/>
    <cellStyle name="5 2 2 6 2 2 4" xfId="20903"/>
    <cellStyle name="5 2 2 6 2 2 4 2" xfId="28040"/>
    <cellStyle name="5 2 2 6 2 2 4 2 2" xfId="42355"/>
    <cellStyle name="5 2 2 6 2 2 4 3" xfId="35218"/>
    <cellStyle name="5 2 2 6 2 2 5" xfId="22079"/>
    <cellStyle name="5 2 2 6 2 2 5 2" xfId="36394"/>
    <cellStyle name="5 2 2 6 2 2 6" xfId="29235"/>
    <cellStyle name="5 2 2 6 2 3" xfId="15202"/>
    <cellStyle name="5 2 2 6 2 3 2" xfId="22361"/>
    <cellStyle name="5 2 2 6 2 3 2 2" xfId="36676"/>
    <cellStyle name="5 2 2 6 2 3 3" xfId="29517"/>
    <cellStyle name="5 2 2 6 2 4" xfId="17556"/>
    <cellStyle name="5 2 2 6 2 4 2" xfId="24693"/>
    <cellStyle name="5 2 2 6 2 4 2 2" xfId="39008"/>
    <cellStyle name="5 2 2 6 2 4 3" xfId="31871"/>
    <cellStyle name="5 2 2 7" xfId="12824"/>
    <cellStyle name="5 2 2 7 2" xfId="14914"/>
    <cellStyle name="5 2 2 7 2 2" xfId="17277"/>
    <cellStyle name="5 2 2 7 2 2 2" xfId="24414"/>
    <cellStyle name="5 2 2 7 2 2 2 2" xfId="38729"/>
    <cellStyle name="5 2 2 7 2 2 3" xfId="31592"/>
    <cellStyle name="5 2 2 7 2 3" xfId="19631"/>
    <cellStyle name="5 2 2 7 2 3 2" xfId="26768"/>
    <cellStyle name="5 2 2 7 2 3 2 2" xfId="41083"/>
    <cellStyle name="5 2 2 7 2 3 3" xfId="33946"/>
    <cellStyle name="5 2 2 7 2 4" xfId="20907"/>
    <cellStyle name="5 2 2 7 2 4 2" xfId="28044"/>
    <cellStyle name="5 2 2 7 2 4 2 2" xfId="42359"/>
    <cellStyle name="5 2 2 7 2 4 3" xfId="35222"/>
    <cellStyle name="5 2 2 7 2 5" xfId="22083"/>
    <cellStyle name="5 2 2 7 2 5 2" xfId="36398"/>
    <cellStyle name="5 2 2 7 2 6" xfId="29239"/>
    <cellStyle name="5 2 2 7 3" xfId="15193"/>
    <cellStyle name="5 2 2 7 3 2" xfId="22352"/>
    <cellStyle name="5 2 2 7 3 2 2" xfId="36667"/>
    <cellStyle name="5 2 2 7 3 3" xfId="29508"/>
    <cellStyle name="5 2 2 7 4" xfId="17547"/>
    <cellStyle name="5 2 2 7 4 2" xfId="24684"/>
    <cellStyle name="5 2 2 7 4 2 2" xfId="38999"/>
    <cellStyle name="5 2 2 7 4 3" xfId="31862"/>
    <cellStyle name="5 2 3" xfId="612"/>
    <cellStyle name="5 2 3 2" xfId="613"/>
    <cellStyle name="5 2 3 2 2" xfId="614"/>
    <cellStyle name="5 2 3 2 2 2" xfId="12836"/>
    <cellStyle name="5 2 3 2 2 2 2" xfId="14160"/>
    <cellStyle name="5 2 3 2 2 2 2 2" xfId="16529"/>
    <cellStyle name="5 2 3 2 2 2 2 2 2" xfId="23688"/>
    <cellStyle name="5 2 3 2 2 2 2 2 2 2" xfId="38003"/>
    <cellStyle name="5 2 3 2 2 2 2 2 3" xfId="30844"/>
    <cellStyle name="5 2 3 2 2 2 2 3" xfId="18883"/>
    <cellStyle name="5 2 3 2 2 2 2 3 2" xfId="26020"/>
    <cellStyle name="5 2 3 2 2 2 2 3 2 2" xfId="40335"/>
    <cellStyle name="5 2 3 2 2 2 2 3 3" xfId="33198"/>
    <cellStyle name="5 2 3 2 2 2 2 4" xfId="20217"/>
    <cellStyle name="5 2 3 2 2 2 2 4 2" xfId="27354"/>
    <cellStyle name="5 2 3 2 2 2 2 4 2 2" xfId="41669"/>
    <cellStyle name="5 2 3 2 2 2 2 4 3" xfId="34532"/>
    <cellStyle name="5 2 3 2 2 2 2 5" xfId="21432"/>
    <cellStyle name="5 2 3 2 2 2 2 5 2" xfId="35747"/>
    <cellStyle name="5 2 3 2 2 2 2 6" xfId="28569"/>
    <cellStyle name="5 2 3 2 2 2 3" xfId="15205"/>
    <cellStyle name="5 2 3 2 2 2 3 2" xfId="22364"/>
    <cellStyle name="5 2 3 2 2 2 3 2 2" xfId="36679"/>
    <cellStyle name="5 2 3 2 2 2 3 3" xfId="29520"/>
    <cellStyle name="5 2 3 2 2 2 4" xfId="17559"/>
    <cellStyle name="5 2 3 2 2 2 4 2" xfId="24696"/>
    <cellStyle name="5 2 3 2 2 2 4 2 2" xfId="39011"/>
    <cellStyle name="5 2 3 2 2 2 4 3" xfId="31874"/>
    <cellStyle name="5 2 3 2 3" xfId="615"/>
    <cellStyle name="5 2 3 2 3 2" xfId="12837"/>
    <cellStyle name="5 2 3 2 3 2 2" xfId="14908"/>
    <cellStyle name="5 2 3 2 3 2 2 2" xfId="17271"/>
    <cellStyle name="5 2 3 2 3 2 2 2 2" xfId="24408"/>
    <cellStyle name="5 2 3 2 3 2 2 2 2 2" xfId="38723"/>
    <cellStyle name="5 2 3 2 3 2 2 2 3" xfId="31586"/>
    <cellStyle name="5 2 3 2 3 2 2 3" xfId="19625"/>
    <cellStyle name="5 2 3 2 3 2 2 3 2" xfId="26762"/>
    <cellStyle name="5 2 3 2 3 2 2 3 2 2" xfId="41077"/>
    <cellStyle name="5 2 3 2 3 2 2 3 3" xfId="33940"/>
    <cellStyle name="5 2 3 2 3 2 2 4" xfId="20901"/>
    <cellStyle name="5 2 3 2 3 2 2 4 2" xfId="28038"/>
    <cellStyle name="5 2 3 2 3 2 2 4 2 2" xfId="42353"/>
    <cellStyle name="5 2 3 2 3 2 2 4 3" xfId="35216"/>
    <cellStyle name="5 2 3 2 3 2 2 5" xfId="22077"/>
    <cellStyle name="5 2 3 2 3 2 2 5 2" xfId="36392"/>
    <cellStyle name="5 2 3 2 3 2 2 6" xfId="29233"/>
    <cellStyle name="5 2 3 2 3 2 3" xfId="15206"/>
    <cellStyle name="5 2 3 2 3 2 3 2" xfId="22365"/>
    <cellStyle name="5 2 3 2 3 2 3 2 2" xfId="36680"/>
    <cellStyle name="5 2 3 2 3 2 3 3" xfId="29521"/>
    <cellStyle name="5 2 3 2 3 2 4" xfId="17560"/>
    <cellStyle name="5 2 3 2 3 2 4 2" xfId="24697"/>
    <cellStyle name="5 2 3 2 3 2 4 2 2" xfId="39012"/>
    <cellStyle name="5 2 3 2 3 2 4 3" xfId="31875"/>
    <cellStyle name="5 2 3 2 4" xfId="616"/>
    <cellStyle name="5 2 3 2 4 2" xfId="12838"/>
    <cellStyle name="5 2 3 2 4 2 2" xfId="14493"/>
    <cellStyle name="5 2 3 2 4 2 2 2" xfId="16862"/>
    <cellStyle name="5 2 3 2 4 2 2 2 2" xfId="24021"/>
    <cellStyle name="5 2 3 2 4 2 2 2 2 2" xfId="38336"/>
    <cellStyle name="5 2 3 2 4 2 2 2 3" xfId="31177"/>
    <cellStyle name="5 2 3 2 4 2 2 3" xfId="19216"/>
    <cellStyle name="5 2 3 2 4 2 2 3 2" xfId="26353"/>
    <cellStyle name="5 2 3 2 4 2 2 3 2 2" xfId="40668"/>
    <cellStyle name="5 2 3 2 4 2 2 3 3" xfId="33531"/>
    <cellStyle name="5 2 3 2 4 2 2 4" xfId="20523"/>
    <cellStyle name="5 2 3 2 4 2 2 4 2" xfId="27660"/>
    <cellStyle name="5 2 3 2 4 2 2 4 2 2" xfId="41975"/>
    <cellStyle name="5 2 3 2 4 2 2 4 3" xfId="34838"/>
    <cellStyle name="5 2 3 2 4 2 2 5" xfId="21738"/>
    <cellStyle name="5 2 3 2 4 2 2 5 2" xfId="36053"/>
    <cellStyle name="5 2 3 2 4 2 2 6" xfId="28875"/>
    <cellStyle name="5 2 3 2 4 2 3" xfId="15207"/>
    <cellStyle name="5 2 3 2 4 2 3 2" xfId="22366"/>
    <cellStyle name="5 2 3 2 4 2 3 2 2" xfId="36681"/>
    <cellStyle name="5 2 3 2 4 2 3 3" xfId="29522"/>
    <cellStyle name="5 2 3 2 4 2 4" xfId="17561"/>
    <cellStyle name="5 2 3 2 4 2 4 2" xfId="24698"/>
    <cellStyle name="5 2 3 2 4 2 4 2 2" xfId="39013"/>
    <cellStyle name="5 2 3 2 4 2 4 3" xfId="31876"/>
    <cellStyle name="5 2 3 2 5" xfId="617"/>
    <cellStyle name="5 2 3 2 5 2" xfId="12839"/>
    <cellStyle name="5 2 3 2 5 2 2" xfId="14907"/>
    <cellStyle name="5 2 3 2 5 2 2 2" xfId="17270"/>
    <cellStyle name="5 2 3 2 5 2 2 2 2" xfId="24407"/>
    <cellStyle name="5 2 3 2 5 2 2 2 2 2" xfId="38722"/>
    <cellStyle name="5 2 3 2 5 2 2 2 3" xfId="31585"/>
    <cellStyle name="5 2 3 2 5 2 2 3" xfId="19624"/>
    <cellStyle name="5 2 3 2 5 2 2 3 2" xfId="26761"/>
    <cellStyle name="5 2 3 2 5 2 2 3 2 2" xfId="41076"/>
    <cellStyle name="5 2 3 2 5 2 2 3 3" xfId="33939"/>
    <cellStyle name="5 2 3 2 5 2 2 4" xfId="20900"/>
    <cellStyle name="5 2 3 2 5 2 2 4 2" xfId="28037"/>
    <cellStyle name="5 2 3 2 5 2 2 4 2 2" xfId="42352"/>
    <cellStyle name="5 2 3 2 5 2 2 4 3" xfId="35215"/>
    <cellStyle name="5 2 3 2 5 2 2 5" xfId="22076"/>
    <cellStyle name="5 2 3 2 5 2 2 5 2" xfId="36391"/>
    <cellStyle name="5 2 3 2 5 2 2 6" xfId="29232"/>
    <cellStyle name="5 2 3 2 5 2 3" xfId="15208"/>
    <cellStyle name="5 2 3 2 5 2 3 2" xfId="22367"/>
    <cellStyle name="5 2 3 2 5 2 3 2 2" xfId="36682"/>
    <cellStyle name="5 2 3 2 5 2 3 3" xfId="29523"/>
    <cellStyle name="5 2 3 2 5 2 4" xfId="17562"/>
    <cellStyle name="5 2 3 2 5 2 4 2" xfId="24699"/>
    <cellStyle name="5 2 3 2 5 2 4 2 2" xfId="39014"/>
    <cellStyle name="5 2 3 2 5 2 4 3" xfId="31877"/>
    <cellStyle name="5 2 3 2 6" xfId="12835"/>
    <cellStyle name="5 2 3 2 6 2" xfId="14909"/>
    <cellStyle name="5 2 3 2 6 2 2" xfId="17272"/>
    <cellStyle name="5 2 3 2 6 2 2 2" xfId="24409"/>
    <cellStyle name="5 2 3 2 6 2 2 2 2" xfId="38724"/>
    <cellStyle name="5 2 3 2 6 2 2 3" xfId="31587"/>
    <cellStyle name="5 2 3 2 6 2 3" xfId="19626"/>
    <cellStyle name="5 2 3 2 6 2 3 2" xfId="26763"/>
    <cellStyle name="5 2 3 2 6 2 3 2 2" xfId="41078"/>
    <cellStyle name="5 2 3 2 6 2 3 3" xfId="33941"/>
    <cellStyle name="5 2 3 2 6 2 4" xfId="20902"/>
    <cellStyle name="5 2 3 2 6 2 4 2" xfId="28039"/>
    <cellStyle name="5 2 3 2 6 2 4 2 2" xfId="42354"/>
    <cellStyle name="5 2 3 2 6 2 4 3" xfId="35217"/>
    <cellStyle name="5 2 3 2 6 2 5" xfId="22078"/>
    <cellStyle name="5 2 3 2 6 2 5 2" xfId="36393"/>
    <cellStyle name="5 2 3 2 6 2 6" xfId="29234"/>
    <cellStyle name="5 2 3 2 6 3" xfId="15204"/>
    <cellStyle name="5 2 3 2 6 3 2" xfId="22363"/>
    <cellStyle name="5 2 3 2 6 3 2 2" xfId="36678"/>
    <cellStyle name="5 2 3 2 6 3 3" xfId="29519"/>
    <cellStyle name="5 2 3 2 6 4" xfId="17558"/>
    <cellStyle name="5 2 3 2 6 4 2" xfId="24695"/>
    <cellStyle name="5 2 3 2 6 4 2 2" xfId="39010"/>
    <cellStyle name="5 2 3 2 6 4 3" xfId="31873"/>
    <cellStyle name="5 2 3 3" xfId="618"/>
    <cellStyle name="5 2 3 3 2" xfId="12840"/>
    <cellStyle name="5 2 3 3 2 2" xfId="13899"/>
    <cellStyle name="5 2 3 3 2 2 2" xfId="16268"/>
    <cellStyle name="5 2 3 3 2 2 2 2" xfId="23427"/>
    <cellStyle name="5 2 3 3 2 2 2 2 2" xfId="37742"/>
    <cellStyle name="5 2 3 3 2 2 2 3" xfId="30583"/>
    <cellStyle name="5 2 3 3 2 2 3" xfId="18622"/>
    <cellStyle name="5 2 3 3 2 2 3 2" xfId="25759"/>
    <cellStyle name="5 2 3 3 2 2 3 2 2" xfId="40074"/>
    <cellStyle name="5 2 3 3 2 2 3 3" xfId="32937"/>
    <cellStyle name="5 2 3 3 2 2 4" xfId="20069"/>
    <cellStyle name="5 2 3 3 2 2 4 2" xfId="27206"/>
    <cellStyle name="5 2 3 3 2 2 4 2 2" xfId="41521"/>
    <cellStyle name="5 2 3 3 2 2 4 3" xfId="34384"/>
    <cellStyle name="5 2 3 3 2 2 5" xfId="21284"/>
    <cellStyle name="5 2 3 3 2 2 5 2" xfId="35599"/>
    <cellStyle name="5 2 3 3 2 2 6" xfId="28421"/>
    <cellStyle name="5 2 3 3 2 3" xfId="15209"/>
    <cellStyle name="5 2 3 3 2 3 2" xfId="22368"/>
    <cellStyle name="5 2 3 3 2 3 2 2" xfId="36683"/>
    <cellStyle name="5 2 3 3 2 3 3" xfId="29524"/>
    <cellStyle name="5 2 3 3 2 4" xfId="17563"/>
    <cellStyle name="5 2 3 3 2 4 2" xfId="24700"/>
    <cellStyle name="5 2 3 3 2 4 2 2" xfId="39015"/>
    <cellStyle name="5 2 3 3 2 4 3" xfId="31878"/>
    <cellStyle name="5 2 3 4" xfId="619"/>
    <cellStyle name="5 2 3 4 2" xfId="12841"/>
    <cellStyle name="5 2 3 4 2 2" xfId="14494"/>
    <cellStyle name="5 2 3 4 2 2 2" xfId="16863"/>
    <cellStyle name="5 2 3 4 2 2 2 2" xfId="24022"/>
    <cellStyle name="5 2 3 4 2 2 2 2 2" xfId="38337"/>
    <cellStyle name="5 2 3 4 2 2 2 3" xfId="31178"/>
    <cellStyle name="5 2 3 4 2 2 3" xfId="19217"/>
    <cellStyle name="5 2 3 4 2 2 3 2" xfId="26354"/>
    <cellStyle name="5 2 3 4 2 2 3 2 2" xfId="40669"/>
    <cellStyle name="5 2 3 4 2 2 3 3" xfId="33532"/>
    <cellStyle name="5 2 3 4 2 2 4" xfId="20524"/>
    <cellStyle name="5 2 3 4 2 2 4 2" xfId="27661"/>
    <cellStyle name="5 2 3 4 2 2 4 2 2" xfId="41976"/>
    <cellStyle name="5 2 3 4 2 2 4 3" xfId="34839"/>
    <cellStyle name="5 2 3 4 2 2 5" xfId="21739"/>
    <cellStyle name="5 2 3 4 2 2 5 2" xfId="36054"/>
    <cellStyle name="5 2 3 4 2 2 6" xfId="28876"/>
    <cellStyle name="5 2 3 4 2 3" xfId="15210"/>
    <cellStyle name="5 2 3 4 2 3 2" xfId="22369"/>
    <cellStyle name="5 2 3 4 2 3 2 2" xfId="36684"/>
    <cellStyle name="5 2 3 4 2 3 3" xfId="29525"/>
    <cellStyle name="5 2 3 4 2 4" xfId="17564"/>
    <cellStyle name="5 2 3 4 2 4 2" xfId="24701"/>
    <cellStyle name="5 2 3 4 2 4 2 2" xfId="39016"/>
    <cellStyle name="5 2 3 4 2 4 3" xfId="31879"/>
    <cellStyle name="5 2 3 5" xfId="620"/>
    <cellStyle name="5 2 3 5 2" xfId="12842"/>
    <cellStyle name="5 2 3 5 2 2" xfId="14901"/>
    <cellStyle name="5 2 3 5 2 2 2" xfId="17264"/>
    <cellStyle name="5 2 3 5 2 2 2 2" xfId="24401"/>
    <cellStyle name="5 2 3 5 2 2 2 2 2" xfId="38716"/>
    <cellStyle name="5 2 3 5 2 2 2 3" xfId="31579"/>
    <cellStyle name="5 2 3 5 2 2 3" xfId="19618"/>
    <cellStyle name="5 2 3 5 2 2 3 2" xfId="26755"/>
    <cellStyle name="5 2 3 5 2 2 3 2 2" xfId="41070"/>
    <cellStyle name="5 2 3 5 2 2 3 3" xfId="33933"/>
    <cellStyle name="5 2 3 5 2 2 4" xfId="20894"/>
    <cellStyle name="5 2 3 5 2 2 4 2" xfId="28031"/>
    <cellStyle name="5 2 3 5 2 2 4 2 2" xfId="42346"/>
    <cellStyle name="5 2 3 5 2 2 4 3" xfId="35209"/>
    <cellStyle name="5 2 3 5 2 2 5" xfId="22070"/>
    <cellStyle name="5 2 3 5 2 2 5 2" xfId="36385"/>
    <cellStyle name="5 2 3 5 2 2 6" xfId="29226"/>
    <cellStyle name="5 2 3 5 2 3" xfId="15211"/>
    <cellStyle name="5 2 3 5 2 3 2" xfId="22370"/>
    <cellStyle name="5 2 3 5 2 3 2 2" xfId="36685"/>
    <cellStyle name="5 2 3 5 2 3 3" xfId="29526"/>
    <cellStyle name="5 2 3 5 2 4" xfId="17565"/>
    <cellStyle name="5 2 3 5 2 4 2" xfId="24702"/>
    <cellStyle name="5 2 3 5 2 4 2 2" xfId="39017"/>
    <cellStyle name="5 2 3 5 2 4 3" xfId="31880"/>
    <cellStyle name="5 2 3 6" xfId="621"/>
    <cellStyle name="5 2 3 6 2" xfId="12843"/>
    <cellStyle name="5 2 3 6 2 2" xfId="14905"/>
    <cellStyle name="5 2 3 6 2 2 2" xfId="17268"/>
    <cellStyle name="5 2 3 6 2 2 2 2" xfId="24405"/>
    <cellStyle name="5 2 3 6 2 2 2 2 2" xfId="38720"/>
    <cellStyle name="5 2 3 6 2 2 2 3" xfId="31583"/>
    <cellStyle name="5 2 3 6 2 2 3" xfId="19622"/>
    <cellStyle name="5 2 3 6 2 2 3 2" xfId="26759"/>
    <cellStyle name="5 2 3 6 2 2 3 2 2" xfId="41074"/>
    <cellStyle name="5 2 3 6 2 2 3 3" xfId="33937"/>
    <cellStyle name="5 2 3 6 2 2 4" xfId="20898"/>
    <cellStyle name="5 2 3 6 2 2 4 2" xfId="28035"/>
    <cellStyle name="5 2 3 6 2 2 4 2 2" xfId="42350"/>
    <cellStyle name="5 2 3 6 2 2 4 3" xfId="35213"/>
    <cellStyle name="5 2 3 6 2 2 5" xfId="22074"/>
    <cellStyle name="5 2 3 6 2 2 5 2" xfId="36389"/>
    <cellStyle name="5 2 3 6 2 2 6" xfId="29230"/>
    <cellStyle name="5 2 3 6 2 3" xfId="15212"/>
    <cellStyle name="5 2 3 6 2 3 2" xfId="22371"/>
    <cellStyle name="5 2 3 6 2 3 2 2" xfId="36686"/>
    <cellStyle name="5 2 3 6 2 3 3" xfId="29527"/>
    <cellStyle name="5 2 3 6 2 4" xfId="17566"/>
    <cellStyle name="5 2 3 6 2 4 2" xfId="24703"/>
    <cellStyle name="5 2 3 6 2 4 2 2" xfId="39018"/>
    <cellStyle name="5 2 3 6 2 4 3" xfId="31881"/>
    <cellStyle name="5 2 3 7" xfId="12834"/>
    <cellStyle name="5 2 3 7 2" xfId="14232"/>
    <cellStyle name="5 2 3 7 2 2" xfId="16601"/>
    <cellStyle name="5 2 3 7 2 2 2" xfId="23760"/>
    <cellStyle name="5 2 3 7 2 2 2 2" xfId="38075"/>
    <cellStyle name="5 2 3 7 2 2 3" xfId="30916"/>
    <cellStyle name="5 2 3 7 2 3" xfId="18955"/>
    <cellStyle name="5 2 3 7 2 3 2" xfId="26092"/>
    <cellStyle name="5 2 3 7 2 3 2 2" xfId="40407"/>
    <cellStyle name="5 2 3 7 2 3 3" xfId="33270"/>
    <cellStyle name="5 2 3 7 2 4" xfId="20289"/>
    <cellStyle name="5 2 3 7 2 4 2" xfId="27426"/>
    <cellStyle name="5 2 3 7 2 4 2 2" xfId="41741"/>
    <cellStyle name="5 2 3 7 2 4 3" xfId="34604"/>
    <cellStyle name="5 2 3 7 2 5" xfId="21504"/>
    <cellStyle name="5 2 3 7 2 5 2" xfId="35819"/>
    <cellStyle name="5 2 3 7 2 6" xfId="28641"/>
    <cellStyle name="5 2 3 7 3" xfId="15203"/>
    <cellStyle name="5 2 3 7 3 2" xfId="22362"/>
    <cellStyle name="5 2 3 7 3 2 2" xfId="36677"/>
    <cellStyle name="5 2 3 7 3 3" xfId="29518"/>
    <cellStyle name="5 2 3 7 4" xfId="17557"/>
    <cellStyle name="5 2 3 7 4 2" xfId="24694"/>
    <cellStyle name="5 2 3 7 4 2 2" xfId="39009"/>
    <cellStyle name="5 2 3 7 4 3" xfId="31872"/>
    <cellStyle name="5 2 4" xfId="12611"/>
    <cellStyle name="5 2 4 2" xfId="14734"/>
    <cellStyle name="5 2 4 2 2" xfId="17097"/>
    <cellStyle name="5 2 4 2 2 2" xfId="24256"/>
    <cellStyle name="5 2 4 2 2 2 2" xfId="38571"/>
    <cellStyle name="5 2 4 2 2 3" xfId="31412"/>
    <cellStyle name="5 2 4 2 3" xfId="19451"/>
    <cellStyle name="5 2 4 2 3 2" xfId="26588"/>
    <cellStyle name="5 2 4 2 3 2 2" xfId="40903"/>
    <cellStyle name="5 2 4 2 3 3" xfId="33766"/>
    <cellStyle name="5 2 4 2 4" xfId="20749"/>
    <cellStyle name="5 2 4 2 4 2" xfId="27886"/>
    <cellStyle name="5 2 4 2 4 2 2" xfId="42201"/>
    <cellStyle name="5 2 4 2 4 3" xfId="35064"/>
    <cellStyle name="5 2 4 3" xfId="14222"/>
    <cellStyle name="5 2 4 3 2" xfId="16591"/>
    <cellStyle name="5 2 4 3 2 2" xfId="23750"/>
    <cellStyle name="5 2 4 3 2 2 2" xfId="38065"/>
    <cellStyle name="5 2 4 3 2 3" xfId="30906"/>
    <cellStyle name="5 2 4 3 3" xfId="18945"/>
    <cellStyle name="5 2 4 3 3 2" xfId="26082"/>
    <cellStyle name="5 2 4 3 3 2 2" xfId="40397"/>
    <cellStyle name="5 2 4 3 3 3" xfId="33260"/>
    <cellStyle name="5 2 4 3 4" xfId="20279"/>
    <cellStyle name="5 2 4 3 4 2" xfId="27416"/>
    <cellStyle name="5 2 4 3 4 2 2" xfId="41731"/>
    <cellStyle name="5 2 4 3 4 3" xfId="34594"/>
    <cellStyle name="5 2 4 3 5" xfId="21494"/>
    <cellStyle name="5 2 4 3 5 2" xfId="35809"/>
    <cellStyle name="5 2 4 3 6" xfId="28631"/>
    <cellStyle name="5 2 4 4" xfId="19749"/>
    <cellStyle name="5 2 4 4 2" xfId="26886"/>
    <cellStyle name="5 2 4 4 2 2" xfId="41201"/>
    <cellStyle name="5 2 4 4 3" xfId="34064"/>
    <cellStyle name="5 3" xfId="622"/>
    <cellStyle name="5 3 2" xfId="623"/>
    <cellStyle name="5 3 2 2" xfId="12845"/>
    <cellStyle name="5 3 2 2 2" xfId="14904"/>
    <cellStyle name="5 3 2 2 2 2" xfId="17267"/>
    <cellStyle name="5 3 2 2 2 2 2" xfId="24404"/>
    <cellStyle name="5 3 2 2 2 2 2 2" xfId="38719"/>
    <cellStyle name="5 3 2 2 2 2 3" xfId="31582"/>
    <cellStyle name="5 3 2 2 2 3" xfId="19621"/>
    <cellStyle name="5 3 2 2 2 3 2" xfId="26758"/>
    <cellStyle name="5 3 2 2 2 3 2 2" xfId="41073"/>
    <cellStyle name="5 3 2 2 2 3 3" xfId="33936"/>
    <cellStyle name="5 3 2 2 2 4" xfId="20897"/>
    <cellStyle name="5 3 2 2 2 4 2" xfId="28034"/>
    <cellStyle name="5 3 2 2 2 4 2 2" xfId="42349"/>
    <cellStyle name="5 3 2 2 2 4 3" xfId="35212"/>
    <cellStyle name="5 3 2 2 2 5" xfId="22073"/>
    <cellStyle name="5 3 2 2 2 5 2" xfId="36388"/>
    <cellStyle name="5 3 2 2 2 6" xfId="29229"/>
    <cellStyle name="5 3 2 2 3" xfId="15214"/>
    <cellStyle name="5 3 2 2 3 2" xfId="22373"/>
    <cellStyle name="5 3 2 2 3 2 2" xfId="36688"/>
    <cellStyle name="5 3 2 2 3 3" xfId="29529"/>
    <cellStyle name="5 3 2 2 4" xfId="17568"/>
    <cellStyle name="5 3 2 2 4 2" xfId="24705"/>
    <cellStyle name="5 3 2 2 4 2 2" xfId="39020"/>
    <cellStyle name="5 3 2 2 4 3" xfId="31883"/>
    <cellStyle name="5 3 3" xfId="624"/>
    <cellStyle name="5 3 3 2" xfId="12846"/>
    <cellStyle name="5 3 3 2 2" xfId="14495"/>
    <cellStyle name="5 3 3 2 2 2" xfId="16864"/>
    <cellStyle name="5 3 3 2 2 2 2" xfId="24023"/>
    <cellStyle name="5 3 3 2 2 2 2 2" xfId="38338"/>
    <cellStyle name="5 3 3 2 2 2 3" xfId="31179"/>
    <cellStyle name="5 3 3 2 2 3" xfId="19218"/>
    <cellStyle name="5 3 3 2 2 3 2" xfId="26355"/>
    <cellStyle name="5 3 3 2 2 3 2 2" xfId="40670"/>
    <cellStyle name="5 3 3 2 2 3 3" xfId="33533"/>
    <cellStyle name="5 3 3 2 2 4" xfId="20525"/>
    <cellStyle name="5 3 3 2 2 4 2" xfId="27662"/>
    <cellStyle name="5 3 3 2 2 4 2 2" xfId="41977"/>
    <cellStyle name="5 3 3 2 2 4 3" xfId="34840"/>
    <cellStyle name="5 3 3 2 2 5" xfId="21740"/>
    <cellStyle name="5 3 3 2 2 5 2" xfId="36055"/>
    <cellStyle name="5 3 3 2 2 6" xfId="28877"/>
    <cellStyle name="5 3 3 2 3" xfId="15215"/>
    <cellStyle name="5 3 3 2 3 2" xfId="22374"/>
    <cellStyle name="5 3 3 2 3 2 2" xfId="36689"/>
    <cellStyle name="5 3 3 2 3 3" xfId="29530"/>
    <cellStyle name="5 3 3 2 4" xfId="17569"/>
    <cellStyle name="5 3 3 2 4 2" xfId="24706"/>
    <cellStyle name="5 3 3 2 4 2 2" xfId="39021"/>
    <cellStyle name="5 3 3 2 4 3" xfId="31884"/>
    <cellStyle name="5 3 4" xfId="625"/>
    <cellStyle name="5 3 4 2" xfId="12847"/>
    <cellStyle name="5 3 4 2 2" xfId="14903"/>
    <cellStyle name="5 3 4 2 2 2" xfId="17266"/>
    <cellStyle name="5 3 4 2 2 2 2" xfId="24403"/>
    <cellStyle name="5 3 4 2 2 2 2 2" xfId="38718"/>
    <cellStyle name="5 3 4 2 2 2 3" xfId="31581"/>
    <cellStyle name="5 3 4 2 2 3" xfId="19620"/>
    <cellStyle name="5 3 4 2 2 3 2" xfId="26757"/>
    <cellStyle name="5 3 4 2 2 3 2 2" xfId="41072"/>
    <cellStyle name="5 3 4 2 2 3 3" xfId="33935"/>
    <cellStyle name="5 3 4 2 2 4" xfId="20896"/>
    <cellStyle name="5 3 4 2 2 4 2" xfId="28033"/>
    <cellStyle name="5 3 4 2 2 4 2 2" xfId="42348"/>
    <cellStyle name="5 3 4 2 2 4 3" xfId="35211"/>
    <cellStyle name="5 3 4 2 2 5" xfId="22072"/>
    <cellStyle name="5 3 4 2 2 5 2" xfId="36387"/>
    <cellStyle name="5 3 4 2 2 6" xfId="29228"/>
    <cellStyle name="5 3 4 2 3" xfId="15216"/>
    <cellStyle name="5 3 4 2 3 2" xfId="22375"/>
    <cellStyle name="5 3 4 2 3 2 2" xfId="36690"/>
    <cellStyle name="5 3 4 2 3 3" xfId="29531"/>
    <cellStyle name="5 3 4 2 4" xfId="17570"/>
    <cellStyle name="5 3 4 2 4 2" xfId="24707"/>
    <cellStyle name="5 3 4 2 4 2 2" xfId="39022"/>
    <cellStyle name="5 3 4 2 4 3" xfId="31885"/>
    <cellStyle name="5 3 5" xfId="626"/>
    <cellStyle name="5 3 5 2" xfId="12848"/>
    <cellStyle name="5 3 5 2 2" xfId="14162"/>
    <cellStyle name="5 3 5 2 2 2" xfId="16531"/>
    <cellStyle name="5 3 5 2 2 2 2" xfId="23690"/>
    <cellStyle name="5 3 5 2 2 2 2 2" xfId="38005"/>
    <cellStyle name="5 3 5 2 2 2 3" xfId="30846"/>
    <cellStyle name="5 3 5 2 2 3" xfId="18885"/>
    <cellStyle name="5 3 5 2 2 3 2" xfId="26022"/>
    <cellStyle name="5 3 5 2 2 3 2 2" xfId="40337"/>
    <cellStyle name="5 3 5 2 2 3 3" xfId="33200"/>
    <cellStyle name="5 3 5 2 2 4" xfId="20219"/>
    <cellStyle name="5 3 5 2 2 4 2" xfId="27356"/>
    <cellStyle name="5 3 5 2 2 4 2 2" xfId="41671"/>
    <cellStyle name="5 3 5 2 2 4 3" xfId="34534"/>
    <cellStyle name="5 3 5 2 2 5" xfId="21434"/>
    <cellStyle name="5 3 5 2 2 5 2" xfId="35749"/>
    <cellStyle name="5 3 5 2 2 6" xfId="28571"/>
    <cellStyle name="5 3 5 2 3" xfId="15217"/>
    <cellStyle name="5 3 5 2 3 2" xfId="22376"/>
    <cellStyle name="5 3 5 2 3 2 2" xfId="36691"/>
    <cellStyle name="5 3 5 2 3 3" xfId="29532"/>
    <cellStyle name="5 3 5 2 4" xfId="17571"/>
    <cellStyle name="5 3 5 2 4 2" xfId="24708"/>
    <cellStyle name="5 3 5 2 4 2 2" xfId="39023"/>
    <cellStyle name="5 3 5 2 4 3" xfId="31886"/>
    <cellStyle name="5 3 6" xfId="12844"/>
    <cellStyle name="5 3 6 2" xfId="14161"/>
    <cellStyle name="5 3 6 2 2" xfId="16530"/>
    <cellStyle name="5 3 6 2 2 2" xfId="23689"/>
    <cellStyle name="5 3 6 2 2 2 2" xfId="38004"/>
    <cellStyle name="5 3 6 2 2 3" xfId="30845"/>
    <cellStyle name="5 3 6 2 3" xfId="18884"/>
    <cellStyle name="5 3 6 2 3 2" xfId="26021"/>
    <cellStyle name="5 3 6 2 3 2 2" xfId="40336"/>
    <cellStyle name="5 3 6 2 3 3" xfId="33199"/>
    <cellStyle name="5 3 6 2 4" xfId="20218"/>
    <cellStyle name="5 3 6 2 4 2" xfId="27355"/>
    <cellStyle name="5 3 6 2 4 2 2" xfId="41670"/>
    <cellStyle name="5 3 6 2 4 3" xfId="34533"/>
    <cellStyle name="5 3 6 2 5" xfId="21433"/>
    <cellStyle name="5 3 6 2 5 2" xfId="35748"/>
    <cellStyle name="5 3 6 2 6" xfId="28570"/>
    <cellStyle name="5 3 6 3" xfId="15213"/>
    <cellStyle name="5 3 6 3 2" xfId="22372"/>
    <cellStyle name="5 3 6 3 2 2" xfId="36687"/>
    <cellStyle name="5 3 6 3 3" xfId="29528"/>
    <cellStyle name="5 3 6 4" xfId="17567"/>
    <cellStyle name="5 3 6 4 2" xfId="24704"/>
    <cellStyle name="5 3 6 4 2 2" xfId="39019"/>
    <cellStyle name="5 3 6 4 3" xfId="31882"/>
    <cellStyle name="5 4" xfId="12599"/>
    <cellStyle name="5 4 2" xfId="14722"/>
    <cellStyle name="5 4 2 2" xfId="17085"/>
    <cellStyle name="5 4 2 2 2" xfId="24244"/>
    <cellStyle name="5 4 2 2 2 2" xfId="38559"/>
    <cellStyle name="5 4 2 2 3" xfId="31400"/>
    <cellStyle name="5 4 2 3" xfId="19439"/>
    <cellStyle name="5 4 2 3 2" xfId="26576"/>
    <cellStyle name="5 4 2 3 2 2" xfId="40891"/>
    <cellStyle name="5 4 2 3 3" xfId="33754"/>
    <cellStyle name="5 4 2 4" xfId="20737"/>
    <cellStyle name="5 4 2 4 2" xfId="27874"/>
    <cellStyle name="5 4 2 4 2 2" xfId="42189"/>
    <cellStyle name="5 4 2 4 3" xfId="35052"/>
    <cellStyle name="5 4 3" xfId="14568"/>
    <cellStyle name="5 4 3 2" xfId="16937"/>
    <cellStyle name="5 4 3 2 2" xfId="24096"/>
    <cellStyle name="5 4 3 2 2 2" xfId="38411"/>
    <cellStyle name="5 4 3 2 3" xfId="31252"/>
    <cellStyle name="5 4 3 3" xfId="19291"/>
    <cellStyle name="5 4 3 3 2" xfId="26428"/>
    <cellStyle name="5 4 3 3 2 2" xfId="40743"/>
    <cellStyle name="5 4 3 3 3" xfId="33606"/>
    <cellStyle name="5 4 3 4" xfId="20589"/>
    <cellStyle name="5 4 3 4 2" xfId="27726"/>
    <cellStyle name="5 4 3 4 2 2" xfId="42041"/>
    <cellStyle name="5 4 3 4 3" xfId="34904"/>
    <cellStyle name="5 4 3 5" xfId="21804"/>
    <cellStyle name="5 4 3 5 2" xfId="36119"/>
    <cellStyle name="5 4 3 6" xfId="28941"/>
    <cellStyle name="5 4 4" xfId="19737"/>
    <cellStyle name="5 4 4 2" xfId="26874"/>
    <cellStyle name="5 4 4 2 2" xfId="41189"/>
    <cellStyle name="5 4 4 3" xfId="34052"/>
    <cellStyle name="5 5" xfId="42662"/>
    <cellStyle name="5_5225402107005(1)" xfId="197"/>
    <cellStyle name="5_5225402107005(1) 2" xfId="627"/>
    <cellStyle name="5_5225402107005(1) 2 2" xfId="12612"/>
    <cellStyle name="5_5225402107005(1) 2 2 2" xfId="14735"/>
    <cellStyle name="5_5225402107005(1) 2 2 2 2" xfId="17098"/>
    <cellStyle name="5_5225402107005(1) 2 2 2 2 2" xfId="24257"/>
    <cellStyle name="5_5225402107005(1) 2 2 2 2 2 2" xfId="38572"/>
    <cellStyle name="5_5225402107005(1) 2 2 2 2 3" xfId="31413"/>
    <cellStyle name="5_5225402107005(1) 2 2 2 3" xfId="19452"/>
    <cellStyle name="5_5225402107005(1) 2 2 2 3 2" xfId="26589"/>
    <cellStyle name="5_5225402107005(1) 2 2 2 3 2 2" xfId="40904"/>
    <cellStyle name="5_5225402107005(1) 2 2 2 3 3" xfId="33767"/>
    <cellStyle name="5_5225402107005(1) 2 2 2 4" xfId="20750"/>
    <cellStyle name="5_5225402107005(1) 2 2 2 4 2" xfId="27887"/>
    <cellStyle name="5_5225402107005(1) 2 2 2 4 2 2" xfId="42202"/>
    <cellStyle name="5_5225402107005(1) 2 2 2 4 3" xfId="35065"/>
    <cellStyle name="5_5225402107005(1) 2 2 3" xfId="14646"/>
    <cellStyle name="5_5225402107005(1) 2 2 3 2" xfId="17009"/>
    <cellStyle name="5_5225402107005(1) 2 2 3 2 2" xfId="24168"/>
    <cellStyle name="5_5225402107005(1) 2 2 3 2 2 2" xfId="38483"/>
    <cellStyle name="5_5225402107005(1) 2 2 3 2 3" xfId="31324"/>
    <cellStyle name="5_5225402107005(1) 2 2 3 3" xfId="19363"/>
    <cellStyle name="5_5225402107005(1) 2 2 3 3 2" xfId="26500"/>
    <cellStyle name="5_5225402107005(1) 2 2 3 3 2 2" xfId="40815"/>
    <cellStyle name="5_5225402107005(1) 2 2 3 3 3" xfId="33678"/>
    <cellStyle name="5_5225402107005(1) 2 2 3 4" xfId="20661"/>
    <cellStyle name="5_5225402107005(1) 2 2 3 4 2" xfId="27798"/>
    <cellStyle name="5_5225402107005(1) 2 2 3 4 2 2" xfId="42113"/>
    <cellStyle name="5_5225402107005(1) 2 2 3 4 3" xfId="34976"/>
    <cellStyle name="5_5225402107005(1) 2 2 3 5" xfId="21876"/>
    <cellStyle name="5_5225402107005(1) 2 2 3 5 2" xfId="36191"/>
    <cellStyle name="5_5225402107005(1) 2 2 3 6" xfId="29013"/>
    <cellStyle name="5_5225402107005(1) 2 2 4" xfId="19750"/>
    <cellStyle name="5_5225402107005(1) 2 2 4 2" xfId="26887"/>
    <cellStyle name="5_5225402107005(1) 2 2 4 2 2" xfId="41202"/>
    <cellStyle name="5_5225402107005(1) 2 2 4 3" xfId="34065"/>
    <cellStyle name="5_5225402107005(1) 3" xfId="12600"/>
    <cellStyle name="5_5225402107005(1) 3 2" xfId="14723"/>
    <cellStyle name="5_5225402107005(1) 3 2 2" xfId="17086"/>
    <cellStyle name="5_5225402107005(1) 3 2 2 2" xfId="24245"/>
    <cellStyle name="5_5225402107005(1) 3 2 2 2 2" xfId="38560"/>
    <cellStyle name="5_5225402107005(1) 3 2 2 3" xfId="31401"/>
    <cellStyle name="5_5225402107005(1) 3 2 3" xfId="19440"/>
    <cellStyle name="5_5225402107005(1) 3 2 3 2" xfId="26577"/>
    <cellStyle name="5_5225402107005(1) 3 2 3 2 2" xfId="40892"/>
    <cellStyle name="5_5225402107005(1) 3 2 3 3" xfId="33755"/>
    <cellStyle name="5_5225402107005(1) 3 2 4" xfId="20738"/>
    <cellStyle name="5_5225402107005(1) 3 2 4 2" xfId="27875"/>
    <cellStyle name="5_5225402107005(1) 3 2 4 2 2" xfId="42190"/>
    <cellStyle name="5_5225402107005(1) 3 2 4 3" xfId="35053"/>
    <cellStyle name="5_5225402107005(1) 3 3" xfId="14569"/>
    <cellStyle name="5_5225402107005(1) 3 3 2" xfId="16938"/>
    <cellStyle name="5_5225402107005(1) 3 3 2 2" xfId="24097"/>
    <cellStyle name="5_5225402107005(1) 3 3 2 2 2" xfId="38412"/>
    <cellStyle name="5_5225402107005(1) 3 3 2 3" xfId="31253"/>
    <cellStyle name="5_5225402107005(1) 3 3 3" xfId="19292"/>
    <cellStyle name="5_5225402107005(1) 3 3 3 2" xfId="26429"/>
    <cellStyle name="5_5225402107005(1) 3 3 3 2 2" xfId="40744"/>
    <cellStyle name="5_5225402107005(1) 3 3 3 3" xfId="33607"/>
    <cellStyle name="5_5225402107005(1) 3 3 4" xfId="20590"/>
    <cellStyle name="5_5225402107005(1) 3 3 4 2" xfId="27727"/>
    <cellStyle name="5_5225402107005(1) 3 3 4 2 2" xfId="42042"/>
    <cellStyle name="5_5225402107005(1) 3 3 4 3" xfId="34905"/>
    <cellStyle name="5_5225402107005(1) 3 3 5" xfId="21805"/>
    <cellStyle name="5_5225402107005(1) 3 3 5 2" xfId="36120"/>
    <cellStyle name="5_5225402107005(1) 3 3 6" xfId="28942"/>
    <cellStyle name="5_5225402107005(1) 3 4" xfId="19738"/>
    <cellStyle name="5_5225402107005(1) 3 4 2" xfId="26875"/>
    <cellStyle name="5_5225402107005(1) 3 4 2 2" xfId="41190"/>
    <cellStyle name="5_5225402107005(1) 3 4 3" xfId="34053"/>
    <cellStyle name="5_5225402107005(1) 4" xfId="42663"/>
    <cellStyle name="5_DeckblattNeu" xfId="198"/>
    <cellStyle name="5_DeckblattNeu 10" xfId="43287"/>
    <cellStyle name="5_DeckblattNeu 2" xfId="628"/>
    <cellStyle name="5_DeckblattNeu 2 2" xfId="629"/>
    <cellStyle name="5_DeckblattNeu 2 2 2" xfId="630"/>
    <cellStyle name="5_DeckblattNeu 2 2 2 2" xfId="12852"/>
    <cellStyle name="5_DeckblattNeu 2 2 2 2 2" xfId="14891"/>
    <cellStyle name="5_DeckblattNeu 2 2 2 2 2 2" xfId="17254"/>
    <cellStyle name="5_DeckblattNeu 2 2 2 2 2 2 2" xfId="24391"/>
    <cellStyle name="5_DeckblattNeu 2 2 2 2 2 2 2 2" xfId="38706"/>
    <cellStyle name="5_DeckblattNeu 2 2 2 2 2 2 3" xfId="31569"/>
    <cellStyle name="5_DeckblattNeu 2 2 2 2 2 3" xfId="19608"/>
    <cellStyle name="5_DeckblattNeu 2 2 2 2 2 3 2" xfId="26745"/>
    <cellStyle name="5_DeckblattNeu 2 2 2 2 2 3 2 2" xfId="41060"/>
    <cellStyle name="5_DeckblattNeu 2 2 2 2 2 3 3" xfId="33923"/>
    <cellStyle name="5_DeckblattNeu 2 2 2 2 2 4" xfId="20884"/>
    <cellStyle name="5_DeckblattNeu 2 2 2 2 2 4 2" xfId="28021"/>
    <cellStyle name="5_DeckblattNeu 2 2 2 2 2 4 2 2" xfId="42336"/>
    <cellStyle name="5_DeckblattNeu 2 2 2 2 2 4 3" xfId="35199"/>
    <cellStyle name="5_DeckblattNeu 2 2 2 2 2 5" xfId="22060"/>
    <cellStyle name="5_DeckblattNeu 2 2 2 2 2 5 2" xfId="36375"/>
    <cellStyle name="5_DeckblattNeu 2 2 2 2 2 6" xfId="29216"/>
    <cellStyle name="5_DeckblattNeu 2 2 2 2 3" xfId="15221"/>
    <cellStyle name="5_DeckblattNeu 2 2 2 2 3 2" xfId="22380"/>
    <cellStyle name="5_DeckblattNeu 2 2 2 2 3 2 2" xfId="36695"/>
    <cellStyle name="5_DeckblattNeu 2 2 2 2 3 3" xfId="29536"/>
    <cellStyle name="5_DeckblattNeu 2 2 2 2 4" xfId="17575"/>
    <cellStyle name="5_DeckblattNeu 2 2 2 2 4 2" xfId="24712"/>
    <cellStyle name="5_DeckblattNeu 2 2 2 2 4 2 2" xfId="39027"/>
    <cellStyle name="5_DeckblattNeu 2 2 2 2 4 3" xfId="31890"/>
    <cellStyle name="5_DeckblattNeu 2 2 3" xfId="631"/>
    <cellStyle name="5_DeckblattNeu 2 2 3 2" xfId="12853"/>
    <cellStyle name="5_DeckblattNeu 2 2 3 2 2" xfId="14900"/>
    <cellStyle name="5_DeckblattNeu 2 2 3 2 2 2" xfId="17263"/>
    <cellStyle name="5_DeckblattNeu 2 2 3 2 2 2 2" xfId="24400"/>
    <cellStyle name="5_DeckblattNeu 2 2 3 2 2 2 2 2" xfId="38715"/>
    <cellStyle name="5_DeckblattNeu 2 2 3 2 2 2 3" xfId="31578"/>
    <cellStyle name="5_DeckblattNeu 2 2 3 2 2 3" xfId="19617"/>
    <cellStyle name="5_DeckblattNeu 2 2 3 2 2 3 2" xfId="26754"/>
    <cellStyle name="5_DeckblattNeu 2 2 3 2 2 3 2 2" xfId="41069"/>
    <cellStyle name="5_DeckblattNeu 2 2 3 2 2 3 3" xfId="33932"/>
    <cellStyle name="5_DeckblattNeu 2 2 3 2 2 4" xfId="20893"/>
    <cellStyle name="5_DeckblattNeu 2 2 3 2 2 4 2" xfId="28030"/>
    <cellStyle name="5_DeckblattNeu 2 2 3 2 2 4 2 2" xfId="42345"/>
    <cellStyle name="5_DeckblattNeu 2 2 3 2 2 4 3" xfId="35208"/>
    <cellStyle name="5_DeckblattNeu 2 2 3 2 2 5" xfId="22069"/>
    <cellStyle name="5_DeckblattNeu 2 2 3 2 2 5 2" xfId="36384"/>
    <cellStyle name="5_DeckblattNeu 2 2 3 2 2 6" xfId="29225"/>
    <cellStyle name="5_DeckblattNeu 2 2 3 2 3" xfId="15222"/>
    <cellStyle name="5_DeckblattNeu 2 2 3 2 3 2" xfId="22381"/>
    <cellStyle name="5_DeckblattNeu 2 2 3 2 3 2 2" xfId="36696"/>
    <cellStyle name="5_DeckblattNeu 2 2 3 2 3 3" xfId="29537"/>
    <cellStyle name="5_DeckblattNeu 2 2 3 2 4" xfId="17576"/>
    <cellStyle name="5_DeckblattNeu 2 2 3 2 4 2" xfId="24713"/>
    <cellStyle name="5_DeckblattNeu 2 2 3 2 4 2 2" xfId="39028"/>
    <cellStyle name="5_DeckblattNeu 2 2 3 2 4 3" xfId="31891"/>
    <cellStyle name="5_DeckblattNeu 2 2 4" xfId="632"/>
    <cellStyle name="5_DeckblattNeu 2 2 4 2" xfId="12854"/>
    <cellStyle name="5_DeckblattNeu 2 2 4 2 2" xfId="13737"/>
    <cellStyle name="5_DeckblattNeu 2 2 4 2 2 2" xfId="16106"/>
    <cellStyle name="5_DeckblattNeu 2 2 4 2 2 2 2" xfId="23265"/>
    <cellStyle name="5_DeckblattNeu 2 2 4 2 2 2 2 2" xfId="37580"/>
    <cellStyle name="5_DeckblattNeu 2 2 4 2 2 2 3" xfId="30421"/>
    <cellStyle name="5_DeckblattNeu 2 2 4 2 2 3" xfId="18460"/>
    <cellStyle name="5_DeckblattNeu 2 2 4 2 2 3 2" xfId="25597"/>
    <cellStyle name="5_DeckblattNeu 2 2 4 2 2 3 2 2" xfId="39912"/>
    <cellStyle name="5_DeckblattNeu 2 2 4 2 2 3 3" xfId="32775"/>
    <cellStyle name="5_DeckblattNeu 2 2 4 2 2 4" xfId="19986"/>
    <cellStyle name="5_DeckblattNeu 2 2 4 2 2 4 2" xfId="27123"/>
    <cellStyle name="5_DeckblattNeu 2 2 4 2 2 4 2 2" xfId="41438"/>
    <cellStyle name="5_DeckblattNeu 2 2 4 2 2 4 3" xfId="34301"/>
    <cellStyle name="5_DeckblattNeu 2 2 4 2 2 5" xfId="21201"/>
    <cellStyle name="5_DeckblattNeu 2 2 4 2 2 5 2" xfId="35516"/>
    <cellStyle name="5_DeckblattNeu 2 2 4 2 2 6" xfId="28338"/>
    <cellStyle name="5_DeckblattNeu 2 2 4 2 3" xfId="15223"/>
    <cellStyle name="5_DeckblattNeu 2 2 4 2 3 2" xfId="22382"/>
    <cellStyle name="5_DeckblattNeu 2 2 4 2 3 2 2" xfId="36697"/>
    <cellStyle name="5_DeckblattNeu 2 2 4 2 3 3" xfId="29538"/>
    <cellStyle name="5_DeckblattNeu 2 2 4 2 4" xfId="17577"/>
    <cellStyle name="5_DeckblattNeu 2 2 4 2 4 2" xfId="24714"/>
    <cellStyle name="5_DeckblattNeu 2 2 4 2 4 2 2" xfId="39029"/>
    <cellStyle name="5_DeckblattNeu 2 2 4 2 4 3" xfId="31892"/>
    <cellStyle name="5_DeckblattNeu 2 2 5" xfId="633"/>
    <cellStyle name="5_DeckblattNeu 2 2 5 2" xfId="12855"/>
    <cellStyle name="5_DeckblattNeu 2 2 5 2 2" xfId="14899"/>
    <cellStyle name="5_DeckblattNeu 2 2 5 2 2 2" xfId="17262"/>
    <cellStyle name="5_DeckblattNeu 2 2 5 2 2 2 2" xfId="24399"/>
    <cellStyle name="5_DeckblattNeu 2 2 5 2 2 2 2 2" xfId="38714"/>
    <cellStyle name="5_DeckblattNeu 2 2 5 2 2 2 3" xfId="31577"/>
    <cellStyle name="5_DeckblattNeu 2 2 5 2 2 3" xfId="19616"/>
    <cellStyle name="5_DeckblattNeu 2 2 5 2 2 3 2" xfId="26753"/>
    <cellStyle name="5_DeckblattNeu 2 2 5 2 2 3 2 2" xfId="41068"/>
    <cellStyle name="5_DeckblattNeu 2 2 5 2 2 3 3" xfId="33931"/>
    <cellStyle name="5_DeckblattNeu 2 2 5 2 2 4" xfId="20892"/>
    <cellStyle name="5_DeckblattNeu 2 2 5 2 2 4 2" xfId="28029"/>
    <cellStyle name="5_DeckblattNeu 2 2 5 2 2 4 2 2" xfId="42344"/>
    <cellStyle name="5_DeckblattNeu 2 2 5 2 2 4 3" xfId="35207"/>
    <cellStyle name="5_DeckblattNeu 2 2 5 2 2 5" xfId="22068"/>
    <cellStyle name="5_DeckblattNeu 2 2 5 2 2 5 2" xfId="36383"/>
    <cellStyle name="5_DeckblattNeu 2 2 5 2 2 6" xfId="29224"/>
    <cellStyle name="5_DeckblattNeu 2 2 5 2 3" xfId="15224"/>
    <cellStyle name="5_DeckblattNeu 2 2 5 2 3 2" xfId="22383"/>
    <cellStyle name="5_DeckblattNeu 2 2 5 2 3 2 2" xfId="36698"/>
    <cellStyle name="5_DeckblattNeu 2 2 5 2 3 3" xfId="29539"/>
    <cellStyle name="5_DeckblattNeu 2 2 5 2 4" xfId="17578"/>
    <cellStyle name="5_DeckblattNeu 2 2 5 2 4 2" xfId="24715"/>
    <cellStyle name="5_DeckblattNeu 2 2 5 2 4 2 2" xfId="39030"/>
    <cellStyle name="5_DeckblattNeu 2 2 5 2 4 3" xfId="31893"/>
    <cellStyle name="5_DeckblattNeu 2 2 6" xfId="12851"/>
    <cellStyle name="5_DeckblattNeu 2 2 6 2" xfId="14255"/>
    <cellStyle name="5_DeckblattNeu 2 2 6 2 2" xfId="16624"/>
    <cellStyle name="5_DeckblattNeu 2 2 6 2 2 2" xfId="23783"/>
    <cellStyle name="5_DeckblattNeu 2 2 6 2 2 2 2" xfId="38098"/>
    <cellStyle name="5_DeckblattNeu 2 2 6 2 2 3" xfId="30939"/>
    <cellStyle name="5_DeckblattNeu 2 2 6 2 3" xfId="18978"/>
    <cellStyle name="5_DeckblattNeu 2 2 6 2 3 2" xfId="26115"/>
    <cellStyle name="5_DeckblattNeu 2 2 6 2 3 2 2" xfId="40430"/>
    <cellStyle name="5_DeckblattNeu 2 2 6 2 3 3" xfId="33293"/>
    <cellStyle name="5_DeckblattNeu 2 2 6 2 4" xfId="20311"/>
    <cellStyle name="5_DeckblattNeu 2 2 6 2 4 2" xfId="27448"/>
    <cellStyle name="5_DeckblattNeu 2 2 6 2 4 2 2" xfId="41763"/>
    <cellStyle name="5_DeckblattNeu 2 2 6 2 4 3" xfId="34626"/>
    <cellStyle name="5_DeckblattNeu 2 2 6 2 5" xfId="21526"/>
    <cellStyle name="5_DeckblattNeu 2 2 6 2 5 2" xfId="35841"/>
    <cellStyle name="5_DeckblattNeu 2 2 6 2 6" xfId="28663"/>
    <cellStyle name="5_DeckblattNeu 2 2 6 3" xfId="15220"/>
    <cellStyle name="5_DeckblattNeu 2 2 6 3 2" xfId="22379"/>
    <cellStyle name="5_DeckblattNeu 2 2 6 3 2 2" xfId="36694"/>
    <cellStyle name="5_DeckblattNeu 2 2 6 3 3" xfId="29535"/>
    <cellStyle name="5_DeckblattNeu 2 2 6 4" xfId="17574"/>
    <cellStyle name="5_DeckblattNeu 2 2 6 4 2" xfId="24711"/>
    <cellStyle name="5_DeckblattNeu 2 2 6 4 2 2" xfId="39026"/>
    <cellStyle name="5_DeckblattNeu 2 2 6 4 3" xfId="31889"/>
    <cellStyle name="5_DeckblattNeu 2 3" xfId="634"/>
    <cellStyle name="5_DeckblattNeu 2 3 2" xfId="12856"/>
    <cellStyle name="5_DeckblattNeu 2 3 2 2" xfId="14033"/>
    <cellStyle name="5_DeckblattNeu 2 3 2 2 2" xfId="16402"/>
    <cellStyle name="5_DeckblattNeu 2 3 2 2 2 2" xfId="23561"/>
    <cellStyle name="5_DeckblattNeu 2 3 2 2 2 2 2" xfId="37876"/>
    <cellStyle name="5_DeckblattNeu 2 3 2 2 2 3" xfId="30717"/>
    <cellStyle name="5_DeckblattNeu 2 3 2 2 3" xfId="18756"/>
    <cellStyle name="5_DeckblattNeu 2 3 2 2 3 2" xfId="25893"/>
    <cellStyle name="5_DeckblattNeu 2 3 2 2 3 2 2" xfId="40208"/>
    <cellStyle name="5_DeckblattNeu 2 3 2 2 3 3" xfId="33071"/>
    <cellStyle name="5_DeckblattNeu 2 3 2 2 4" xfId="20125"/>
    <cellStyle name="5_DeckblattNeu 2 3 2 2 4 2" xfId="27262"/>
    <cellStyle name="5_DeckblattNeu 2 3 2 2 4 2 2" xfId="41577"/>
    <cellStyle name="5_DeckblattNeu 2 3 2 2 4 3" xfId="34440"/>
    <cellStyle name="5_DeckblattNeu 2 3 2 2 5" xfId="21340"/>
    <cellStyle name="5_DeckblattNeu 2 3 2 2 5 2" xfId="35655"/>
    <cellStyle name="5_DeckblattNeu 2 3 2 2 6" xfId="28477"/>
    <cellStyle name="5_DeckblattNeu 2 3 2 3" xfId="15225"/>
    <cellStyle name="5_DeckblattNeu 2 3 2 3 2" xfId="22384"/>
    <cellStyle name="5_DeckblattNeu 2 3 2 3 2 2" xfId="36699"/>
    <cellStyle name="5_DeckblattNeu 2 3 2 3 3" xfId="29540"/>
    <cellStyle name="5_DeckblattNeu 2 3 2 4" xfId="17579"/>
    <cellStyle name="5_DeckblattNeu 2 3 2 4 2" xfId="24716"/>
    <cellStyle name="5_DeckblattNeu 2 3 2 4 2 2" xfId="39031"/>
    <cellStyle name="5_DeckblattNeu 2 3 2 4 3" xfId="31894"/>
    <cellStyle name="5_DeckblattNeu 2 4" xfId="635"/>
    <cellStyle name="5_DeckblattNeu 2 4 2" xfId="12857"/>
    <cellStyle name="5_DeckblattNeu 2 4 2 2" xfId="14898"/>
    <cellStyle name="5_DeckblattNeu 2 4 2 2 2" xfId="17261"/>
    <cellStyle name="5_DeckblattNeu 2 4 2 2 2 2" xfId="24398"/>
    <cellStyle name="5_DeckblattNeu 2 4 2 2 2 2 2" xfId="38713"/>
    <cellStyle name="5_DeckblattNeu 2 4 2 2 2 3" xfId="31576"/>
    <cellStyle name="5_DeckblattNeu 2 4 2 2 3" xfId="19615"/>
    <cellStyle name="5_DeckblattNeu 2 4 2 2 3 2" xfId="26752"/>
    <cellStyle name="5_DeckblattNeu 2 4 2 2 3 2 2" xfId="41067"/>
    <cellStyle name="5_DeckblattNeu 2 4 2 2 3 3" xfId="33930"/>
    <cellStyle name="5_DeckblattNeu 2 4 2 2 4" xfId="20891"/>
    <cellStyle name="5_DeckblattNeu 2 4 2 2 4 2" xfId="28028"/>
    <cellStyle name="5_DeckblattNeu 2 4 2 2 4 2 2" xfId="42343"/>
    <cellStyle name="5_DeckblattNeu 2 4 2 2 4 3" xfId="35206"/>
    <cellStyle name="5_DeckblattNeu 2 4 2 2 5" xfId="22067"/>
    <cellStyle name="5_DeckblattNeu 2 4 2 2 5 2" xfId="36382"/>
    <cellStyle name="5_DeckblattNeu 2 4 2 2 6" xfId="29223"/>
    <cellStyle name="5_DeckblattNeu 2 4 2 3" xfId="15226"/>
    <cellStyle name="5_DeckblattNeu 2 4 2 3 2" xfId="22385"/>
    <cellStyle name="5_DeckblattNeu 2 4 2 3 2 2" xfId="36700"/>
    <cellStyle name="5_DeckblattNeu 2 4 2 3 3" xfId="29541"/>
    <cellStyle name="5_DeckblattNeu 2 4 2 4" xfId="17580"/>
    <cellStyle name="5_DeckblattNeu 2 4 2 4 2" xfId="24717"/>
    <cellStyle name="5_DeckblattNeu 2 4 2 4 2 2" xfId="39032"/>
    <cellStyle name="5_DeckblattNeu 2 4 2 4 3" xfId="31895"/>
    <cellStyle name="5_DeckblattNeu 2 5" xfId="636"/>
    <cellStyle name="5_DeckblattNeu 2 5 2" xfId="12858"/>
    <cellStyle name="5_DeckblattNeu 2 5 2 2" xfId="14163"/>
    <cellStyle name="5_DeckblattNeu 2 5 2 2 2" xfId="16532"/>
    <cellStyle name="5_DeckblattNeu 2 5 2 2 2 2" xfId="23691"/>
    <cellStyle name="5_DeckblattNeu 2 5 2 2 2 2 2" xfId="38006"/>
    <cellStyle name="5_DeckblattNeu 2 5 2 2 2 3" xfId="30847"/>
    <cellStyle name="5_DeckblattNeu 2 5 2 2 3" xfId="18886"/>
    <cellStyle name="5_DeckblattNeu 2 5 2 2 3 2" xfId="26023"/>
    <cellStyle name="5_DeckblattNeu 2 5 2 2 3 2 2" xfId="40338"/>
    <cellStyle name="5_DeckblattNeu 2 5 2 2 3 3" xfId="33201"/>
    <cellStyle name="5_DeckblattNeu 2 5 2 2 4" xfId="20220"/>
    <cellStyle name="5_DeckblattNeu 2 5 2 2 4 2" xfId="27357"/>
    <cellStyle name="5_DeckblattNeu 2 5 2 2 4 2 2" xfId="41672"/>
    <cellStyle name="5_DeckblattNeu 2 5 2 2 4 3" xfId="34535"/>
    <cellStyle name="5_DeckblattNeu 2 5 2 2 5" xfId="21435"/>
    <cellStyle name="5_DeckblattNeu 2 5 2 2 5 2" xfId="35750"/>
    <cellStyle name="5_DeckblattNeu 2 5 2 2 6" xfId="28572"/>
    <cellStyle name="5_DeckblattNeu 2 5 2 3" xfId="15227"/>
    <cellStyle name="5_DeckblattNeu 2 5 2 3 2" xfId="22386"/>
    <cellStyle name="5_DeckblattNeu 2 5 2 3 2 2" xfId="36701"/>
    <cellStyle name="5_DeckblattNeu 2 5 2 3 3" xfId="29542"/>
    <cellStyle name="5_DeckblattNeu 2 5 2 4" xfId="17581"/>
    <cellStyle name="5_DeckblattNeu 2 5 2 4 2" xfId="24718"/>
    <cellStyle name="5_DeckblattNeu 2 5 2 4 2 2" xfId="39033"/>
    <cellStyle name="5_DeckblattNeu 2 5 2 4 3" xfId="31896"/>
    <cellStyle name="5_DeckblattNeu 2 6" xfId="637"/>
    <cellStyle name="5_DeckblattNeu 2 6 2" xfId="12859"/>
    <cellStyle name="5_DeckblattNeu 2 6 2 2" xfId="14897"/>
    <cellStyle name="5_DeckblattNeu 2 6 2 2 2" xfId="17260"/>
    <cellStyle name="5_DeckblattNeu 2 6 2 2 2 2" xfId="24397"/>
    <cellStyle name="5_DeckblattNeu 2 6 2 2 2 2 2" xfId="38712"/>
    <cellStyle name="5_DeckblattNeu 2 6 2 2 2 3" xfId="31575"/>
    <cellStyle name="5_DeckblattNeu 2 6 2 2 3" xfId="19614"/>
    <cellStyle name="5_DeckblattNeu 2 6 2 2 3 2" xfId="26751"/>
    <cellStyle name="5_DeckblattNeu 2 6 2 2 3 2 2" xfId="41066"/>
    <cellStyle name="5_DeckblattNeu 2 6 2 2 3 3" xfId="33929"/>
    <cellStyle name="5_DeckblattNeu 2 6 2 2 4" xfId="20890"/>
    <cellStyle name="5_DeckblattNeu 2 6 2 2 4 2" xfId="28027"/>
    <cellStyle name="5_DeckblattNeu 2 6 2 2 4 2 2" xfId="42342"/>
    <cellStyle name="5_DeckblattNeu 2 6 2 2 4 3" xfId="35205"/>
    <cellStyle name="5_DeckblattNeu 2 6 2 2 5" xfId="22066"/>
    <cellStyle name="5_DeckblattNeu 2 6 2 2 5 2" xfId="36381"/>
    <cellStyle name="5_DeckblattNeu 2 6 2 2 6" xfId="29222"/>
    <cellStyle name="5_DeckblattNeu 2 6 2 3" xfId="15228"/>
    <cellStyle name="5_DeckblattNeu 2 6 2 3 2" xfId="22387"/>
    <cellStyle name="5_DeckblattNeu 2 6 2 3 2 2" xfId="36702"/>
    <cellStyle name="5_DeckblattNeu 2 6 2 3 3" xfId="29543"/>
    <cellStyle name="5_DeckblattNeu 2 6 2 4" xfId="17582"/>
    <cellStyle name="5_DeckblattNeu 2 6 2 4 2" xfId="24719"/>
    <cellStyle name="5_DeckblattNeu 2 6 2 4 2 2" xfId="39034"/>
    <cellStyle name="5_DeckblattNeu 2 6 2 4 3" xfId="31897"/>
    <cellStyle name="5_DeckblattNeu 2 7" xfId="12850"/>
    <cellStyle name="5_DeckblattNeu 2 7 2" xfId="14224"/>
    <cellStyle name="5_DeckblattNeu 2 7 2 2" xfId="16593"/>
    <cellStyle name="5_DeckblattNeu 2 7 2 2 2" xfId="23752"/>
    <cellStyle name="5_DeckblattNeu 2 7 2 2 2 2" xfId="38067"/>
    <cellStyle name="5_DeckblattNeu 2 7 2 2 3" xfId="30908"/>
    <cellStyle name="5_DeckblattNeu 2 7 2 3" xfId="18947"/>
    <cellStyle name="5_DeckblattNeu 2 7 2 3 2" xfId="26084"/>
    <cellStyle name="5_DeckblattNeu 2 7 2 3 2 2" xfId="40399"/>
    <cellStyle name="5_DeckblattNeu 2 7 2 3 3" xfId="33262"/>
    <cellStyle name="5_DeckblattNeu 2 7 2 4" xfId="20281"/>
    <cellStyle name="5_DeckblattNeu 2 7 2 4 2" xfId="27418"/>
    <cellStyle name="5_DeckblattNeu 2 7 2 4 2 2" xfId="41733"/>
    <cellStyle name="5_DeckblattNeu 2 7 2 4 3" xfId="34596"/>
    <cellStyle name="5_DeckblattNeu 2 7 2 5" xfId="21496"/>
    <cellStyle name="5_DeckblattNeu 2 7 2 5 2" xfId="35811"/>
    <cellStyle name="5_DeckblattNeu 2 7 2 6" xfId="28633"/>
    <cellStyle name="5_DeckblattNeu 2 7 3" xfId="15219"/>
    <cellStyle name="5_DeckblattNeu 2 7 3 2" xfId="22378"/>
    <cellStyle name="5_DeckblattNeu 2 7 3 2 2" xfId="36693"/>
    <cellStyle name="5_DeckblattNeu 2 7 3 3" xfId="29534"/>
    <cellStyle name="5_DeckblattNeu 2 7 4" xfId="17573"/>
    <cellStyle name="5_DeckblattNeu 2 7 4 2" xfId="24710"/>
    <cellStyle name="5_DeckblattNeu 2 7 4 2 2" xfId="39025"/>
    <cellStyle name="5_DeckblattNeu 2 7 4 3" xfId="31888"/>
    <cellStyle name="5_DeckblattNeu 3" xfId="638"/>
    <cellStyle name="5_DeckblattNeu 3 2" xfId="639"/>
    <cellStyle name="5_DeckblattNeu 3 2 2" xfId="12861"/>
    <cellStyle name="5_DeckblattNeu 3 2 2 2" xfId="14892"/>
    <cellStyle name="5_DeckblattNeu 3 2 2 2 2" xfId="17255"/>
    <cellStyle name="5_DeckblattNeu 3 2 2 2 2 2" xfId="24392"/>
    <cellStyle name="5_DeckblattNeu 3 2 2 2 2 2 2" xfId="38707"/>
    <cellStyle name="5_DeckblattNeu 3 2 2 2 2 3" xfId="31570"/>
    <cellStyle name="5_DeckblattNeu 3 2 2 2 3" xfId="19609"/>
    <cellStyle name="5_DeckblattNeu 3 2 2 2 3 2" xfId="26746"/>
    <cellStyle name="5_DeckblattNeu 3 2 2 2 3 2 2" xfId="41061"/>
    <cellStyle name="5_DeckblattNeu 3 2 2 2 3 3" xfId="33924"/>
    <cellStyle name="5_DeckblattNeu 3 2 2 2 4" xfId="20885"/>
    <cellStyle name="5_DeckblattNeu 3 2 2 2 4 2" xfId="28022"/>
    <cellStyle name="5_DeckblattNeu 3 2 2 2 4 2 2" xfId="42337"/>
    <cellStyle name="5_DeckblattNeu 3 2 2 2 4 3" xfId="35200"/>
    <cellStyle name="5_DeckblattNeu 3 2 2 2 5" xfId="22061"/>
    <cellStyle name="5_DeckblattNeu 3 2 2 2 5 2" xfId="36376"/>
    <cellStyle name="5_DeckblattNeu 3 2 2 2 6" xfId="29217"/>
    <cellStyle name="5_DeckblattNeu 3 2 2 3" xfId="15230"/>
    <cellStyle name="5_DeckblattNeu 3 2 2 3 2" xfId="22389"/>
    <cellStyle name="5_DeckblattNeu 3 2 2 3 2 2" xfId="36704"/>
    <cellStyle name="5_DeckblattNeu 3 2 2 3 3" xfId="29545"/>
    <cellStyle name="5_DeckblattNeu 3 2 2 4" xfId="17584"/>
    <cellStyle name="5_DeckblattNeu 3 2 2 4 2" xfId="24721"/>
    <cellStyle name="5_DeckblattNeu 3 2 2 4 2 2" xfId="39036"/>
    <cellStyle name="5_DeckblattNeu 3 2 2 4 3" xfId="31899"/>
    <cellStyle name="5_DeckblattNeu 3 3" xfId="640"/>
    <cellStyle name="5_DeckblattNeu 3 3 2" xfId="12862"/>
    <cellStyle name="5_DeckblattNeu 3 3 2 2" xfId="14896"/>
    <cellStyle name="5_DeckblattNeu 3 3 2 2 2" xfId="17259"/>
    <cellStyle name="5_DeckblattNeu 3 3 2 2 2 2" xfId="24396"/>
    <cellStyle name="5_DeckblattNeu 3 3 2 2 2 2 2" xfId="38711"/>
    <cellStyle name="5_DeckblattNeu 3 3 2 2 2 3" xfId="31574"/>
    <cellStyle name="5_DeckblattNeu 3 3 2 2 3" xfId="19613"/>
    <cellStyle name="5_DeckblattNeu 3 3 2 2 3 2" xfId="26750"/>
    <cellStyle name="5_DeckblattNeu 3 3 2 2 3 2 2" xfId="41065"/>
    <cellStyle name="5_DeckblattNeu 3 3 2 2 3 3" xfId="33928"/>
    <cellStyle name="5_DeckblattNeu 3 3 2 2 4" xfId="20889"/>
    <cellStyle name="5_DeckblattNeu 3 3 2 2 4 2" xfId="28026"/>
    <cellStyle name="5_DeckblattNeu 3 3 2 2 4 2 2" xfId="42341"/>
    <cellStyle name="5_DeckblattNeu 3 3 2 2 4 3" xfId="35204"/>
    <cellStyle name="5_DeckblattNeu 3 3 2 2 5" xfId="22065"/>
    <cellStyle name="5_DeckblattNeu 3 3 2 2 5 2" xfId="36380"/>
    <cellStyle name="5_DeckblattNeu 3 3 2 2 6" xfId="29221"/>
    <cellStyle name="5_DeckblattNeu 3 3 2 3" xfId="15231"/>
    <cellStyle name="5_DeckblattNeu 3 3 2 3 2" xfId="22390"/>
    <cellStyle name="5_DeckblattNeu 3 3 2 3 2 2" xfId="36705"/>
    <cellStyle name="5_DeckblattNeu 3 3 2 3 3" xfId="29546"/>
    <cellStyle name="5_DeckblattNeu 3 3 2 4" xfId="17585"/>
    <cellStyle name="5_DeckblattNeu 3 3 2 4 2" xfId="24722"/>
    <cellStyle name="5_DeckblattNeu 3 3 2 4 2 2" xfId="39037"/>
    <cellStyle name="5_DeckblattNeu 3 3 2 4 3" xfId="31900"/>
    <cellStyle name="5_DeckblattNeu 3 4" xfId="641"/>
    <cellStyle name="5_DeckblattNeu 3 4 2" xfId="12863"/>
    <cellStyle name="5_DeckblattNeu 3 4 2 2" xfId="13900"/>
    <cellStyle name="5_DeckblattNeu 3 4 2 2 2" xfId="16269"/>
    <cellStyle name="5_DeckblattNeu 3 4 2 2 2 2" xfId="23428"/>
    <cellStyle name="5_DeckblattNeu 3 4 2 2 2 2 2" xfId="37743"/>
    <cellStyle name="5_DeckblattNeu 3 4 2 2 2 3" xfId="30584"/>
    <cellStyle name="5_DeckblattNeu 3 4 2 2 3" xfId="18623"/>
    <cellStyle name="5_DeckblattNeu 3 4 2 2 3 2" xfId="25760"/>
    <cellStyle name="5_DeckblattNeu 3 4 2 2 3 2 2" xfId="40075"/>
    <cellStyle name="5_DeckblattNeu 3 4 2 2 3 3" xfId="32938"/>
    <cellStyle name="5_DeckblattNeu 3 4 2 2 4" xfId="20070"/>
    <cellStyle name="5_DeckblattNeu 3 4 2 2 4 2" xfId="27207"/>
    <cellStyle name="5_DeckblattNeu 3 4 2 2 4 2 2" xfId="41522"/>
    <cellStyle name="5_DeckblattNeu 3 4 2 2 4 3" xfId="34385"/>
    <cellStyle name="5_DeckblattNeu 3 4 2 2 5" xfId="21285"/>
    <cellStyle name="5_DeckblattNeu 3 4 2 2 5 2" xfId="35600"/>
    <cellStyle name="5_DeckblattNeu 3 4 2 2 6" xfId="28422"/>
    <cellStyle name="5_DeckblattNeu 3 4 2 3" xfId="15232"/>
    <cellStyle name="5_DeckblattNeu 3 4 2 3 2" xfId="22391"/>
    <cellStyle name="5_DeckblattNeu 3 4 2 3 2 2" xfId="36706"/>
    <cellStyle name="5_DeckblattNeu 3 4 2 3 3" xfId="29547"/>
    <cellStyle name="5_DeckblattNeu 3 4 2 4" xfId="17586"/>
    <cellStyle name="5_DeckblattNeu 3 4 2 4 2" xfId="24723"/>
    <cellStyle name="5_DeckblattNeu 3 4 2 4 2 2" xfId="39038"/>
    <cellStyle name="5_DeckblattNeu 3 4 2 4 3" xfId="31901"/>
    <cellStyle name="5_DeckblattNeu 3 5" xfId="642"/>
    <cellStyle name="5_DeckblattNeu 3 5 2" xfId="12864"/>
    <cellStyle name="5_DeckblattNeu 3 5 2 2" xfId="14895"/>
    <cellStyle name="5_DeckblattNeu 3 5 2 2 2" xfId="17258"/>
    <cellStyle name="5_DeckblattNeu 3 5 2 2 2 2" xfId="24395"/>
    <cellStyle name="5_DeckblattNeu 3 5 2 2 2 2 2" xfId="38710"/>
    <cellStyle name="5_DeckblattNeu 3 5 2 2 2 3" xfId="31573"/>
    <cellStyle name="5_DeckblattNeu 3 5 2 2 3" xfId="19612"/>
    <cellStyle name="5_DeckblattNeu 3 5 2 2 3 2" xfId="26749"/>
    <cellStyle name="5_DeckblattNeu 3 5 2 2 3 2 2" xfId="41064"/>
    <cellStyle name="5_DeckblattNeu 3 5 2 2 3 3" xfId="33927"/>
    <cellStyle name="5_DeckblattNeu 3 5 2 2 4" xfId="20888"/>
    <cellStyle name="5_DeckblattNeu 3 5 2 2 4 2" xfId="28025"/>
    <cellStyle name="5_DeckblattNeu 3 5 2 2 4 2 2" xfId="42340"/>
    <cellStyle name="5_DeckblattNeu 3 5 2 2 4 3" xfId="35203"/>
    <cellStyle name="5_DeckblattNeu 3 5 2 2 5" xfId="22064"/>
    <cellStyle name="5_DeckblattNeu 3 5 2 2 5 2" xfId="36379"/>
    <cellStyle name="5_DeckblattNeu 3 5 2 2 6" xfId="29220"/>
    <cellStyle name="5_DeckblattNeu 3 5 2 3" xfId="15233"/>
    <cellStyle name="5_DeckblattNeu 3 5 2 3 2" xfId="22392"/>
    <cellStyle name="5_DeckblattNeu 3 5 2 3 2 2" xfId="36707"/>
    <cellStyle name="5_DeckblattNeu 3 5 2 3 3" xfId="29548"/>
    <cellStyle name="5_DeckblattNeu 3 5 2 4" xfId="17587"/>
    <cellStyle name="5_DeckblattNeu 3 5 2 4 2" xfId="24724"/>
    <cellStyle name="5_DeckblattNeu 3 5 2 4 2 2" xfId="39039"/>
    <cellStyle name="5_DeckblattNeu 3 5 2 4 3" xfId="31902"/>
    <cellStyle name="5_DeckblattNeu 3 6" xfId="12860"/>
    <cellStyle name="5_DeckblattNeu 3 6 2" xfId="14273"/>
    <cellStyle name="5_DeckblattNeu 3 6 2 2" xfId="16642"/>
    <cellStyle name="5_DeckblattNeu 3 6 2 2 2" xfId="23801"/>
    <cellStyle name="5_DeckblattNeu 3 6 2 2 2 2" xfId="38116"/>
    <cellStyle name="5_DeckblattNeu 3 6 2 2 3" xfId="30957"/>
    <cellStyle name="5_DeckblattNeu 3 6 2 3" xfId="18996"/>
    <cellStyle name="5_DeckblattNeu 3 6 2 3 2" xfId="26133"/>
    <cellStyle name="5_DeckblattNeu 3 6 2 3 2 2" xfId="40448"/>
    <cellStyle name="5_DeckblattNeu 3 6 2 3 3" xfId="33311"/>
    <cellStyle name="5_DeckblattNeu 3 6 2 4" xfId="20329"/>
    <cellStyle name="5_DeckblattNeu 3 6 2 4 2" xfId="27466"/>
    <cellStyle name="5_DeckblattNeu 3 6 2 4 2 2" xfId="41781"/>
    <cellStyle name="5_DeckblattNeu 3 6 2 4 3" xfId="34644"/>
    <cellStyle name="5_DeckblattNeu 3 6 2 5" xfId="21544"/>
    <cellStyle name="5_DeckblattNeu 3 6 2 5 2" xfId="35859"/>
    <cellStyle name="5_DeckblattNeu 3 6 2 6" xfId="28681"/>
    <cellStyle name="5_DeckblattNeu 3 6 3" xfId="15229"/>
    <cellStyle name="5_DeckblattNeu 3 6 3 2" xfId="22388"/>
    <cellStyle name="5_DeckblattNeu 3 6 3 2 2" xfId="36703"/>
    <cellStyle name="5_DeckblattNeu 3 6 3 3" xfId="29544"/>
    <cellStyle name="5_DeckblattNeu 3 6 4" xfId="17583"/>
    <cellStyle name="5_DeckblattNeu 3 6 4 2" xfId="24720"/>
    <cellStyle name="5_DeckblattNeu 3 6 4 2 2" xfId="39035"/>
    <cellStyle name="5_DeckblattNeu 3 6 4 3" xfId="31898"/>
    <cellStyle name="5_DeckblattNeu 4" xfId="643"/>
    <cellStyle name="5_DeckblattNeu 4 2" xfId="644"/>
    <cellStyle name="5_DeckblattNeu 4 2 2" xfId="12866"/>
    <cellStyle name="5_DeckblattNeu 4 2 2 2" xfId="14894"/>
    <cellStyle name="5_DeckblattNeu 4 2 2 2 2" xfId="17257"/>
    <cellStyle name="5_DeckblattNeu 4 2 2 2 2 2" xfId="24394"/>
    <cellStyle name="5_DeckblattNeu 4 2 2 2 2 2 2" xfId="38709"/>
    <cellStyle name="5_DeckblattNeu 4 2 2 2 2 3" xfId="31572"/>
    <cellStyle name="5_DeckblattNeu 4 2 2 2 3" xfId="19611"/>
    <cellStyle name="5_DeckblattNeu 4 2 2 2 3 2" xfId="26748"/>
    <cellStyle name="5_DeckblattNeu 4 2 2 2 3 2 2" xfId="41063"/>
    <cellStyle name="5_DeckblattNeu 4 2 2 2 3 3" xfId="33926"/>
    <cellStyle name="5_DeckblattNeu 4 2 2 2 4" xfId="20887"/>
    <cellStyle name="5_DeckblattNeu 4 2 2 2 4 2" xfId="28024"/>
    <cellStyle name="5_DeckblattNeu 4 2 2 2 4 2 2" xfId="42339"/>
    <cellStyle name="5_DeckblattNeu 4 2 2 2 4 3" xfId="35202"/>
    <cellStyle name="5_DeckblattNeu 4 2 2 2 5" xfId="22063"/>
    <cellStyle name="5_DeckblattNeu 4 2 2 2 5 2" xfId="36378"/>
    <cellStyle name="5_DeckblattNeu 4 2 2 2 6" xfId="29219"/>
    <cellStyle name="5_DeckblattNeu 4 2 2 3" xfId="15235"/>
    <cellStyle name="5_DeckblattNeu 4 2 2 3 2" xfId="22394"/>
    <cellStyle name="5_DeckblattNeu 4 2 2 3 2 2" xfId="36709"/>
    <cellStyle name="5_DeckblattNeu 4 2 2 3 3" xfId="29550"/>
    <cellStyle name="5_DeckblattNeu 4 2 2 4" xfId="17589"/>
    <cellStyle name="5_DeckblattNeu 4 2 2 4 2" xfId="24726"/>
    <cellStyle name="5_DeckblattNeu 4 2 2 4 2 2" xfId="39041"/>
    <cellStyle name="5_DeckblattNeu 4 2 2 4 3" xfId="31904"/>
    <cellStyle name="5_DeckblattNeu 4 3" xfId="645"/>
    <cellStyle name="5_DeckblattNeu 4 3 2" xfId="12867"/>
    <cellStyle name="5_DeckblattNeu 4 3 2 2" xfId="14545"/>
    <cellStyle name="5_DeckblattNeu 4 3 2 2 2" xfId="16914"/>
    <cellStyle name="5_DeckblattNeu 4 3 2 2 2 2" xfId="24073"/>
    <cellStyle name="5_DeckblattNeu 4 3 2 2 2 2 2" xfId="38388"/>
    <cellStyle name="5_DeckblattNeu 4 3 2 2 2 3" xfId="31229"/>
    <cellStyle name="5_DeckblattNeu 4 3 2 2 3" xfId="19268"/>
    <cellStyle name="5_DeckblattNeu 4 3 2 2 3 2" xfId="26405"/>
    <cellStyle name="5_DeckblattNeu 4 3 2 2 3 2 2" xfId="40720"/>
    <cellStyle name="5_DeckblattNeu 4 3 2 2 3 3" xfId="33583"/>
    <cellStyle name="5_DeckblattNeu 4 3 2 2 4" xfId="20569"/>
    <cellStyle name="5_DeckblattNeu 4 3 2 2 4 2" xfId="27706"/>
    <cellStyle name="5_DeckblattNeu 4 3 2 2 4 2 2" xfId="42021"/>
    <cellStyle name="5_DeckblattNeu 4 3 2 2 4 3" xfId="34884"/>
    <cellStyle name="5_DeckblattNeu 4 3 2 2 5" xfId="21784"/>
    <cellStyle name="5_DeckblattNeu 4 3 2 2 5 2" xfId="36099"/>
    <cellStyle name="5_DeckblattNeu 4 3 2 2 6" xfId="28921"/>
    <cellStyle name="5_DeckblattNeu 4 3 2 3" xfId="15236"/>
    <cellStyle name="5_DeckblattNeu 4 3 2 3 2" xfId="22395"/>
    <cellStyle name="5_DeckblattNeu 4 3 2 3 2 2" xfId="36710"/>
    <cellStyle name="5_DeckblattNeu 4 3 2 3 3" xfId="29551"/>
    <cellStyle name="5_DeckblattNeu 4 3 2 4" xfId="17590"/>
    <cellStyle name="5_DeckblattNeu 4 3 2 4 2" xfId="24727"/>
    <cellStyle name="5_DeckblattNeu 4 3 2 4 2 2" xfId="39042"/>
    <cellStyle name="5_DeckblattNeu 4 3 2 4 3" xfId="31905"/>
    <cellStyle name="5_DeckblattNeu 4 4" xfId="646"/>
    <cellStyle name="5_DeckblattNeu 4 4 2" xfId="12868"/>
    <cellStyle name="5_DeckblattNeu 4 4 2 2" xfId="14893"/>
    <cellStyle name="5_DeckblattNeu 4 4 2 2 2" xfId="17256"/>
    <cellStyle name="5_DeckblattNeu 4 4 2 2 2 2" xfId="24393"/>
    <cellStyle name="5_DeckblattNeu 4 4 2 2 2 2 2" xfId="38708"/>
    <cellStyle name="5_DeckblattNeu 4 4 2 2 2 3" xfId="31571"/>
    <cellStyle name="5_DeckblattNeu 4 4 2 2 3" xfId="19610"/>
    <cellStyle name="5_DeckblattNeu 4 4 2 2 3 2" xfId="26747"/>
    <cellStyle name="5_DeckblattNeu 4 4 2 2 3 2 2" xfId="41062"/>
    <cellStyle name="5_DeckblattNeu 4 4 2 2 3 3" xfId="33925"/>
    <cellStyle name="5_DeckblattNeu 4 4 2 2 4" xfId="20886"/>
    <cellStyle name="5_DeckblattNeu 4 4 2 2 4 2" xfId="28023"/>
    <cellStyle name="5_DeckblattNeu 4 4 2 2 4 2 2" xfId="42338"/>
    <cellStyle name="5_DeckblattNeu 4 4 2 2 4 3" xfId="35201"/>
    <cellStyle name="5_DeckblattNeu 4 4 2 2 5" xfId="22062"/>
    <cellStyle name="5_DeckblattNeu 4 4 2 2 5 2" xfId="36377"/>
    <cellStyle name="5_DeckblattNeu 4 4 2 2 6" xfId="29218"/>
    <cellStyle name="5_DeckblattNeu 4 4 2 3" xfId="15237"/>
    <cellStyle name="5_DeckblattNeu 4 4 2 3 2" xfId="22396"/>
    <cellStyle name="5_DeckblattNeu 4 4 2 3 2 2" xfId="36711"/>
    <cellStyle name="5_DeckblattNeu 4 4 2 3 3" xfId="29552"/>
    <cellStyle name="5_DeckblattNeu 4 4 2 4" xfId="17591"/>
    <cellStyle name="5_DeckblattNeu 4 4 2 4 2" xfId="24728"/>
    <cellStyle name="5_DeckblattNeu 4 4 2 4 2 2" xfId="39043"/>
    <cellStyle name="5_DeckblattNeu 4 4 2 4 3" xfId="31906"/>
    <cellStyle name="5_DeckblattNeu 4 5" xfId="647"/>
    <cellStyle name="5_DeckblattNeu 4 5 2" xfId="12869"/>
    <cellStyle name="5_DeckblattNeu 4 5 2 2" xfId="14164"/>
    <cellStyle name="5_DeckblattNeu 4 5 2 2 2" xfId="16533"/>
    <cellStyle name="5_DeckblattNeu 4 5 2 2 2 2" xfId="23692"/>
    <cellStyle name="5_DeckblattNeu 4 5 2 2 2 2 2" xfId="38007"/>
    <cellStyle name="5_DeckblattNeu 4 5 2 2 2 3" xfId="30848"/>
    <cellStyle name="5_DeckblattNeu 4 5 2 2 3" xfId="18887"/>
    <cellStyle name="5_DeckblattNeu 4 5 2 2 3 2" xfId="26024"/>
    <cellStyle name="5_DeckblattNeu 4 5 2 2 3 2 2" xfId="40339"/>
    <cellStyle name="5_DeckblattNeu 4 5 2 2 3 3" xfId="33202"/>
    <cellStyle name="5_DeckblattNeu 4 5 2 2 4" xfId="20221"/>
    <cellStyle name="5_DeckblattNeu 4 5 2 2 4 2" xfId="27358"/>
    <cellStyle name="5_DeckblattNeu 4 5 2 2 4 2 2" xfId="41673"/>
    <cellStyle name="5_DeckblattNeu 4 5 2 2 4 3" xfId="34536"/>
    <cellStyle name="5_DeckblattNeu 4 5 2 2 5" xfId="21436"/>
    <cellStyle name="5_DeckblattNeu 4 5 2 2 5 2" xfId="35751"/>
    <cellStyle name="5_DeckblattNeu 4 5 2 2 6" xfId="28573"/>
    <cellStyle name="5_DeckblattNeu 4 5 2 3" xfId="15238"/>
    <cellStyle name="5_DeckblattNeu 4 5 2 3 2" xfId="22397"/>
    <cellStyle name="5_DeckblattNeu 4 5 2 3 2 2" xfId="36712"/>
    <cellStyle name="5_DeckblattNeu 4 5 2 3 3" xfId="29553"/>
    <cellStyle name="5_DeckblattNeu 4 5 2 4" xfId="17592"/>
    <cellStyle name="5_DeckblattNeu 4 5 2 4 2" xfId="24729"/>
    <cellStyle name="5_DeckblattNeu 4 5 2 4 2 2" xfId="39044"/>
    <cellStyle name="5_DeckblattNeu 4 5 2 4 3" xfId="31907"/>
    <cellStyle name="5_DeckblattNeu 4 6" xfId="12865"/>
    <cellStyle name="5_DeckblattNeu 4 6 2" xfId="14260"/>
    <cellStyle name="5_DeckblattNeu 4 6 2 2" xfId="16629"/>
    <cellStyle name="5_DeckblattNeu 4 6 2 2 2" xfId="23788"/>
    <cellStyle name="5_DeckblattNeu 4 6 2 2 2 2" xfId="38103"/>
    <cellStyle name="5_DeckblattNeu 4 6 2 2 3" xfId="30944"/>
    <cellStyle name="5_DeckblattNeu 4 6 2 3" xfId="18983"/>
    <cellStyle name="5_DeckblattNeu 4 6 2 3 2" xfId="26120"/>
    <cellStyle name="5_DeckblattNeu 4 6 2 3 2 2" xfId="40435"/>
    <cellStyle name="5_DeckblattNeu 4 6 2 3 3" xfId="33298"/>
    <cellStyle name="5_DeckblattNeu 4 6 2 4" xfId="20316"/>
    <cellStyle name="5_DeckblattNeu 4 6 2 4 2" xfId="27453"/>
    <cellStyle name="5_DeckblattNeu 4 6 2 4 2 2" xfId="41768"/>
    <cellStyle name="5_DeckblattNeu 4 6 2 4 3" xfId="34631"/>
    <cellStyle name="5_DeckblattNeu 4 6 2 5" xfId="21531"/>
    <cellStyle name="5_DeckblattNeu 4 6 2 5 2" xfId="35846"/>
    <cellStyle name="5_DeckblattNeu 4 6 2 6" xfId="28668"/>
    <cellStyle name="5_DeckblattNeu 4 6 3" xfId="15234"/>
    <cellStyle name="5_DeckblattNeu 4 6 3 2" xfId="22393"/>
    <cellStyle name="5_DeckblattNeu 4 6 3 2 2" xfId="36708"/>
    <cellStyle name="5_DeckblattNeu 4 6 3 3" xfId="29549"/>
    <cellStyle name="5_DeckblattNeu 4 6 4" xfId="17588"/>
    <cellStyle name="5_DeckblattNeu 4 6 4 2" xfId="24725"/>
    <cellStyle name="5_DeckblattNeu 4 6 4 2 2" xfId="39040"/>
    <cellStyle name="5_DeckblattNeu 4 6 4 3" xfId="31903"/>
    <cellStyle name="5_DeckblattNeu 5" xfId="648"/>
    <cellStyle name="5_DeckblattNeu 5 2" xfId="12870"/>
    <cellStyle name="5_DeckblattNeu 5 2 2" xfId="14496"/>
    <cellStyle name="5_DeckblattNeu 5 2 2 2" xfId="16865"/>
    <cellStyle name="5_DeckblattNeu 5 2 2 2 2" xfId="24024"/>
    <cellStyle name="5_DeckblattNeu 5 2 2 2 2 2" xfId="38339"/>
    <cellStyle name="5_DeckblattNeu 5 2 2 2 3" xfId="31180"/>
    <cellStyle name="5_DeckblattNeu 5 2 2 3" xfId="19219"/>
    <cellStyle name="5_DeckblattNeu 5 2 2 3 2" xfId="26356"/>
    <cellStyle name="5_DeckblattNeu 5 2 2 3 2 2" xfId="40671"/>
    <cellStyle name="5_DeckblattNeu 5 2 2 3 3" xfId="33534"/>
    <cellStyle name="5_DeckblattNeu 5 2 2 4" xfId="20526"/>
    <cellStyle name="5_DeckblattNeu 5 2 2 4 2" xfId="27663"/>
    <cellStyle name="5_DeckblattNeu 5 2 2 4 2 2" xfId="41978"/>
    <cellStyle name="5_DeckblattNeu 5 2 2 4 3" xfId="34841"/>
    <cellStyle name="5_DeckblattNeu 5 2 2 5" xfId="21741"/>
    <cellStyle name="5_DeckblattNeu 5 2 2 5 2" xfId="36056"/>
    <cellStyle name="5_DeckblattNeu 5 2 2 6" xfId="28878"/>
    <cellStyle name="5_DeckblattNeu 5 2 3" xfId="15239"/>
    <cellStyle name="5_DeckblattNeu 5 2 3 2" xfId="22398"/>
    <cellStyle name="5_DeckblattNeu 5 2 3 2 2" xfId="36713"/>
    <cellStyle name="5_DeckblattNeu 5 2 3 3" xfId="29554"/>
    <cellStyle name="5_DeckblattNeu 5 2 4" xfId="17593"/>
    <cellStyle name="5_DeckblattNeu 5 2 4 2" xfId="24730"/>
    <cellStyle name="5_DeckblattNeu 5 2 4 2 2" xfId="39045"/>
    <cellStyle name="5_DeckblattNeu 5 2 4 3" xfId="31908"/>
    <cellStyle name="5_DeckblattNeu 6" xfId="649"/>
    <cellStyle name="5_DeckblattNeu 6 2" xfId="12871"/>
    <cellStyle name="5_DeckblattNeu 6 2 2" xfId="13783"/>
    <cellStyle name="5_DeckblattNeu 6 2 2 2" xfId="16152"/>
    <cellStyle name="5_DeckblattNeu 6 2 2 2 2" xfId="23311"/>
    <cellStyle name="5_DeckblattNeu 6 2 2 2 2 2" xfId="37626"/>
    <cellStyle name="5_DeckblattNeu 6 2 2 2 3" xfId="30467"/>
    <cellStyle name="5_DeckblattNeu 6 2 2 3" xfId="18506"/>
    <cellStyle name="5_DeckblattNeu 6 2 2 3 2" xfId="25643"/>
    <cellStyle name="5_DeckblattNeu 6 2 2 3 2 2" xfId="39958"/>
    <cellStyle name="5_DeckblattNeu 6 2 2 3 3" xfId="32821"/>
    <cellStyle name="5_DeckblattNeu 6 2 2 4" xfId="20031"/>
    <cellStyle name="5_DeckblattNeu 6 2 2 4 2" xfId="27168"/>
    <cellStyle name="5_DeckblattNeu 6 2 2 4 2 2" xfId="41483"/>
    <cellStyle name="5_DeckblattNeu 6 2 2 4 3" xfId="34346"/>
    <cellStyle name="5_DeckblattNeu 6 2 2 5" xfId="21246"/>
    <cellStyle name="5_DeckblattNeu 6 2 2 5 2" xfId="35561"/>
    <cellStyle name="5_DeckblattNeu 6 2 2 6" xfId="28383"/>
    <cellStyle name="5_DeckblattNeu 6 2 3" xfId="15240"/>
    <cellStyle name="5_DeckblattNeu 6 2 3 2" xfId="22399"/>
    <cellStyle name="5_DeckblattNeu 6 2 3 2 2" xfId="36714"/>
    <cellStyle name="5_DeckblattNeu 6 2 3 3" xfId="29555"/>
    <cellStyle name="5_DeckblattNeu 6 2 4" xfId="17594"/>
    <cellStyle name="5_DeckblattNeu 6 2 4 2" xfId="24731"/>
    <cellStyle name="5_DeckblattNeu 6 2 4 2 2" xfId="39046"/>
    <cellStyle name="5_DeckblattNeu 6 2 4 3" xfId="31909"/>
    <cellStyle name="5_DeckblattNeu 7" xfId="650"/>
    <cellStyle name="5_DeckblattNeu 7 2" xfId="12872"/>
    <cellStyle name="5_DeckblattNeu 7 2 2" xfId="13738"/>
    <cellStyle name="5_DeckblattNeu 7 2 2 2" xfId="16107"/>
    <cellStyle name="5_DeckblattNeu 7 2 2 2 2" xfId="23266"/>
    <cellStyle name="5_DeckblattNeu 7 2 2 2 2 2" xfId="37581"/>
    <cellStyle name="5_DeckblattNeu 7 2 2 2 3" xfId="30422"/>
    <cellStyle name="5_DeckblattNeu 7 2 2 3" xfId="18461"/>
    <cellStyle name="5_DeckblattNeu 7 2 2 3 2" xfId="25598"/>
    <cellStyle name="5_DeckblattNeu 7 2 2 3 2 2" xfId="39913"/>
    <cellStyle name="5_DeckblattNeu 7 2 2 3 3" xfId="32776"/>
    <cellStyle name="5_DeckblattNeu 7 2 2 4" xfId="19987"/>
    <cellStyle name="5_DeckblattNeu 7 2 2 4 2" xfId="27124"/>
    <cellStyle name="5_DeckblattNeu 7 2 2 4 2 2" xfId="41439"/>
    <cellStyle name="5_DeckblattNeu 7 2 2 4 3" xfId="34302"/>
    <cellStyle name="5_DeckblattNeu 7 2 2 5" xfId="21202"/>
    <cellStyle name="5_DeckblattNeu 7 2 2 5 2" xfId="35517"/>
    <cellStyle name="5_DeckblattNeu 7 2 2 6" xfId="28339"/>
    <cellStyle name="5_DeckblattNeu 7 2 3" xfId="15241"/>
    <cellStyle name="5_DeckblattNeu 7 2 3 2" xfId="22400"/>
    <cellStyle name="5_DeckblattNeu 7 2 3 2 2" xfId="36715"/>
    <cellStyle name="5_DeckblattNeu 7 2 3 3" xfId="29556"/>
    <cellStyle name="5_DeckblattNeu 7 2 4" xfId="17595"/>
    <cellStyle name="5_DeckblattNeu 7 2 4 2" xfId="24732"/>
    <cellStyle name="5_DeckblattNeu 7 2 4 2 2" xfId="39047"/>
    <cellStyle name="5_DeckblattNeu 7 2 4 3" xfId="31910"/>
    <cellStyle name="5_DeckblattNeu 8" xfId="651"/>
    <cellStyle name="5_DeckblattNeu 8 2" xfId="12873"/>
    <cellStyle name="5_DeckblattNeu 8 2 2" xfId="14860"/>
    <cellStyle name="5_DeckblattNeu 8 2 2 2" xfId="17223"/>
    <cellStyle name="5_DeckblattNeu 8 2 2 2 2" xfId="24360"/>
    <cellStyle name="5_DeckblattNeu 8 2 2 2 2 2" xfId="38675"/>
    <cellStyle name="5_DeckblattNeu 8 2 2 2 3" xfId="31538"/>
    <cellStyle name="5_DeckblattNeu 8 2 2 3" xfId="19577"/>
    <cellStyle name="5_DeckblattNeu 8 2 2 3 2" xfId="26714"/>
    <cellStyle name="5_DeckblattNeu 8 2 2 3 2 2" xfId="41029"/>
    <cellStyle name="5_DeckblattNeu 8 2 2 3 3" xfId="33892"/>
    <cellStyle name="5_DeckblattNeu 8 2 2 4" xfId="20853"/>
    <cellStyle name="5_DeckblattNeu 8 2 2 4 2" xfId="27990"/>
    <cellStyle name="5_DeckblattNeu 8 2 2 4 2 2" xfId="42305"/>
    <cellStyle name="5_DeckblattNeu 8 2 2 4 3" xfId="35168"/>
    <cellStyle name="5_DeckblattNeu 8 2 2 5" xfId="22029"/>
    <cellStyle name="5_DeckblattNeu 8 2 2 5 2" xfId="36344"/>
    <cellStyle name="5_DeckblattNeu 8 2 2 6" xfId="29185"/>
    <cellStyle name="5_DeckblattNeu 8 2 3" xfId="15242"/>
    <cellStyle name="5_DeckblattNeu 8 2 3 2" xfId="22401"/>
    <cellStyle name="5_DeckblattNeu 8 2 3 2 2" xfId="36716"/>
    <cellStyle name="5_DeckblattNeu 8 2 3 3" xfId="29557"/>
    <cellStyle name="5_DeckblattNeu 8 2 4" xfId="17596"/>
    <cellStyle name="5_DeckblattNeu 8 2 4 2" xfId="24733"/>
    <cellStyle name="5_DeckblattNeu 8 2 4 2 2" xfId="39048"/>
    <cellStyle name="5_DeckblattNeu 8 2 4 3" xfId="31911"/>
    <cellStyle name="5_DeckblattNeu 9" xfId="12849"/>
    <cellStyle name="5_DeckblattNeu 9 2" xfId="14902"/>
    <cellStyle name="5_DeckblattNeu 9 2 2" xfId="17265"/>
    <cellStyle name="5_DeckblattNeu 9 2 2 2" xfId="24402"/>
    <cellStyle name="5_DeckblattNeu 9 2 2 2 2" xfId="38717"/>
    <cellStyle name="5_DeckblattNeu 9 2 2 3" xfId="31580"/>
    <cellStyle name="5_DeckblattNeu 9 2 3" xfId="19619"/>
    <cellStyle name="5_DeckblattNeu 9 2 3 2" xfId="26756"/>
    <cellStyle name="5_DeckblattNeu 9 2 3 2 2" xfId="41071"/>
    <cellStyle name="5_DeckblattNeu 9 2 3 3" xfId="33934"/>
    <cellStyle name="5_DeckblattNeu 9 2 4" xfId="20895"/>
    <cellStyle name="5_DeckblattNeu 9 2 4 2" xfId="28032"/>
    <cellStyle name="5_DeckblattNeu 9 2 4 2 2" xfId="42347"/>
    <cellStyle name="5_DeckblattNeu 9 2 4 3" xfId="35210"/>
    <cellStyle name="5_DeckblattNeu 9 2 5" xfId="22071"/>
    <cellStyle name="5_DeckblattNeu 9 2 5 2" xfId="36386"/>
    <cellStyle name="5_DeckblattNeu 9 2 6" xfId="29227"/>
    <cellStyle name="5_DeckblattNeu 9 3" xfId="15218"/>
    <cellStyle name="5_DeckblattNeu 9 3 2" xfId="22377"/>
    <cellStyle name="5_DeckblattNeu 9 3 2 2" xfId="36692"/>
    <cellStyle name="5_DeckblattNeu 9 3 3" xfId="29533"/>
    <cellStyle name="5_DeckblattNeu 9 4" xfId="17572"/>
    <cellStyle name="5_DeckblattNeu 9 4 2" xfId="24709"/>
    <cellStyle name="5_DeckblattNeu 9 4 2 2" xfId="39024"/>
    <cellStyle name="5_DeckblattNeu 9 4 3" xfId="31887"/>
    <cellStyle name="5_III_Tagesbetreuung_2010_Rev1" xfId="199"/>
    <cellStyle name="5_III_Tagesbetreuung_2010_Rev1 10" xfId="43288"/>
    <cellStyle name="5_III_Tagesbetreuung_2010_Rev1 2" xfId="652"/>
    <cellStyle name="5_III_Tagesbetreuung_2010_Rev1 2 2" xfId="653"/>
    <cellStyle name="5_III_Tagesbetreuung_2010_Rev1 2 2 2" xfId="654"/>
    <cellStyle name="5_III_Tagesbetreuung_2010_Rev1 2 2 2 2" xfId="12877"/>
    <cellStyle name="5_III_Tagesbetreuung_2010_Rev1 2 2 2 2 2" xfId="14165"/>
    <cellStyle name="5_III_Tagesbetreuung_2010_Rev1 2 2 2 2 2 2" xfId="16534"/>
    <cellStyle name="5_III_Tagesbetreuung_2010_Rev1 2 2 2 2 2 2 2" xfId="23693"/>
    <cellStyle name="5_III_Tagesbetreuung_2010_Rev1 2 2 2 2 2 2 2 2" xfId="38008"/>
    <cellStyle name="5_III_Tagesbetreuung_2010_Rev1 2 2 2 2 2 2 3" xfId="30849"/>
    <cellStyle name="5_III_Tagesbetreuung_2010_Rev1 2 2 2 2 2 3" xfId="18888"/>
    <cellStyle name="5_III_Tagesbetreuung_2010_Rev1 2 2 2 2 2 3 2" xfId="26025"/>
    <cellStyle name="5_III_Tagesbetreuung_2010_Rev1 2 2 2 2 2 3 2 2" xfId="40340"/>
    <cellStyle name="5_III_Tagesbetreuung_2010_Rev1 2 2 2 2 2 3 3" xfId="33203"/>
    <cellStyle name="5_III_Tagesbetreuung_2010_Rev1 2 2 2 2 2 4" xfId="20222"/>
    <cellStyle name="5_III_Tagesbetreuung_2010_Rev1 2 2 2 2 2 4 2" xfId="27359"/>
    <cellStyle name="5_III_Tagesbetreuung_2010_Rev1 2 2 2 2 2 4 2 2" xfId="41674"/>
    <cellStyle name="5_III_Tagesbetreuung_2010_Rev1 2 2 2 2 2 4 3" xfId="34537"/>
    <cellStyle name="5_III_Tagesbetreuung_2010_Rev1 2 2 2 2 2 5" xfId="21437"/>
    <cellStyle name="5_III_Tagesbetreuung_2010_Rev1 2 2 2 2 2 5 2" xfId="35752"/>
    <cellStyle name="5_III_Tagesbetreuung_2010_Rev1 2 2 2 2 2 6" xfId="28574"/>
    <cellStyle name="5_III_Tagesbetreuung_2010_Rev1 2 2 2 2 3" xfId="15246"/>
    <cellStyle name="5_III_Tagesbetreuung_2010_Rev1 2 2 2 2 3 2" xfId="22405"/>
    <cellStyle name="5_III_Tagesbetreuung_2010_Rev1 2 2 2 2 3 2 2" xfId="36720"/>
    <cellStyle name="5_III_Tagesbetreuung_2010_Rev1 2 2 2 2 3 3" xfId="29561"/>
    <cellStyle name="5_III_Tagesbetreuung_2010_Rev1 2 2 2 2 4" xfId="17600"/>
    <cellStyle name="5_III_Tagesbetreuung_2010_Rev1 2 2 2 2 4 2" xfId="24737"/>
    <cellStyle name="5_III_Tagesbetreuung_2010_Rev1 2 2 2 2 4 2 2" xfId="39052"/>
    <cellStyle name="5_III_Tagesbetreuung_2010_Rev1 2 2 2 2 4 3" xfId="31915"/>
    <cellStyle name="5_III_Tagesbetreuung_2010_Rev1 2 2 3" xfId="655"/>
    <cellStyle name="5_III_Tagesbetreuung_2010_Rev1 2 2 3 2" xfId="12878"/>
    <cellStyle name="5_III_Tagesbetreuung_2010_Rev1 2 2 3 2 2" xfId="14887"/>
    <cellStyle name="5_III_Tagesbetreuung_2010_Rev1 2 2 3 2 2 2" xfId="17250"/>
    <cellStyle name="5_III_Tagesbetreuung_2010_Rev1 2 2 3 2 2 2 2" xfId="24387"/>
    <cellStyle name="5_III_Tagesbetreuung_2010_Rev1 2 2 3 2 2 2 2 2" xfId="38702"/>
    <cellStyle name="5_III_Tagesbetreuung_2010_Rev1 2 2 3 2 2 2 3" xfId="31565"/>
    <cellStyle name="5_III_Tagesbetreuung_2010_Rev1 2 2 3 2 2 3" xfId="19604"/>
    <cellStyle name="5_III_Tagesbetreuung_2010_Rev1 2 2 3 2 2 3 2" xfId="26741"/>
    <cellStyle name="5_III_Tagesbetreuung_2010_Rev1 2 2 3 2 2 3 2 2" xfId="41056"/>
    <cellStyle name="5_III_Tagesbetreuung_2010_Rev1 2 2 3 2 2 3 3" xfId="33919"/>
    <cellStyle name="5_III_Tagesbetreuung_2010_Rev1 2 2 3 2 2 4" xfId="20880"/>
    <cellStyle name="5_III_Tagesbetreuung_2010_Rev1 2 2 3 2 2 4 2" xfId="28017"/>
    <cellStyle name="5_III_Tagesbetreuung_2010_Rev1 2 2 3 2 2 4 2 2" xfId="42332"/>
    <cellStyle name="5_III_Tagesbetreuung_2010_Rev1 2 2 3 2 2 4 3" xfId="35195"/>
    <cellStyle name="5_III_Tagesbetreuung_2010_Rev1 2 2 3 2 2 5" xfId="22056"/>
    <cellStyle name="5_III_Tagesbetreuung_2010_Rev1 2 2 3 2 2 5 2" xfId="36371"/>
    <cellStyle name="5_III_Tagesbetreuung_2010_Rev1 2 2 3 2 2 6" xfId="29212"/>
    <cellStyle name="5_III_Tagesbetreuung_2010_Rev1 2 2 3 2 3" xfId="15247"/>
    <cellStyle name="5_III_Tagesbetreuung_2010_Rev1 2 2 3 2 3 2" xfId="22406"/>
    <cellStyle name="5_III_Tagesbetreuung_2010_Rev1 2 2 3 2 3 2 2" xfId="36721"/>
    <cellStyle name="5_III_Tagesbetreuung_2010_Rev1 2 2 3 2 3 3" xfId="29562"/>
    <cellStyle name="5_III_Tagesbetreuung_2010_Rev1 2 2 3 2 4" xfId="17601"/>
    <cellStyle name="5_III_Tagesbetreuung_2010_Rev1 2 2 3 2 4 2" xfId="24738"/>
    <cellStyle name="5_III_Tagesbetreuung_2010_Rev1 2 2 3 2 4 2 2" xfId="39053"/>
    <cellStyle name="5_III_Tagesbetreuung_2010_Rev1 2 2 3 2 4 3" xfId="31916"/>
    <cellStyle name="5_III_Tagesbetreuung_2010_Rev1 2 2 4" xfId="656"/>
    <cellStyle name="5_III_Tagesbetreuung_2010_Rev1 2 2 4 2" xfId="12879"/>
    <cellStyle name="5_III_Tagesbetreuung_2010_Rev1 2 2 4 2 2" xfId="14497"/>
    <cellStyle name="5_III_Tagesbetreuung_2010_Rev1 2 2 4 2 2 2" xfId="16866"/>
    <cellStyle name="5_III_Tagesbetreuung_2010_Rev1 2 2 4 2 2 2 2" xfId="24025"/>
    <cellStyle name="5_III_Tagesbetreuung_2010_Rev1 2 2 4 2 2 2 2 2" xfId="38340"/>
    <cellStyle name="5_III_Tagesbetreuung_2010_Rev1 2 2 4 2 2 2 3" xfId="31181"/>
    <cellStyle name="5_III_Tagesbetreuung_2010_Rev1 2 2 4 2 2 3" xfId="19220"/>
    <cellStyle name="5_III_Tagesbetreuung_2010_Rev1 2 2 4 2 2 3 2" xfId="26357"/>
    <cellStyle name="5_III_Tagesbetreuung_2010_Rev1 2 2 4 2 2 3 2 2" xfId="40672"/>
    <cellStyle name="5_III_Tagesbetreuung_2010_Rev1 2 2 4 2 2 3 3" xfId="33535"/>
    <cellStyle name="5_III_Tagesbetreuung_2010_Rev1 2 2 4 2 2 4" xfId="20527"/>
    <cellStyle name="5_III_Tagesbetreuung_2010_Rev1 2 2 4 2 2 4 2" xfId="27664"/>
    <cellStyle name="5_III_Tagesbetreuung_2010_Rev1 2 2 4 2 2 4 2 2" xfId="41979"/>
    <cellStyle name="5_III_Tagesbetreuung_2010_Rev1 2 2 4 2 2 4 3" xfId="34842"/>
    <cellStyle name="5_III_Tagesbetreuung_2010_Rev1 2 2 4 2 2 5" xfId="21742"/>
    <cellStyle name="5_III_Tagesbetreuung_2010_Rev1 2 2 4 2 2 5 2" xfId="36057"/>
    <cellStyle name="5_III_Tagesbetreuung_2010_Rev1 2 2 4 2 2 6" xfId="28879"/>
    <cellStyle name="5_III_Tagesbetreuung_2010_Rev1 2 2 4 2 3" xfId="15248"/>
    <cellStyle name="5_III_Tagesbetreuung_2010_Rev1 2 2 4 2 3 2" xfId="22407"/>
    <cellStyle name="5_III_Tagesbetreuung_2010_Rev1 2 2 4 2 3 2 2" xfId="36722"/>
    <cellStyle name="5_III_Tagesbetreuung_2010_Rev1 2 2 4 2 3 3" xfId="29563"/>
    <cellStyle name="5_III_Tagesbetreuung_2010_Rev1 2 2 4 2 4" xfId="17602"/>
    <cellStyle name="5_III_Tagesbetreuung_2010_Rev1 2 2 4 2 4 2" xfId="24739"/>
    <cellStyle name="5_III_Tagesbetreuung_2010_Rev1 2 2 4 2 4 2 2" xfId="39054"/>
    <cellStyle name="5_III_Tagesbetreuung_2010_Rev1 2 2 4 2 4 3" xfId="31917"/>
    <cellStyle name="5_III_Tagesbetreuung_2010_Rev1 2 2 5" xfId="657"/>
    <cellStyle name="5_III_Tagesbetreuung_2010_Rev1 2 2 5 2" xfId="12880"/>
    <cellStyle name="5_III_Tagesbetreuung_2010_Rev1 2 2 5 2 2" xfId="14886"/>
    <cellStyle name="5_III_Tagesbetreuung_2010_Rev1 2 2 5 2 2 2" xfId="17249"/>
    <cellStyle name="5_III_Tagesbetreuung_2010_Rev1 2 2 5 2 2 2 2" xfId="24386"/>
    <cellStyle name="5_III_Tagesbetreuung_2010_Rev1 2 2 5 2 2 2 2 2" xfId="38701"/>
    <cellStyle name="5_III_Tagesbetreuung_2010_Rev1 2 2 5 2 2 2 3" xfId="31564"/>
    <cellStyle name="5_III_Tagesbetreuung_2010_Rev1 2 2 5 2 2 3" xfId="19603"/>
    <cellStyle name="5_III_Tagesbetreuung_2010_Rev1 2 2 5 2 2 3 2" xfId="26740"/>
    <cellStyle name="5_III_Tagesbetreuung_2010_Rev1 2 2 5 2 2 3 2 2" xfId="41055"/>
    <cellStyle name="5_III_Tagesbetreuung_2010_Rev1 2 2 5 2 2 3 3" xfId="33918"/>
    <cellStyle name="5_III_Tagesbetreuung_2010_Rev1 2 2 5 2 2 4" xfId="20879"/>
    <cellStyle name="5_III_Tagesbetreuung_2010_Rev1 2 2 5 2 2 4 2" xfId="28016"/>
    <cellStyle name="5_III_Tagesbetreuung_2010_Rev1 2 2 5 2 2 4 2 2" xfId="42331"/>
    <cellStyle name="5_III_Tagesbetreuung_2010_Rev1 2 2 5 2 2 4 3" xfId="35194"/>
    <cellStyle name="5_III_Tagesbetreuung_2010_Rev1 2 2 5 2 2 5" xfId="22055"/>
    <cellStyle name="5_III_Tagesbetreuung_2010_Rev1 2 2 5 2 2 5 2" xfId="36370"/>
    <cellStyle name="5_III_Tagesbetreuung_2010_Rev1 2 2 5 2 2 6" xfId="29211"/>
    <cellStyle name="5_III_Tagesbetreuung_2010_Rev1 2 2 5 2 3" xfId="15249"/>
    <cellStyle name="5_III_Tagesbetreuung_2010_Rev1 2 2 5 2 3 2" xfId="22408"/>
    <cellStyle name="5_III_Tagesbetreuung_2010_Rev1 2 2 5 2 3 2 2" xfId="36723"/>
    <cellStyle name="5_III_Tagesbetreuung_2010_Rev1 2 2 5 2 3 3" xfId="29564"/>
    <cellStyle name="5_III_Tagesbetreuung_2010_Rev1 2 2 5 2 4" xfId="17603"/>
    <cellStyle name="5_III_Tagesbetreuung_2010_Rev1 2 2 5 2 4 2" xfId="24740"/>
    <cellStyle name="5_III_Tagesbetreuung_2010_Rev1 2 2 5 2 4 2 2" xfId="39055"/>
    <cellStyle name="5_III_Tagesbetreuung_2010_Rev1 2 2 5 2 4 3" xfId="31918"/>
    <cellStyle name="5_III_Tagesbetreuung_2010_Rev1 2 2 6" xfId="12876"/>
    <cellStyle name="5_III_Tagesbetreuung_2010_Rev1 2 2 6 2" xfId="14888"/>
    <cellStyle name="5_III_Tagesbetreuung_2010_Rev1 2 2 6 2 2" xfId="17251"/>
    <cellStyle name="5_III_Tagesbetreuung_2010_Rev1 2 2 6 2 2 2" xfId="24388"/>
    <cellStyle name="5_III_Tagesbetreuung_2010_Rev1 2 2 6 2 2 2 2" xfId="38703"/>
    <cellStyle name="5_III_Tagesbetreuung_2010_Rev1 2 2 6 2 2 3" xfId="31566"/>
    <cellStyle name="5_III_Tagesbetreuung_2010_Rev1 2 2 6 2 3" xfId="19605"/>
    <cellStyle name="5_III_Tagesbetreuung_2010_Rev1 2 2 6 2 3 2" xfId="26742"/>
    <cellStyle name="5_III_Tagesbetreuung_2010_Rev1 2 2 6 2 3 2 2" xfId="41057"/>
    <cellStyle name="5_III_Tagesbetreuung_2010_Rev1 2 2 6 2 3 3" xfId="33920"/>
    <cellStyle name="5_III_Tagesbetreuung_2010_Rev1 2 2 6 2 4" xfId="20881"/>
    <cellStyle name="5_III_Tagesbetreuung_2010_Rev1 2 2 6 2 4 2" xfId="28018"/>
    <cellStyle name="5_III_Tagesbetreuung_2010_Rev1 2 2 6 2 4 2 2" xfId="42333"/>
    <cellStyle name="5_III_Tagesbetreuung_2010_Rev1 2 2 6 2 4 3" xfId="35196"/>
    <cellStyle name="5_III_Tagesbetreuung_2010_Rev1 2 2 6 2 5" xfId="22057"/>
    <cellStyle name="5_III_Tagesbetreuung_2010_Rev1 2 2 6 2 5 2" xfId="36372"/>
    <cellStyle name="5_III_Tagesbetreuung_2010_Rev1 2 2 6 2 6" xfId="29213"/>
    <cellStyle name="5_III_Tagesbetreuung_2010_Rev1 2 2 6 3" xfId="15245"/>
    <cellStyle name="5_III_Tagesbetreuung_2010_Rev1 2 2 6 3 2" xfId="22404"/>
    <cellStyle name="5_III_Tagesbetreuung_2010_Rev1 2 2 6 3 2 2" xfId="36719"/>
    <cellStyle name="5_III_Tagesbetreuung_2010_Rev1 2 2 6 3 3" xfId="29560"/>
    <cellStyle name="5_III_Tagesbetreuung_2010_Rev1 2 2 6 4" xfId="17599"/>
    <cellStyle name="5_III_Tagesbetreuung_2010_Rev1 2 2 6 4 2" xfId="24736"/>
    <cellStyle name="5_III_Tagesbetreuung_2010_Rev1 2 2 6 4 2 2" xfId="39051"/>
    <cellStyle name="5_III_Tagesbetreuung_2010_Rev1 2 2 6 4 3" xfId="31914"/>
    <cellStyle name="5_III_Tagesbetreuung_2010_Rev1 2 3" xfId="658"/>
    <cellStyle name="5_III_Tagesbetreuung_2010_Rev1 2 3 2" xfId="12881"/>
    <cellStyle name="5_III_Tagesbetreuung_2010_Rev1 2 3 2 2" xfId="13927"/>
    <cellStyle name="5_III_Tagesbetreuung_2010_Rev1 2 3 2 2 2" xfId="16296"/>
    <cellStyle name="5_III_Tagesbetreuung_2010_Rev1 2 3 2 2 2 2" xfId="23455"/>
    <cellStyle name="5_III_Tagesbetreuung_2010_Rev1 2 3 2 2 2 2 2" xfId="37770"/>
    <cellStyle name="5_III_Tagesbetreuung_2010_Rev1 2 3 2 2 2 3" xfId="30611"/>
    <cellStyle name="5_III_Tagesbetreuung_2010_Rev1 2 3 2 2 3" xfId="18650"/>
    <cellStyle name="5_III_Tagesbetreuung_2010_Rev1 2 3 2 2 3 2" xfId="25787"/>
    <cellStyle name="5_III_Tagesbetreuung_2010_Rev1 2 3 2 2 3 2 2" xfId="40102"/>
    <cellStyle name="5_III_Tagesbetreuung_2010_Rev1 2 3 2 2 3 3" xfId="32965"/>
    <cellStyle name="5_III_Tagesbetreuung_2010_Rev1 2 3 2 2 4" xfId="20093"/>
    <cellStyle name="5_III_Tagesbetreuung_2010_Rev1 2 3 2 2 4 2" xfId="27230"/>
    <cellStyle name="5_III_Tagesbetreuung_2010_Rev1 2 3 2 2 4 2 2" xfId="41545"/>
    <cellStyle name="5_III_Tagesbetreuung_2010_Rev1 2 3 2 2 4 3" xfId="34408"/>
    <cellStyle name="5_III_Tagesbetreuung_2010_Rev1 2 3 2 2 5" xfId="21308"/>
    <cellStyle name="5_III_Tagesbetreuung_2010_Rev1 2 3 2 2 5 2" xfId="35623"/>
    <cellStyle name="5_III_Tagesbetreuung_2010_Rev1 2 3 2 2 6" xfId="28445"/>
    <cellStyle name="5_III_Tagesbetreuung_2010_Rev1 2 3 2 3" xfId="15250"/>
    <cellStyle name="5_III_Tagesbetreuung_2010_Rev1 2 3 2 3 2" xfId="22409"/>
    <cellStyle name="5_III_Tagesbetreuung_2010_Rev1 2 3 2 3 2 2" xfId="36724"/>
    <cellStyle name="5_III_Tagesbetreuung_2010_Rev1 2 3 2 3 3" xfId="29565"/>
    <cellStyle name="5_III_Tagesbetreuung_2010_Rev1 2 3 2 4" xfId="17604"/>
    <cellStyle name="5_III_Tagesbetreuung_2010_Rev1 2 3 2 4 2" xfId="24741"/>
    <cellStyle name="5_III_Tagesbetreuung_2010_Rev1 2 3 2 4 2 2" xfId="39056"/>
    <cellStyle name="5_III_Tagesbetreuung_2010_Rev1 2 3 2 4 3" xfId="31919"/>
    <cellStyle name="5_III_Tagesbetreuung_2010_Rev1 2 4" xfId="659"/>
    <cellStyle name="5_III_Tagesbetreuung_2010_Rev1 2 4 2" xfId="12882"/>
    <cellStyle name="5_III_Tagesbetreuung_2010_Rev1 2 4 2 2" xfId="14881"/>
    <cellStyle name="5_III_Tagesbetreuung_2010_Rev1 2 4 2 2 2" xfId="17244"/>
    <cellStyle name="5_III_Tagesbetreuung_2010_Rev1 2 4 2 2 2 2" xfId="24381"/>
    <cellStyle name="5_III_Tagesbetreuung_2010_Rev1 2 4 2 2 2 2 2" xfId="38696"/>
    <cellStyle name="5_III_Tagesbetreuung_2010_Rev1 2 4 2 2 2 3" xfId="31559"/>
    <cellStyle name="5_III_Tagesbetreuung_2010_Rev1 2 4 2 2 3" xfId="19598"/>
    <cellStyle name="5_III_Tagesbetreuung_2010_Rev1 2 4 2 2 3 2" xfId="26735"/>
    <cellStyle name="5_III_Tagesbetreuung_2010_Rev1 2 4 2 2 3 2 2" xfId="41050"/>
    <cellStyle name="5_III_Tagesbetreuung_2010_Rev1 2 4 2 2 3 3" xfId="33913"/>
    <cellStyle name="5_III_Tagesbetreuung_2010_Rev1 2 4 2 2 4" xfId="20874"/>
    <cellStyle name="5_III_Tagesbetreuung_2010_Rev1 2 4 2 2 4 2" xfId="28011"/>
    <cellStyle name="5_III_Tagesbetreuung_2010_Rev1 2 4 2 2 4 2 2" xfId="42326"/>
    <cellStyle name="5_III_Tagesbetreuung_2010_Rev1 2 4 2 2 4 3" xfId="35189"/>
    <cellStyle name="5_III_Tagesbetreuung_2010_Rev1 2 4 2 2 5" xfId="22050"/>
    <cellStyle name="5_III_Tagesbetreuung_2010_Rev1 2 4 2 2 5 2" xfId="36365"/>
    <cellStyle name="5_III_Tagesbetreuung_2010_Rev1 2 4 2 2 6" xfId="29206"/>
    <cellStyle name="5_III_Tagesbetreuung_2010_Rev1 2 4 2 3" xfId="15251"/>
    <cellStyle name="5_III_Tagesbetreuung_2010_Rev1 2 4 2 3 2" xfId="22410"/>
    <cellStyle name="5_III_Tagesbetreuung_2010_Rev1 2 4 2 3 2 2" xfId="36725"/>
    <cellStyle name="5_III_Tagesbetreuung_2010_Rev1 2 4 2 3 3" xfId="29566"/>
    <cellStyle name="5_III_Tagesbetreuung_2010_Rev1 2 4 2 4" xfId="17605"/>
    <cellStyle name="5_III_Tagesbetreuung_2010_Rev1 2 4 2 4 2" xfId="24742"/>
    <cellStyle name="5_III_Tagesbetreuung_2010_Rev1 2 4 2 4 2 2" xfId="39057"/>
    <cellStyle name="5_III_Tagesbetreuung_2010_Rev1 2 4 2 4 3" xfId="31920"/>
    <cellStyle name="5_III_Tagesbetreuung_2010_Rev1 2 5" xfId="660"/>
    <cellStyle name="5_III_Tagesbetreuung_2010_Rev1 2 5 2" xfId="12883"/>
    <cellStyle name="5_III_Tagesbetreuung_2010_Rev1 2 5 2 2" xfId="14885"/>
    <cellStyle name="5_III_Tagesbetreuung_2010_Rev1 2 5 2 2 2" xfId="17248"/>
    <cellStyle name="5_III_Tagesbetreuung_2010_Rev1 2 5 2 2 2 2" xfId="24385"/>
    <cellStyle name="5_III_Tagesbetreuung_2010_Rev1 2 5 2 2 2 2 2" xfId="38700"/>
    <cellStyle name="5_III_Tagesbetreuung_2010_Rev1 2 5 2 2 2 3" xfId="31563"/>
    <cellStyle name="5_III_Tagesbetreuung_2010_Rev1 2 5 2 2 3" xfId="19602"/>
    <cellStyle name="5_III_Tagesbetreuung_2010_Rev1 2 5 2 2 3 2" xfId="26739"/>
    <cellStyle name="5_III_Tagesbetreuung_2010_Rev1 2 5 2 2 3 2 2" xfId="41054"/>
    <cellStyle name="5_III_Tagesbetreuung_2010_Rev1 2 5 2 2 3 3" xfId="33917"/>
    <cellStyle name="5_III_Tagesbetreuung_2010_Rev1 2 5 2 2 4" xfId="20878"/>
    <cellStyle name="5_III_Tagesbetreuung_2010_Rev1 2 5 2 2 4 2" xfId="28015"/>
    <cellStyle name="5_III_Tagesbetreuung_2010_Rev1 2 5 2 2 4 2 2" xfId="42330"/>
    <cellStyle name="5_III_Tagesbetreuung_2010_Rev1 2 5 2 2 4 3" xfId="35193"/>
    <cellStyle name="5_III_Tagesbetreuung_2010_Rev1 2 5 2 2 5" xfId="22054"/>
    <cellStyle name="5_III_Tagesbetreuung_2010_Rev1 2 5 2 2 5 2" xfId="36369"/>
    <cellStyle name="5_III_Tagesbetreuung_2010_Rev1 2 5 2 2 6" xfId="29210"/>
    <cellStyle name="5_III_Tagesbetreuung_2010_Rev1 2 5 2 3" xfId="15252"/>
    <cellStyle name="5_III_Tagesbetreuung_2010_Rev1 2 5 2 3 2" xfId="22411"/>
    <cellStyle name="5_III_Tagesbetreuung_2010_Rev1 2 5 2 3 2 2" xfId="36726"/>
    <cellStyle name="5_III_Tagesbetreuung_2010_Rev1 2 5 2 3 3" xfId="29567"/>
    <cellStyle name="5_III_Tagesbetreuung_2010_Rev1 2 5 2 4" xfId="17606"/>
    <cellStyle name="5_III_Tagesbetreuung_2010_Rev1 2 5 2 4 2" xfId="24743"/>
    <cellStyle name="5_III_Tagesbetreuung_2010_Rev1 2 5 2 4 2 2" xfId="39058"/>
    <cellStyle name="5_III_Tagesbetreuung_2010_Rev1 2 5 2 4 3" xfId="31921"/>
    <cellStyle name="5_III_Tagesbetreuung_2010_Rev1 2 6" xfId="661"/>
    <cellStyle name="5_III_Tagesbetreuung_2010_Rev1 2 6 2" xfId="12884"/>
    <cellStyle name="5_III_Tagesbetreuung_2010_Rev1 2 6 2 2" xfId="14529"/>
    <cellStyle name="5_III_Tagesbetreuung_2010_Rev1 2 6 2 2 2" xfId="16898"/>
    <cellStyle name="5_III_Tagesbetreuung_2010_Rev1 2 6 2 2 2 2" xfId="24057"/>
    <cellStyle name="5_III_Tagesbetreuung_2010_Rev1 2 6 2 2 2 2 2" xfId="38372"/>
    <cellStyle name="5_III_Tagesbetreuung_2010_Rev1 2 6 2 2 2 3" xfId="31213"/>
    <cellStyle name="5_III_Tagesbetreuung_2010_Rev1 2 6 2 2 3" xfId="19252"/>
    <cellStyle name="5_III_Tagesbetreuung_2010_Rev1 2 6 2 2 3 2" xfId="26389"/>
    <cellStyle name="5_III_Tagesbetreuung_2010_Rev1 2 6 2 2 3 2 2" xfId="40704"/>
    <cellStyle name="5_III_Tagesbetreuung_2010_Rev1 2 6 2 2 3 3" xfId="33567"/>
    <cellStyle name="5_III_Tagesbetreuung_2010_Rev1 2 6 2 2 4" xfId="20559"/>
    <cellStyle name="5_III_Tagesbetreuung_2010_Rev1 2 6 2 2 4 2" xfId="27696"/>
    <cellStyle name="5_III_Tagesbetreuung_2010_Rev1 2 6 2 2 4 2 2" xfId="42011"/>
    <cellStyle name="5_III_Tagesbetreuung_2010_Rev1 2 6 2 2 4 3" xfId="34874"/>
    <cellStyle name="5_III_Tagesbetreuung_2010_Rev1 2 6 2 2 5" xfId="21774"/>
    <cellStyle name="5_III_Tagesbetreuung_2010_Rev1 2 6 2 2 5 2" xfId="36089"/>
    <cellStyle name="5_III_Tagesbetreuung_2010_Rev1 2 6 2 2 6" xfId="28911"/>
    <cellStyle name="5_III_Tagesbetreuung_2010_Rev1 2 6 2 3" xfId="15253"/>
    <cellStyle name="5_III_Tagesbetreuung_2010_Rev1 2 6 2 3 2" xfId="22412"/>
    <cellStyle name="5_III_Tagesbetreuung_2010_Rev1 2 6 2 3 2 2" xfId="36727"/>
    <cellStyle name="5_III_Tagesbetreuung_2010_Rev1 2 6 2 3 3" xfId="29568"/>
    <cellStyle name="5_III_Tagesbetreuung_2010_Rev1 2 6 2 4" xfId="17607"/>
    <cellStyle name="5_III_Tagesbetreuung_2010_Rev1 2 6 2 4 2" xfId="24744"/>
    <cellStyle name="5_III_Tagesbetreuung_2010_Rev1 2 6 2 4 2 2" xfId="39059"/>
    <cellStyle name="5_III_Tagesbetreuung_2010_Rev1 2 6 2 4 3" xfId="31922"/>
    <cellStyle name="5_III_Tagesbetreuung_2010_Rev1 2 7" xfId="12875"/>
    <cellStyle name="5_III_Tagesbetreuung_2010_Rev1 2 7 2" xfId="13799"/>
    <cellStyle name="5_III_Tagesbetreuung_2010_Rev1 2 7 2 2" xfId="16168"/>
    <cellStyle name="5_III_Tagesbetreuung_2010_Rev1 2 7 2 2 2" xfId="23327"/>
    <cellStyle name="5_III_Tagesbetreuung_2010_Rev1 2 7 2 2 2 2" xfId="37642"/>
    <cellStyle name="5_III_Tagesbetreuung_2010_Rev1 2 7 2 2 3" xfId="30483"/>
    <cellStyle name="5_III_Tagesbetreuung_2010_Rev1 2 7 2 3" xfId="18522"/>
    <cellStyle name="5_III_Tagesbetreuung_2010_Rev1 2 7 2 3 2" xfId="25659"/>
    <cellStyle name="5_III_Tagesbetreuung_2010_Rev1 2 7 2 3 2 2" xfId="39974"/>
    <cellStyle name="5_III_Tagesbetreuung_2010_Rev1 2 7 2 3 3" xfId="32837"/>
    <cellStyle name="5_III_Tagesbetreuung_2010_Rev1 2 7 2 4" xfId="20047"/>
    <cellStyle name="5_III_Tagesbetreuung_2010_Rev1 2 7 2 4 2" xfId="27184"/>
    <cellStyle name="5_III_Tagesbetreuung_2010_Rev1 2 7 2 4 2 2" xfId="41499"/>
    <cellStyle name="5_III_Tagesbetreuung_2010_Rev1 2 7 2 4 3" xfId="34362"/>
    <cellStyle name="5_III_Tagesbetreuung_2010_Rev1 2 7 2 5" xfId="21262"/>
    <cellStyle name="5_III_Tagesbetreuung_2010_Rev1 2 7 2 5 2" xfId="35577"/>
    <cellStyle name="5_III_Tagesbetreuung_2010_Rev1 2 7 2 6" xfId="28399"/>
    <cellStyle name="5_III_Tagesbetreuung_2010_Rev1 2 7 3" xfId="15244"/>
    <cellStyle name="5_III_Tagesbetreuung_2010_Rev1 2 7 3 2" xfId="22403"/>
    <cellStyle name="5_III_Tagesbetreuung_2010_Rev1 2 7 3 2 2" xfId="36718"/>
    <cellStyle name="5_III_Tagesbetreuung_2010_Rev1 2 7 3 3" xfId="29559"/>
    <cellStyle name="5_III_Tagesbetreuung_2010_Rev1 2 7 4" xfId="17598"/>
    <cellStyle name="5_III_Tagesbetreuung_2010_Rev1 2 7 4 2" xfId="24735"/>
    <cellStyle name="5_III_Tagesbetreuung_2010_Rev1 2 7 4 2 2" xfId="39050"/>
    <cellStyle name="5_III_Tagesbetreuung_2010_Rev1 2 7 4 3" xfId="31913"/>
    <cellStyle name="5_III_Tagesbetreuung_2010_Rev1 3" xfId="662"/>
    <cellStyle name="5_III_Tagesbetreuung_2010_Rev1 3 2" xfId="663"/>
    <cellStyle name="5_III_Tagesbetreuung_2010_Rev1 3 2 2" xfId="664"/>
    <cellStyle name="5_III_Tagesbetreuung_2010_Rev1 3 2 2 2" xfId="12887"/>
    <cellStyle name="5_III_Tagesbetreuung_2010_Rev1 3 2 2 2 2" xfId="14883"/>
    <cellStyle name="5_III_Tagesbetreuung_2010_Rev1 3 2 2 2 2 2" xfId="17246"/>
    <cellStyle name="5_III_Tagesbetreuung_2010_Rev1 3 2 2 2 2 2 2" xfId="24383"/>
    <cellStyle name="5_III_Tagesbetreuung_2010_Rev1 3 2 2 2 2 2 2 2" xfId="38698"/>
    <cellStyle name="5_III_Tagesbetreuung_2010_Rev1 3 2 2 2 2 2 3" xfId="31561"/>
    <cellStyle name="5_III_Tagesbetreuung_2010_Rev1 3 2 2 2 2 3" xfId="19600"/>
    <cellStyle name="5_III_Tagesbetreuung_2010_Rev1 3 2 2 2 2 3 2" xfId="26737"/>
    <cellStyle name="5_III_Tagesbetreuung_2010_Rev1 3 2 2 2 2 3 2 2" xfId="41052"/>
    <cellStyle name="5_III_Tagesbetreuung_2010_Rev1 3 2 2 2 2 3 3" xfId="33915"/>
    <cellStyle name="5_III_Tagesbetreuung_2010_Rev1 3 2 2 2 2 4" xfId="20876"/>
    <cellStyle name="5_III_Tagesbetreuung_2010_Rev1 3 2 2 2 2 4 2" xfId="28013"/>
    <cellStyle name="5_III_Tagesbetreuung_2010_Rev1 3 2 2 2 2 4 2 2" xfId="42328"/>
    <cellStyle name="5_III_Tagesbetreuung_2010_Rev1 3 2 2 2 2 4 3" xfId="35191"/>
    <cellStyle name="5_III_Tagesbetreuung_2010_Rev1 3 2 2 2 2 5" xfId="22052"/>
    <cellStyle name="5_III_Tagesbetreuung_2010_Rev1 3 2 2 2 2 5 2" xfId="36367"/>
    <cellStyle name="5_III_Tagesbetreuung_2010_Rev1 3 2 2 2 2 6" xfId="29208"/>
    <cellStyle name="5_III_Tagesbetreuung_2010_Rev1 3 2 2 2 3" xfId="15256"/>
    <cellStyle name="5_III_Tagesbetreuung_2010_Rev1 3 2 2 2 3 2" xfId="22415"/>
    <cellStyle name="5_III_Tagesbetreuung_2010_Rev1 3 2 2 2 3 2 2" xfId="36730"/>
    <cellStyle name="5_III_Tagesbetreuung_2010_Rev1 3 2 2 2 3 3" xfId="29571"/>
    <cellStyle name="5_III_Tagesbetreuung_2010_Rev1 3 2 2 2 4" xfId="17610"/>
    <cellStyle name="5_III_Tagesbetreuung_2010_Rev1 3 2 2 2 4 2" xfId="24747"/>
    <cellStyle name="5_III_Tagesbetreuung_2010_Rev1 3 2 2 2 4 2 2" xfId="39062"/>
    <cellStyle name="5_III_Tagesbetreuung_2010_Rev1 3 2 2 2 4 3" xfId="31925"/>
    <cellStyle name="5_III_Tagesbetreuung_2010_Rev1 3 2 3" xfId="665"/>
    <cellStyle name="5_III_Tagesbetreuung_2010_Rev1 3 2 3 2" xfId="12888"/>
    <cellStyle name="5_III_Tagesbetreuung_2010_Rev1 3 2 3 2 2" xfId="14233"/>
    <cellStyle name="5_III_Tagesbetreuung_2010_Rev1 3 2 3 2 2 2" xfId="16602"/>
    <cellStyle name="5_III_Tagesbetreuung_2010_Rev1 3 2 3 2 2 2 2" xfId="23761"/>
    <cellStyle name="5_III_Tagesbetreuung_2010_Rev1 3 2 3 2 2 2 2 2" xfId="38076"/>
    <cellStyle name="5_III_Tagesbetreuung_2010_Rev1 3 2 3 2 2 2 3" xfId="30917"/>
    <cellStyle name="5_III_Tagesbetreuung_2010_Rev1 3 2 3 2 2 3" xfId="18956"/>
    <cellStyle name="5_III_Tagesbetreuung_2010_Rev1 3 2 3 2 2 3 2" xfId="26093"/>
    <cellStyle name="5_III_Tagesbetreuung_2010_Rev1 3 2 3 2 2 3 2 2" xfId="40408"/>
    <cellStyle name="5_III_Tagesbetreuung_2010_Rev1 3 2 3 2 2 3 3" xfId="33271"/>
    <cellStyle name="5_III_Tagesbetreuung_2010_Rev1 3 2 3 2 2 4" xfId="20290"/>
    <cellStyle name="5_III_Tagesbetreuung_2010_Rev1 3 2 3 2 2 4 2" xfId="27427"/>
    <cellStyle name="5_III_Tagesbetreuung_2010_Rev1 3 2 3 2 2 4 2 2" xfId="41742"/>
    <cellStyle name="5_III_Tagesbetreuung_2010_Rev1 3 2 3 2 2 4 3" xfId="34605"/>
    <cellStyle name="5_III_Tagesbetreuung_2010_Rev1 3 2 3 2 2 5" xfId="21505"/>
    <cellStyle name="5_III_Tagesbetreuung_2010_Rev1 3 2 3 2 2 5 2" xfId="35820"/>
    <cellStyle name="5_III_Tagesbetreuung_2010_Rev1 3 2 3 2 2 6" xfId="28642"/>
    <cellStyle name="5_III_Tagesbetreuung_2010_Rev1 3 2 3 2 3" xfId="15257"/>
    <cellStyle name="5_III_Tagesbetreuung_2010_Rev1 3 2 3 2 3 2" xfId="22416"/>
    <cellStyle name="5_III_Tagesbetreuung_2010_Rev1 3 2 3 2 3 2 2" xfId="36731"/>
    <cellStyle name="5_III_Tagesbetreuung_2010_Rev1 3 2 3 2 3 3" xfId="29572"/>
    <cellStyle name="5_III_Tagesbetreuung_2010_Rev1 3 2 3 2 4" xfId="17611"/>
    <cellStyle name="5_III_Tagesbetreuung_2010_Rev1 3 2 3 2 4 2" xfId="24748"/>
    <cellStyle name="5_III_Tagesbetreuung_2010_Rev1 3 2 3 2 4 2 2" xfId="39063"/>
    <cellStyle name="5_III_Tagesbetreuung_2010_Rev1 3 2 3 2 4 3" xfId="31926"/>
    <cellStyle name="5_III_Tagesbetreuung_2010_Rev1 3 2 4" xfId="666"/>
    <cellStyle name="5_III_Tagesbetreuung_2010_Rev1 3 2 4 2" xfId="12889"/>
    <cellStyle name="5_III_Tagesbetreuung_2010_Rev1 3 2 4 2 2" xfId="14882"/>
    <cellStyle name="5_III_Tagesbetreuung_2010_Rev1 3 2 4 2 2 2" xfId="17245"/>
    <cellStyle name="5_III_Tagesbetreuung_2010_Rev1 3 2 4 2 2 2 2" xfId="24382"/>
    <cellStyle name="5_III_Tagesbetreuung_2010_Rev1 3 2 4 2 2 2 2 2" xfId="38697"/>
    <cellStyle name="5_III_Tagesbetreuung_2010_Rev1 3 2 4 2 2 2 3" xfId="31560"/>
    <cellStyle name="5_III_Tagesbetreuung_2010_Rev1 3 2 4 2 2 3" xfId="19599"/>
    <cellStyle name="5_III_Tagesbetreuung_2010_Rev1 3 2 4 2 2 3 2" xfId="26736"/>
    <cellStyle name="5_III_Tagesbetreuung_2010_Rev1 3 2 4 2 2 3 2 2" xfId="41051"/>
    <cellStyle name="5_III_Tagesbetreuung_2010_Rev1 3 2 4 2 2 3 3" xfId="33914"/>
    <cellStyle name="5_III_Tagesbetreuung_2010_Rev1 3 2 4 2 2 4" xfId="20875"/>
    <cellStyle name="5_III_Tagesbetreuung_2010_Rev1 3 2 4 2 2 4 2" xfId="28012"/>
    <cellStyle name="5_III_Tagesbetreuung_2010_Rev1 3 2 4 2 2 4 2 2" xfId="42327"/>
    <cellStyle name="5_III_Tagesbetreuung_2010_Rev1 3 2 4 2 2 4 3" xfId="35190"/>
    <cellStyle name="5_III_Tagesbetreuung_2010_Rev1 3 2 4 2 2 5" xfId="22051"/>
    <cellStyle name="5_III_Tagesbetreuung_2010_Rev1 3 2 4 2 2 5 2" xfId="36366"/>
    <cellStyle name="5_III_Tagesbetreuung_2010_Rev1 3 2 4 2 2 6" xfId="29207"/>
    <cellStyle name="5_III_Tagesbetreuung_2010_Rev1 3 2 4 2 3" xfId="15258"/>
    <cellStyle name="5_III_Tagesbetreuung_2010_Rev1 3 2 4 2 3 2" xfId="22417"/>
    <cellStyle name="5_III_Tagesbetreuung_2010_Rev1 3 2 4 2 3 2 2" xfId="36732"/>
    <cellStyle name="5_III_Tagesbetreuung_2010_Rev1 3 2 4 2 3 3" xfId="29573"/>
    <cellStyle name="5_III_Tagesbetreuung_2010_Rev1 3 2 4 2 4" xfId="17612"/>
    <cellStyle name="5_III_Tagesbetreuung_2010_Rev1 3 2 4 2 4 2" xfId="24749"/>
    <cellStyle name="5_III_Tagesbetreuung_2010_Rev1 3 2 4 2 4 2 2" xfId="39064"/>
    <cellStyle name="5_III_Tagesbetreuung_2010_Rev1 3 2 4 2 4 3" xfId="31927"/>
    <cellStyle name="5_III_Tagesbetreuung_2010_Rev1 3 2 5" xfId="667"/>
    <cellStyle name="5_III_Tagesbetreuung_2010_Rev1 3 2 5 2" xfId="12890"/>
    <cellStyle name="5_III_Tagesbetreuung_2010_Rev1 3 2 5 2 2" xfId="14166"/>
    <cellStyle name="5_III_Tagesbetreuung_2010_Rev1 3 2 5 2 2 2" xfId="16535"/>
    <cellStyle name="5_III_Tagesbetreuung_2010_Rev1 3 2 5 2 2 2 2" xfId="23694"/>
    <cellStyle name="5_III_Tagesbetreuung_2010_Rev1 3 2 5 2 2 2 2 2" xfId="38009"/>
    <cellStyle name="5_III_Tagesbetreuung_2010_Rev1 3 2 5 2 2 2 3" xfId="30850"/>
    <cellStyle name="5_III_Tagesbetreuung_2010_Rev1 3 2 5 2 2 3" xfId="18889"/>
    <cellStyle name="5_III_Tagesbetreuung_2010_Rev1 3 2 5 2 2 3 2" xfId="26026"/>
    <cellStyle name="5_III_Tagesbetreuung_2010_Rev1 3 2 5 2 2 3 2 2" xfId="40341"/>
    <cellStyle name="5_III_Tagesbetreuung_2010_Rev1 3 2 5 2 2 3 3" xfId="33204"/>
    <cellStyle name="5_III_Tagesbetreuung_2010_Rev1 3 2 5 2 2 4" xfId="20223"/>
    <cellStyle name="5_III_Tagesbetreuung_2010_Rev1 3 2 5 2 2 4 2" xfId="27360"/>
    <cellStyle name="5_III_Tagesbetreuung_2010_Rev1 3 2 5 2 2 4 2 2" xfId="41675"/>
    <cellStyle name="5_III_Tagesbetreuung_2010_Rev1 3 2 5 2 2 4 3" xfId="34538"/>
    <cellStyle name="5_III_Tagesbetreuung_2010_Rev1 3 2 5 2 2 5" xfId="21438"/>
    <cellStyle name="5_III_Tagesbetreuung_2010_Rev1 3 2 5 2 2 5 2" xfId="35753"/>
    <cellStyle name="5_III_Tagesbetreuung_2010_Rev1 3 2 5 2 2 6" xfId="28575"/>
    <cellStyle name="5_III_Tagesbetreuung_2010_Rev1 3 2 5 2 3" xfId="15259"/>
    <cellStyle name="5_III_Tagesbetreuung_2010_Rev1 3 2 5 2 3 2" xfId="22418"/>
    <cellStyle name="5_III_Tagesbetreuung_2010_Rev1 3 2 5 2 3 2 2" xfId="36733"/>
    <cellStyle name="5_III_Tagesbetreuung_2010_Rev1 3 2 5 2 3 3" xfId="29574"/>
    <cellStyle name="5_III_Tagesbetreuung_2010_Rev1 3 2 5 2 4" xfId="17613"/>
    <cellStyle name="5_III_Tagesbetreuung_2010_Rev1 3 2 5 2 4 2" xfId="24750"/>
    <cellStyle name="5_III_Tagesbetreuung_2010_Rev1 3 2 5 2 4 2 2" xfId="39065"/>
    <cellStyle name="5_III_Tagesbetreuung_2010_Rev1 3 2 5 2 4 3" xfId="31928"/>
    <cellStyle name="5_III_Tagesbetreuung_2010_Rev1 3 2 6" xfId="12886"/>
    <cellStyle name="5_III_Tagesbetreuung_2010_Rev1 3 2 6 2" xfId="13916"/>
    <cellStyle name="5_III_Tagesbetreuung_2010_Rev1 3 2 6 2 2" xfId="16285"/>
    <cellStyle name="5_III_Tagesbetreuung_2010_Rev1 3 2 6 2 2 2" xfId="23444"/>
    <cellStyle name="5_III_Tagesbetreuung_2010_Rev1 3 2 6 2 2 2 2" xfId="37759"/>
    <cellStyle name="5_III_Tagesbetreuung_2010_Rev1 3 2 6 2 2 3" xfId="30600"/>
    <cellStyle name="5_III_Tagesbetreuung_2010_Rev1 3 2 6 2 3" xfId="18639"/>
    <cellStyle name="5_III_Tagesbetreuung_2010_Rev1 3 2 6 2 3 2" xfId="25776"/>
    <cellStyle name="5_III_Tagesbetreuung_2010_Rev1 3 2 6 2 3 2 2" xfId="40091"/>
    <cellStyle name="5_III_Tagesbetreuung_2010_Rev1 3 2 6 2 3 3" xfId="32954"/>
    <cellStyle name="5_III_Tagesbetreuung_2010_Rev1 3 2 6 2 4" xfId="20086"/>
    <cellStyle name="5_III_Tagesbetreuung_2010_Rev1 3 2 6 2 4 2" xfId="27223"/>
    <cellStyle name="5_III_Tagesbetreuung_2010_Rev1 3 2 6 2 4 2 2" xfId="41538"/>
    <cellStyle name="5_III_Tagesbetreuung_2010_Rev1 3 2 6 2 4 3" xfId="34401"/>
    <cellStyle name="5_III_Tagesbetreuung_2010_Rev1 3 2 6 2 5" xfId="21301"/>
    <cellStyle name="5_III_Tagesbetreuung_2010_Rev1 3 2 6 2 5 2" xfId="35616"/>
    <cellStyle name="5_III_Tagesbetreuung_2010_Rev1 3 2 6 2 6" xfId="28438"/>
    <cellStyle name="5_III_Tagesbetreuung_2010_Rev1 3 2 6 3" xfId="15255"/>
    <cellStyle name="5_III_Tagesbetreuung_2010_Rev1 3 2 6 3 2" xfId="22414"/>
    <cellStyle name="5_III_Tagesbetreuung_2010_Rev1 3 2 6 3 2 2" xfId="36729"/>
    <cellStyle name="5_III_Tagesbetreuung_2010_Rev1 3 2 6 3 3" xfId="29570"/>
    <cellStyle name="5_III_Tagesbetreuung_2010_Rev1 3 2 6 4" xfId="17609"/>
    <cellStyle name="5_III_Tagesbetreuung_2010_Rev1 3 2 6 4 2" xfId="24746"/>
    <cellStyle name="5_III_Tagesbetreuung_2010_Rev1 3 2 6 4 2 2" xfId="39061"/>
    <cellStyle name="5_III_Tagesbetreuung_2010_Rev1 3 2 6 4 3" xfId="31924"/>
    <cellStyle name="5_III_Tagesbetreuung_2010_Rev1 3 3" xfId="668"/>
    <cellStyle name="5_III_Tagesbetreuung_2010_Rev1 3 3 2" xfId="12891"/>
    <cellStyle name="5_III_Tagesbetreuung_2010_Rev1 3 3 2 2" xfId="14498"/>
    <cellStyle name="5_III_Tagesbetreuung_2010_Rev1 3 3 2 2 2" xfId="16867"/>
    <cellStyle name="5_III_Tagesbetreuung_2010_Rev1 3 3 2 2 2 2" xfId="24026"/>
    <cellStyle name="5_III_Tagesbetreuung_2010_Rev1 3 3 2 2 2 2 2" xfId="38341"/>
    <cellStyle name="5_III_Tagesbetreuung_2010_Rev1 3 3 2 2 2 3" xfId="31182"/>
    <cellStyle name="5_III_Tagesbetreuung_2010_Rev1 3 3 2 2 3" xfId="19221"/>
    <cellStyle name="5_III_Tagesbetreuung_2010_Rev1 3 3 2 2 3 2" xfId="26358"/>
    <cellStyle name="5_III_Tagesbetreuung_2010_Rev1 3 3 2 2 3 2 2" xfId="40673"/>
    <cellStyle name="5_III_Tagesbetreuung_2010_Rev1 3 3 2 2 3 3" xfId="33536"/>
    <cellStyle name="5_III_Tagesbetreuung_2010_Rev1 3 3 2 2 4" xfId="20528"/>
    <cellStyle name="5_III_Tagesbetreuung_2010_Rev1 3 3 2 2 4 2" xfId="27665"/>
    <cellStyle name="5_III_Tagesbetreuung_2010_Rev1 3 3 2 2 4 2 2" xfId="41980"/>
    <cellStyle name="5_III_Tagesbetreuung_2010_Rev1 3 3 2 2 4 3" xfId="34843"/>
    <cellStyle name="5_III_Tagesbetreuung_2010_Rev1 3 3 2 2 5" xfId="21743"/>
    <cellStyle name="5_III_Tagesbetreuung_2010_Rev1 3 3 2 2 5 2" xfId="36058"/>
    <cellStyle name="5_III_Tagesbetreuung_2010_Rev1 3 3 2 2 6" xfId="28880"/>
    <cellStyle name="5_III_Tagesbetreuung_2010_Rev1 3 3 2 3" xfId="15260"/>
    <cellStyle name="5_III_Tagesbetreuung_2010_Rev1 3 3 2 3 2" xfId="22419"/>
    <cellStyle name="5_III_Tagesbetreuung_2010_Rev1 3 3 2 3 2 2" xfId="36734"/>
    <cellStyle name="5_III_Tagesbetreuung_2010_Rev1 3 3 2 3 3" xfId="29575"/>
    <cellStyle name="5_III_Tagesbetreuung_2010_Rev1 3 3 2 4" xfId="17614"/>
    <cellStyle name="5_III_Tagesbetreuung_2010_Rev1 3 3 2 4 2" xfId="24751"/>
    <cellStyle name="5_III_Tagesbetreuung_2010_Rev1 3 3 2 4 2 2" xfId="39066"/>
    <cellStyle name="5_III_Tagesbetreuung_2010_Rev1 3 3 2 4 3" xfId="31929"/>
    <cellStyle name="5_III_Tagesbetreuung_2010_Rev1 3 4" xfId="669"/>
    <cellStyle name="5_III_Tagesbetreuung_2010_Rev1 3 4 2" xfId="12892"/>
    <cellStyle name="5_III_Tagesbetreuung_2010_Rev1 3 4 2 2" xfId="14871"/>
    <cellStyle name="5_III_Tagesbetreuung_2010_Rev1 3 4 2 2 2" xfId="17234"/>
    <cellStyle name="5_III_Tagesbetreuung_2010_Rev1 3 4 2 2 2 2" xfId="24371"/>
    <cellStyle name="5_III_Tagesbetreuung_2010_Rev1 3 4 2 2 2 2 2" xfId="38686"/>
    <cellStyle name="5_III_Tagesbetreuung_2010_Rev1 3 4 2 2 2 3" xfId="31549"/>
    <cellStyle name="5_III_Tagesbetreuung_2010_Rev1 3 4 2 2 3" xfId="19588"/>
    <cellStyle name="5_III_Tagesbetreuung_2010_Rev1 3 4 2 2 3 2" xfId="26725"/>
    <cellStyle name="5_III_Tagesbetreuung_2010_Rev1 3 4 2 2 3 2 2" xfId="41040"/>
    <cellStyle name="5_III_Tagesbetreuung_2010_Rev1 3 4 2 2 3 3" xfId="33903"/>
    <cellStyle name="5_III_Tagesbetreuung_2010_Rev1 3 4 2 2 4" xfId="20864"/>
    <cellStyle name="5_III_Tagesbetreuung_2010_Rev1 3 4 2 2 4 2" xfId="28001"/>
    <cellStyle name="5_III_Tagesbetreuung_2010_Rev1 3 4 2 2 4 2 2" xfId="42316"/>
    <cellStyle name="5_III_Tagesbetreuung_2010_Rev1 3 4 2 2 4 3" xfId="35179"/>
    <cellStyle name="5_III_Tagesbetreuung_2010_Rev1 3 4 2 2 5" xfId="22040"/>
    <cellStyle name="5_III_Tagesbetreuung_2010_Rev1 3 4 2 2 5 2" xfId="36355"/>
    <cellStyle name="5_III_Tagesbetreuung_2010_Rev1 3 4 2 2 6" xfId="29196"/>
    <cellStyle name="5_III_Tagesbetreuung_2010_Rev1 3 4 2 3" xfId="15261"/>
    <cellStyle name="5_III_Tagesbetreuung_2010_Rev1 3 4 2 3 2" xfId="22420"/>
    <cellStyle name="5_III_Tagesbetreuung_2010_Rev1 3 4 2 3 2 2" xfId="36735"/>
    <cellStyle name="5_III_Tagesbetreuung_2010_Rev1 3 4 2 3 3" xfId="29576"/>
    <cellStyle name="5_III_Tagesbetreuung_2010_Rev1 3 4 2 4" xfId="17615"/>
    <cellStyle name="5_III_Tagesbetreuung_2010_Rev1 3 4 2 4 2" xfId="24752"/>
    <cellStyle name="5_III_Tagesbetreuung_2010_Rev1 3 4 2 4 2 2" xfId="39067"/>
    <cellStyle name="5_III_Tagesbetreuung_2010_Rev1 3 4 2 4 3" xfId="31930"/>
    <cellStyle name="5_III_Tagesbetreuung_2010_Rev1 3 5" xfId="670"/>
    <cellStyle name="5_III_Tagesbetreuung_2010_Rev1 3 5 2" xfId="12893"/>
    <cellStyle name="5_III_Tagesbetreuung_2010_Rev1 3 5 2 2" xfId="14880"/>
    <cellStyle name="5_III_Tagesbetreuung_2010_Rev1 3 5 2 2 2" xfId="17243"/>
    <cellStyle name="5_III_Tagesbetreuung_2010_Rev1 3 5 2 2 2 2" xfId="24380"/>
    <cellStyle name="5_III_Tagesbetreuung_2010_Rev1 3 5 2 2 2 2 2" xfId="38695"/>
    <cellStyle name="5_III_Tagesbetreuung_2010_Rev1 3 5 2 2 2 3" xfId="31558"/>
    <cellStyle name="5_III_Tagesbetreuung_2010_Rev1 3 5 2 2 3" xfId="19597"/>
    <cellStyle name="5_III_Tagesbetreuung_2010_Rev1 3 5 2 2 3 2" xfId="26734"/>
    <cellStyle name="5_III_Tagesbetreuung_2010_Rev1 3 5 2 2 3 2 2" xfId="41049"/>
    <cellStyle name="5_III_Tagesbetreuung_2010_Rev1 3 5 2 2 3 3" xfId="33912"/>
    <cellStyle name="5_III_Tagesbetreuung_2010_Rev1 3 5 2 2 4" xfId="20873"/>
    <cellStyle name="5_III_Tagesbetreuung_2010_Rev1 3 5 2 2 4 2" xfId="28010"/>
    <cellStyle name="5_III_Tagesbetreuung_2010_Rev1 3 5 2 2 4 2 2" xfId="42325"/>
    <cellStyle name="5_III_Tagesbetreuung_2010_Rev1 3 5 2 2 4 3" xfId="35188"/>
    <cellStyle name="5_III_Tagesbetreuung_2010_Rev1 3 5 2 2 5" xfId="22049"/>
    <cellStyle name="5_III_Tagesbetreuung_2010_Rev1 3 5 2 2 5 2" xfId="36364"/>
    <cellStyle name="5_III_Tagesbetreuung_2010_Rev1 3 5 2 2 6" xfId="29205"/>
    <cellStyle name="5_III_Tagesbetreuung_2010_Rev1 3 5 2 3" xfId="15262"/>
    <cellStyle name="5_III_Tagesbetreuung_2010_Rev1 3 5 2 3 2" xfId="22421"/>
    <cellStyle name="5_III_Tagesbetreuung_2010_Rev1 3 5 2 3 2 2" xfId="36736"/>
    <cellStyle name="5_III_Tagesbetreuung_2010_Rev1 3 5 2 3 3" xfId="29577"/>
    <cellStyle name="5_III_Tagesbetreuung_2010_Rev1 3 5 2 4" xfId="17616"/>
    <cellStyle name="5_III_Tagesbetreuung_2010_Rev1 3 5 2 4 2" xfId="24753"/>
    <cellStyle name="5_III_Tagesbetreuung_2010_Rev1 3 5 2 4 2 2" xfId="39068"/>
    <cellStyle name="5_III_Tagesbetreuung_2010_Rev1 3 5 2 4 3" xfId="31931"/>
    <cellStyle name="5_III_Tagesbetreuung_2010_Rev1 3 6" xfId="671"/>
    <cellStyle name="5_III_Tagesbetreuung_2010_Rev1 3 6 2" xfId="12894"/>
    <cellStyle name="5_III_Tagesbetreuung_2010_Rev1 3 6 2 2" xfId="13901"/>
    <cellStyle name="5_III_Tagesbetreuung_2010_Rev1 3 6 2 2 2" xfId="16270"/>
    <cellStyle name="5_III_Tagesbetreuung_2010_Rev1 3 6 2 2 2 2" xfId="23429"/>
    <cellStyle name="5_III_Tagesbetreuung_2010_Rev1 3 6 2 2 2 2 2" xfId="37744"/>
    <cellStyle name="5_III_Tagesbetreuung_2010_Rev1 3 6 2 2 2 3" xfId="30585"/>
    <cellStyle name="5_III_Tagesbetreuung_2010_Rev1 3 6 2 2 3" xfId="18624"/>
    <cellStyle name="5_III_Tagesbetreuung_2010_Rev1 3 6 2 2 3 2" xfId="25761"/>
    <cellStyle name="5_III_Tagesbetreuung_2010_Rev1 3 6 2 2 3 2 2" xfId="40076"/>
    <cellStyle name="5_III_Tagesbetreuung_2010_Rev1 3 6 2 2 3 3" xfId="32939"/>
    <cellStyle name="5_III_Tagesbetreuung_2010_Rev1 3 6 2 2 4" xfId="20071"/>
    <cellStyle name="5_III_Tagesbetreuung_2010_Rev1 3 6 2 2 4 2" xfId="27208"/>
    <cellStyle name="5_III_Tagesbetreuung_2010_Rev1 3 6 2 2 4 2 2" xfId="41523"/>
    <cellStyle name="5_III_Tagesbetreuung_2010_Rev1 3 6 2 2 4 3" xfId="34386"/>
    <cellStyle name="5_III_Tagesbetreuung_2010_Rev1 3 6 2 2 5" xfId="21286"/>
    <cellStyle name="5_III_Tagesbetreuung_2010_Rev1 3 6 2 2 5 2" xfId="35601"/>
    <cellStyle name="5_III_Tagesbetreuung_2010_Rev1 3 6 2 2 6" xfId="28423"/>
    <cellStyle name="5_III_Tagesbetreuung_2010_Rev1 3 6 2 3" xfId="15263"/>
    <cellStyle name="5_III_Tagesbetreuung_2010_Rev1 3 6 2 3 2" xfId="22422"/>
    <cellStyle name="5_III_Tagesbetreuung_2010_Rev1 3 6 2 3 2 2" xfId="36737"/>
    <cellStyle name="5_III_Tagesbetreuung_2010_Rev1 3 6 2 3 3" xfId="29578"/>
    <cellStyle name="5_III_Tagesbetreuung_2010_Rev1 3 6 2 4" xfId="17617"/>
    <cellStyle name="5_III_Tagesbetreuung_2010_Rev1 3 6 2 4 2" xfId="24754"/>
    <cellStyle name="5_III_Tagesbetreuung_2010_Rev1 3 6 2 4 2 2" xfId="39069"/>
    <cellStyle name="5_III_Tagesbetreuung_2010_Rev1 3 6 2 4 3" xfId="31932"/>
    <cellStyle name="5_III_Tagesbetreuung_2010_Rev1 3 7" xfId="12885"/>
    <cellStyle name="5_III_Tagesbetreuung_2010_Rev1 3 7 2" xfId="14884"/>
    <cellStyle name="5_III_Tagesbetreuung_2010_Rev1 3 7 2 2" xfId="17247"/>
    <cellStyle name="5_III_Tagesbetreuung_2010_Rev1 3 7 2 2 2" xfId="24384"/>
    <cellStyle name="5_III_Tagesbetreuung_2010_Rev1 3 7 2 2 2 2" xfId="38699"/>
    <cellStyle name="5_III_Tagesbetreuung_2010_Rev1 3 7 2 2 3" xfId="31562"/>
    <cellStyle name="5_III_Tagesbetreuung_2010_Rev1 3 7 2 3" xfId="19601"/>
    <cellStyle name="5_III_Tagesbetreuung_2010_Rev1 3 7 2 3 2" xfId="26738"/>
    <cellStyle name="5_III_Tagesbetreuung_2010_Rev1 3 7 2 3 2 2" xfId="41053"/>
    <cellStyle name="5_III_Tagesbetreuung_2010_Rev1 3 7 2 3 3" xfId="33916"/>
    <cellStyle name="5_III_Tagesbetreuung_2010_Rev1 3 7 2 4" xfId="20877"/>
    <cellStyle name="5_III_Tagesbetreuung_2010_Rev1 3 7 2 4 2" xfId="28014"/>
    <cellStyle name="5_III_Tagesbetreuung_2010_Rev1 3 7 2 4 2 2" xfId="42329"/>
    <cellStyle name="5_III_Tagesbetreuung_2010_Rev1 3 7 2 4 3" xfId="35192"/>
    <cellStyle name="5_III_Tagesbetreuung_2010_Rev1 3 7 2 5" xfId="22053"/>
    <cellStyle name="5_III_Tagesbetreuung_2010_Rev1 3 7 2 5 2" xfId="36368"/>
    <cellStyle name="5_III_Tagesbetreuung_2010_Rev1 3 7 2 6" xfId="29209"/>
    <cellStyle name="5_III_Tagesbetreuung_2010_Rev1 3 7 3" xfId="15254"/>
    <cellStyle name="5_III_Tagesbetreuung_2010_Rev1 3 7 3 2" xfId="22413"/>
    <cellStyle name="5_III_Tagesbetreuung_2010_Rev1 3 7 3 2 2" xfId="36728"/>
    <cellStyle name="5_III_Tagesbetreuung_2010_Rev1 3 7 3 3" xfId="29569"/>
    <cellStyle name="5_III_Tagesbetreuung_2010_Rev1 3 7 4" xfId="17608"/>
    <cellStyle name="5_III_Tagesbetreuung_2010_Rev1 3 7 4 2" xfId="24745"/>
    <cellStyle name="5_III_Tagesbetreuung_2010_Rev1 3 7 4 2 2" xfId="39060"/>
    <cellStyle name="5_III_Tagesbetreuung_2010_Rev1 3 7 4 3" xfId="31923"/>
    <cellStyle name="5_III_Tagesbetreuung_2010_Rev1 4" xfId="672"/>
    <cellStyle name="5_III_Tagesbetreuung_2010_Rev1 4 2" xfId="673"/>
    <cellStyle name="5_III_Tagesbetreuung_2010_Rev1 4 2 2" xfId="12896"/>
    <cellStyle name="5_III_Tagesbetreuung_2010_Rev1 4 2 2 2" xfId="14167"/>
    <cellStyle name="5_III_Tagesbetreuung_2010_Rev1 4 2 2 2 2" xfId="16536"/>
    <cellStyle name="5_III_Tagesbetreuung_2010_Rev1 4 2 2 2 2 2" xfId="23695"/>
    <cellStyle name="5_III_Tagesbetreuung_2010_Rev1 4 2 2 2 2 2 2" xfId="38010"/>
    <cellStyle name="5_III_Tagesbetreuung_2010_Rev1 4 2 2 2 2 3" xfId="30851"/>
    <cellStyle name="5_III_Tagesbetreuung_2010_Rev1 4 2 2 2 3" xfId="18890"/>
    <cellStyle name="5_III_Tagesbetreuung_2010_Rev1 4 2 2 2 3 2" xfId="26027"/>
    <cellStyle name="5_III_Tagesbetreuung_2010_Rev1 4 2 2 2 3 2 2" xfId="40342"/>
    <cellStyle name="5_III_Tagesbetreuung_2010_Rev1 4 2 2 2 3 3" xfId="33205"/>
    <cellStyle name="5_III_Tagesbetreuung_2010_Rev1 4 2 2 2 4" xfId="20224"/>
    <cellStyle name="5_III_Tagesbetreuung_2010_Rev1 4 2 2 2 4 2" xfId="27361"/>
    <cellStyle name="5_III_Tagesbetreuung_2010_Rev1 4 2 2 2 4 2 2" xfId="41676"/>
    <cellStyle name="5_III_Tagesbetreuung_2010_Rev1 4 2 2 2 4 3" xfId="34539"/>
    <cellStyle name="5_III_Tagesbetreuung_2010_Rev1 4 2 2 2 5" xfId="21439"/>
    <cellStyle name="5_III_Tagesbetreuung_2010_Rev1 4 2 2 2 5 2" xfId="35754"/>
    <cellStyle name="5_III_Tagesbetreuung_2010_Rev1 4 2 2 2 6" xfId="28576"/>
    <cellStyle name="5_III_Tagesbetreuung_2010_Rev1 4 2 2 3" xfId="15265"/>
    <cellStyle name="5_III_Tagesbetreuung_2010_Rev1 4 2 2 3 2" xfId="22424"/>
    <cellStyle name="5_III_Tagesbetreuung_2010_Rev1 4 2 2 3 2 2" xfId="36739"/>
    <cellStyle name="5_III_Tagesbetreuung_2010_Rev1 4 2 2 3 3" xfId="29580"/>
    <cellStyle name="5_III_Tagesbetreuung_2010_Rev1 4 2 2 4" xfId="17619"/>
    <cellStyle name="5_III_Tagesbetreuung_2010_Rev1 4 2 2 4 2" xfId="24756"/>
    <cellStyle name="5_III_Tagesbetreuung_2010_Rev1 4 2 2 4 2 2" xfId="39071"/>
    <cellStyle name="5_III_Tagesbetreuung_2010_Rev1 4 2 2 4 3" xfId="31934"/>
    <cellStyle name="5_III_Tagesbetreuung_2010_Rev1 4 3" xfId="674"/>
    <cellStyle name="5_III_Tagesbetreuung_2010_Rev1 4 3 2" xfId="12897"/>
    <cellStyle name="5_III_Tagesbetreuung_2010_Rev1 4 3 2 2" xfId="14878"/>
    <cellStyle name="5_III_Tagesbetreuung_2010_Rev1 4 3 2 2 2" xfId="17241"/>
    <cellStyle name="5_III_Tagesbetreuung_2010_Rev1 4 3 2 2 2 2" xfId="24378"/>
    <cellStyle name="5_III_Tagesbetreuung_2010_Rev1 4 3 2 2 2 2 2" xfId="38693"/>
    <cellStyle name="5_III_Tagesbetreuung_2010_Rev1 4 3 2 2 2 3" xfId="31556"/>
    <cellStyle name="5_III_Tagesbetreuung_2010_Rev1 4 3 2 2 3" xfId="19595"/>
    <cellStyle name="5_III_Tagesbetreuung_2010_Rev1 4 3 2 2 3 2" xfId="26732"/>
    <cellStyle name="5_III_Tagesbetreuung_2010_Rev1 4 3 2 2 3 2 2" xfId="41047"/>
    <cellStyle name="5_III_Tagesbetreuung_2010_Rev1 4 3 2 2 3 3" xfId="33910"/>
    <cellStyle name="5_III_Tagesbetreuung_2010_Rev1 4 3 2 2 4" xfId="20871"/>
    <cellStyle name="5_III_Tagesbetreuung_2010_Rev1 4 3 2 2 4 2" xfId="28008"/>
    <cellStyle name="5_III_Tagesbetreuung_2010_Rev1 4 3 2 2 4 2 2" xfId="42323"/>
    <cellStyle name="5_III_Tagesbetreuung_2010_Rev1 4 3 2 2 4 3" xfId="35186"/>
    <cellStyle name="5_III_Tagesbetreuung_2010_Rev1 4 3 2 2 5" xfId="22047"/>
    <cellStyle name="5_III_Tagesbetreuung_2010_Rev1 4 3 2 2 5 2" xfId="36362"/>
    <cellStyle name="5_III_Tagesbetreuung_2010_Rev1 4 3 2 2 6" xfId="29203"/>
    <cellStyle name="5_III_Tagesbetreuung_2010_Rev1 4 3 2 3" xfId="15266"/>
    <cellStyle name="5_III_Tagesbetreuung_2010_Rev1 4 3 2 3 2" xfId="22425"/>
    <cellStyle name="5_III_Tagesbetreuung_2010_Rev1 4 3 2 3 2 2" xfId="36740"/>
    <cellStyle name="5_III_Tagesbetreuung_2010_Rev1 4 3 2 3 3" xfId="29581"/>
    <cellStyle name="5_III_Tagesbetreuung_2010_Rev1 4 3 2 4" xfId="17620"/>
    <cellStyle name="5_III_Tagesbetreuung_2010_Rev1 4 3 2 4 2" xfId="24757"/>
    <cellStyle name="5_III_Tagesbetreuung_2010_Rev1 4 3 2 4 2 2" xfId="39072"/>
    <cellStyle name="5_III_Tagesbetreuung_2010_Rev1 4 3 2 4 3" xfId="31935"/>
    <cellStyle name="5_III_Tagesbetreuung_2010_Rev1 4 4" xfId="675"/>
    <cellStyle name="5_III_Tagesbetreuung_2010_Rev1 4 4 2" xfId="12898"/>
    <cellStyle name="5_III_Tagesbetreuung_2010_Rev1 4 4 2 2" xfId="14499"/>
    <cellStyle name="5_III_Tagesbetreuung_2010_Rev1 4 4 2 2 2" xfId="16868"/>
    <cellStyle name="5_III_Tagesbetreuung_2010_Rev1 4 4 2 2 2 2" xfId="24027"/>
    <cellStyle name="5_III_Tagesbetreuung_2010_Rev1 4 4 2 2 2 2 2" xfId="38342"/>
    <cellStyle name="5_III_Tagesbetreuung_2010_Rev1 4 4 2 2 2 3" xfId="31183"/>
    <cellStyle name="5_III_Tagesbetreuung_2010_Rev1 4 4 2 2 3" xfId="19222"/>
    <cellStyle name="5_III_Tagesbetreuung_2010_Rev1 4 4 2 2 3 2" xfId="26359"/>
    <cellStyle name="5_III_Tagesbetreuung_2010_Rev1 4 4 2 2 3 2 2" xfId="40674"/>
    <cellStyle name="5_III_Tagesbetreuung_2010_Rev1 4 4 2 2 3 3" xfId="33537"/>
    <cellStyle name="5_III_Tagesbetreuung_2010_Rev1 4 4 2 2 4" xfId="20529"/>
    <cellStyle name="5_III_Tagesbetreuung_2010_Rev1 4 4 2 2 4 2" xfId="27666"/>
    <cellStyle name="5_III_Tagesbetreuung_2010_Rev1 4 4 2 2 4 2 2" xfId="41981"/>
    <cellStyle name="5_III_Tagesbetreuung_2010_Rev1 4 4 2 2 4 3" xfId="34844"/>
    <cellStyle name="5_III_Tagesbetreuung_2010_Rev1 4 4 2 2 5" xfId="21744"/>
    <cellStyle name="5_III_Tagesbetreuung_2010_Rev1 4 4 2 2 5 2" xfId="36059"/>
    <cellStyle name="5_III_Tagesbetreuung_2010_Rev1 4 4 2 2 6" xfId="28881"/>
    <cellStyle name="5_III_Tagesbetreuung_2010_Rev1 4 4 2 3" xfId="15267"/>
    <cellStyle name="5_III_Tagesbetreuung_2010_Rev1 4 4 2 3 2" xfId="22426"/>
    <cellStyle name="5_III_Tagesbetreuung_2010_Rev1 4 4 2 3 2 2" xfId="36741"/>
    <cellStyle name="5_III_Tagesbetreuung_2010_Rev1 4 4 2 3 3" xfId="29582"/>
    <cellStyle name="5_III_Tagesbetreuung_2010_Rev1 4 4 2 4" xfId="17621"/>
    <cellStyle name="5_III_Tagesbetreuung_2010_Rev1 4 4 2 4 2" xfId="24758"/>
    <cellStyle name="5_III_Tagesbetreuung_2010_Rev1 4 4 2 4 2 2" xfId="39073"/>
    <cellStyle name="5_III_Tagesbetreuung_2010_Rev1 4 4 2 4 3" xfId="31936"/>
    <cellStyle name="5_III_Tagesbetreuung_2010_Rev1 4 5" xfId="676"/>
    <cellStyle name="5_III_Tagesbetreuung_2010_Rev1 4 5 2" xfId="12899"/>
    <cellStyle name="5_III_Tagesbetreuung_2010_Rev1 4 5 2 2" xfId="14877"/>
    <cellStyle name="5_III_Tagesbetreuung_2010_Rev1 4 5 2 2 2" xfId="17240"/>
    <cellStyle name="5_III_Tagesbetreuung_2010_Rev1 4 5 2 2 2 2" xfId="24377"/>
    <cellStyle name="5_III_Tagesbetreuung_2010_Rev1 4 5 2 2 2 2 2" xfId="38692"/>
    <cellStyle name="5_III_Tagesbetreuung_2010_Rev1 4 5 2 2 2 3" xfId="31555"/>
    <cellStyle name="5_III_Tagesbetreuung_2010_Rev1 4 5 2 2 3" xfId="19594"/>
    <cellStyle name="5_III_Tagesbetreuung_2010_Rev1 4 5 2 2 3 2" xfId="26731"/>
    <cellStyle name="5_III_Tagesbetreuung_2010_Rev1 4 5 2 2 3 2 2" xfId="41046"/>
    <cellStyle name="5_III_Tagesbetreuung_2010_Rev1 4 5 2 2 3 3" xfId="33909"/>
    <cellStyle name="5_III_Tagesbetreuung_2010_Rev1 4 5 2 2 4" xfId="20870"/>
    <cellStyle name="5_III_Tagesbetreuung_2010_Rev1 4 5 2 2 4 2" xfId="28007"/>
    <cellStyle name="5_III_Tagesbetreuung_2010_Rev1 4 5 2 2 4 2 2" xfId="42322"/>
    <cellStyle name="5_III_Tagesbetreuung_2010_Rev1 4 5 2 2 4 3" xfId="35185"/>
    <cellStyle name="5_III_Tagesbetreuung_2010_Rev1 4 5 2 2 5" xfId="22046"/>
    <cellStyle name="5_III_Tagesbetreuung_2010_Rev1 4 5 2 2 5 2" xfId="36361"/>
    <cellStyle name="5_III_Tagesbetreuung_2010_Rev1 4 5 2 2 6" xfId="29202"/>
    <cellStyle name="5_III_Tagesbetreuung_2010_Rev1 4 5 2 3" xfId="15268"/>
    <cellStyle name="5_III_Tagesbetreuung_2010_Rev1 4 5 2 3 2" xfId="22427"/>
    <cellStyle name="5_III_Tagesbetreuung_2010_Rev1 4 5 2 3 2 2" xfId="36742"/>
    <cellStyle name="5_III_Tagesbetreuung_2010_Rev1 4 5 2 3 3" xfId="29583"/>
    <cellStyle name="5_III_Tagesbetreuung_2010_Rev1 4 5 2 4" xfId="17622"/>
    <cellStyle name="5_III_Tagesbetreuung_2010_Rev1 4 5 2 4 2" xfId="24759"/>
    <cellStyle name="5_III_Tagesbetreuung_2010_Rev1 4 5 2 4 2 2" xfId="39074"/>
    <cellStyle name="5_III_Tagesbetreuung_2010_Rev1 4 5 2 4 3" xfId="31937"/>
    <cellStyle name="5_III_Tagesbetreuung_2010_Rev1 4 6" xfId="12895"/>
    <cellStyle name="5_III_Tagesbetreuung_2010_Rev1 4 6 2" xfId="14879"/>
    <cellStyle name="5_III_Tagesbetreuung_2010_Rev1 4 6 2 2" xfId="17242"/>
    <cellStyle name="5_III_Tagesbetreuung_2010_Rev1 4 6 2 2 2" xfId="24379"/>
    <cellStyle name="5_III_Tagesbetreuung_2010_Rev1 4 6 2 2 2 2" xfId="38694"/>
    <cellStyle name="5_III_Tagesbetreuung_2010_Rev1 4 6 2 2 3" xfId="31557"/>
    <cellStyle name="5_III_Tagesbetreuung_2010_Rev1 4 6 2 3" xfId="19596"/>
    <cellStyle name="5_III_Tagesbetreuung_2010_Rev1 4 6 2 3 2" xfId="26733"/>
    <cellStyle name="5_III_Tagesbetreuung_2010_Rev1 4 6 2 3 2 2" xfId="41048"/>
    <cellStyle name="5_III_Tagesbetreuung_2010_Rev1 4 6 2 3 3" xfId="33911"/>
    <cellStyle name="5_III_Tagesbetreuung_2010_Rev1 4 6 2 4" xfId="20872"/>
    <cellStyle name="5_III_Tagesbetreuung_2010_Rev1 4 6 2 4 2" xfId="28009"/>
    <cellStyle name="5_III_Tagesbetreuung_2010_Rev1 4 6 2 4 2 2" xfId="42324"/>
    <cellStyle name="5_III_Tagesbetreuung_2010_Rev1 4 6 2 4 3" xfId="35187"/>
    <cellStyle name="5_III_Tagesbetreuung_2010_Rev1 4 6 2 5" xfId="22048"/>
    <cellStyle name="5_III_Tagesbetreuung_2010_Rev1 4 6 2 5 2" xfId="36363"/>
    <cellStyle name="5_III_Tagesbetreuung_2010_Rev1 4 6 2 6" xfId="29204"/>
    <cellStyle name="5_III_Tagesbetreuung_2010_Rev1 4 6 3" xfId="15264"/>
    <cellStyle name="5_III_Tagesbetreuung_2010_Rev1 4 6 3 2" xfId="22423"/>
    <cellStyle name="5_III_Tagesbetreuung_2010_Rev1 4 6 3 2 2" xfId="36738"/>
    <cellStyle name="5_III_Tagesbetreuung_2010_Rev1 4 6 3 3" xfId="29579"/>
    <cellStyle name="5_III_Tagesbetreuung_2010_Rev1 4 6 4" xfId="17618"/>
    <cellStyle name="5_III_Tagesbetreuung_2010_Rev1 4 6 4 2" xfId="24755"/>
    <cellStyle name="5_III_Tagesbetreuung_2010_Rev1 4 6 4 2 2" xfId="39070"/>
    <cellStyle name="5_III_Tagesbetreuung_2010_Rev1 4 6 4 3" xfId="31933"/>
    <cellStyle name="5_III_Tagesbetreuung_2010_Rev1 5" xfId="677"/>
    <cellStyle name="5_III_Tagesbetreuung_2010_Rev1 5 2" xfId="12900"/>
    <cellStyle name="5_III_Tagesbetreuung_2010_Rev1 5 2 2" xfId="14168"/>
    <cellStyle name="5_III_Tagesbetreuung_2010_Rev1 5 2 2 2" xfId="16537"/>
    <cellStyle name="5_III_Tagesbetreuung_2010_Rev1 5 2 2 2 2" xfId="23696"/>
    <cellStyle name="5_III_Tagesbetreuung_2010_Rev1 5 2 2 2 2 2" xfId="38011"/>
    <cellStyle name="5_III_Tagesbetreuung_2010_Rev1 5 2 2 2 3" xfId="30852"/>
    <cellStyle name="5_III_Tagesbetreuung_2010_Rev1 5 2 2 3" xfId="18891"/>
    <cellStyle name="5_III_Tagesbetreuung_2010_Rev1 5 2 2 3 2" xfId="26028"/>
    <cellStyle name="5_III_Tagesbetreuung_2010_Rev1 5 2 2 3 2 2" xfId="40343"/>
    <cellStyle name="5_III_Tagesbetreuung_2010_Rev1 5 2 2 3 3" xfId="33206"/>
    <cellStyle name="5_III_Tagesbetreuung_2010_Rev1 5 2 2 4" xfId="20225"/>
    <cellStyle name="5_III_Tagesbetreuung_2010_Rev1 5 2 2 4 2" xfId="27362"/>
    <cellStyle name="5_III_Tagesbetreuung_2010_Rev1 5 2 2 4 2 2" xfId="41677"/>
    <cellStyle name="5_III_Tagesbetreuung_2010_Rev1 5 2 2 4 3" xfId="34540"/>
    <cellStyle name="5_III_Tagesbetreuung_2010_Rev1 5 2 2 5" xfId="21440"/>
    <cellStyle name="5_III_Tagesbetreuung_2010_Rev1 5 2 2 5 2" xfId="35755"/>
    <cellStyle name="5_III_Tagesbetreuung_2010_Rev1 5 2 2 6" xfId="28577"/>
    <cellStyle name="5_III_Tagesbetreuung_2010_Rev1 5 2 3" xfId="15269"/>
    <cellStyle name="5_III_Tagesbetreuung_2010_Rev1 5 2 3 2" xfId="22428"/>
    <cellStyle name="5_III_Tagesbetreuung_2010_Rev1 5 2 3 2 2" xfId="36743"/>
    <cellStyle name="5_III_Tagesbetreuung_2010_Rev1 5 2 3 3" xfId="29584"/>
    <cellStyle name="5_III_Tagesbetreuung_2010_Rev1 5 2 4" xfId="17623"/>
    <cellStyle name="5_III_Tagesbetreuung_2010_Rev1 5 2 4 2" xfId="24760"/>
    <cellStyle name="5_III_Tagesbetreuung_2010_Rev1 5 2 4 2 2" xfId="39075"/>
    <cellStyle name="5_III_Tagesbetreuung_2010_Rev1 5 2 4 3" xfId="31938"/>
    <cellStyle name="5_III_Tagesbetreuung_2010_Rev1 6" xfId="678"/>
    <cellStyle name="5_III_Tagesbetreuung_2010_Rev1 6 2" xfId="12901"/>
    <cellStyle name="5_III_Tagesbetreuung_2010_Rev1 6 2 2" xfId="14872"/>
    <cellStyle name="5_III_Tagesbetreuung_2010_Rev1 6 2 2 2" xfId="17235"/>
    <cellStyle name="5_III_Tagesbetreuung_2010_Rev1 6 2 2 2 2" xfId="24372"/>
    <cellStyle name="5_III_Tagesbetreuung_2010_Rev1 6 2 2 2 2 2" xfId="38687"/>
    <cellStyle name="5_III_Tagesbetreuung_2010_Rev1 6 2 2 2 3" xfId="31550"/>
    <cellStyle name="5_III_Tagesbetreuung_2010_Rev1 6 2 2 3" xfId="19589"/>
    <cellStyle name="5_III_Tagesbetreuung_2010_Rev1 6 2 2 3 2" xfId="26726"/>
    <cellStyle name="5_III_Tagesbetreuung_2010_Rev1 6 2 2 3 2 2" xfId="41041"/>
    <cellStyle name="5_III_Tagesbetreuung_2010_Rev1 6 2 2 3 3" xfId="33904"/>
    <cellStyle name="5_III_Tagesbetreuung_2010_Rev1 6 2 2 4" xfId="20865"/>
    <cellStyle name="5_III_Tagesbetreuung_2010_Rev1 6 2 2 4 2" xfId="28002"/>
    <cellStyle name="5_III_Tagesbetreuung_2010_Rev1 6 2 2 4 2 2" xfId="42317"/>
    <cellStyle name="5_III_Tagesbetreuung_2010_Rev1 6 2 2 4 3" xfId="35180"/>
    <cellStyle name="5_III_Tagesbetreuung_2010_Rev1 6 2 2 5" xfId="22041"/>
    <cellStyle name="5_III_Tagesbetreuung_2010_Rev1 6 2 2 5 2" xfId="36356"/>
    <cellStyle name="5_III_Tagesbetreuung_2010_Rev1 6 2 2 6" xfId="29197"/>
    <cellStyle name="5_III_Tagesbetreuung_2010_Rev1 6 2 3" xfId="15270"/>
    <cellStyle name="5_III_Tagesbetreuung_2010_Rev1 6 2 3 2" xfId="22429"/>
    <cellStyle name="5_III_Tagesbetreuung_2010_Rev1 6 2 3 2 2" xfId="36744"/>
    <cellStyle name="5_III_Tagesbetreuung_2010_Rev1 6 2 3 3" xfId="29585"/>
    <cellStyle name="5_III_Tagesbetreuung_2010_Rev1 6 2 4" xfId="17624"/>
    <cellStyle name="5_III_Tagesbetreuung_2010_Rev1 6 2 4 2" xfId="24761"/>
    <cellStyle name="5_III_Tagesbetreuung_2010_Rev1 6 2 4 2 2" xfId="39076"/>
    <cellStyle name="5_III_Tagesbetreuung_2010_Rev1 6 2 4 3" xfId="31939"/>
    <cellStyle name="5_III_Tagesbetreuung_2010_Rev1 7" xfId="679"/>
    <cellStyle name="5_III_Tagesbetreuung_2010_Rev1 7 2" xfId="12902"/>
    <cellStyle name="5_III_Tagesbetreuung_2010_Rev1 7 2 2" xfId="14876"/>
    <cellStyle name="5_III_Tagesbetreuung_2010_Rev1 7 2 2 2" xfId="17239"/>
    <cellStyle name="5_III_Tagesbetreuung_2010_Rev1 7 2 2 2 2" xfId="24376"/>
    <cellStyle name="5_III_Tagesbetreuung_2010_Rev1 7 2 2 2 2 2" xfId="38691"/>
    <cellStyle name="5_III_Tagesbetreuung_2010_Rev1 7 2 2 2 3" xfId="31554"/>
    <cellStyle name="5_III_Tagesbetreuung_2010_Rev1 7 2 2 3" xfId="19593"/>
    <cellStyle name="5_III_Tagesbetreuung_2010_Rev1 7 2 2 3 2" xfId="26730"/>
    <cellStyle name="5_III_Tagesbetreuung_2010_Rev1 7 2 2 3 2 2" xfId="41045"/>
    <cellStyle name="5_III_Tagesbetreuung_2010_Rev1 7 2 2 3 3" xfId="33908"/>
    <cellStyle name="5_III_Tagesbetreuung_2010_Rev1 7 2 2 4" xfId="20869"/>
    <cellStyle name="5_III_Tagesbetreuung_2010_Rev1 7 2 2 4 2" xfId="28006"/>
    <cellStyle name="5_III_Tagesbetreuung_2010_Rev1 7 2 2 4 2 2" xfId="42321"/>
    <cellStyle name="5_III_Tagesbetreuung_2010_Rev1 7 2 2 4 3" xfId="35184"/>
    <cellStyle name="5_III_Tagesbetreuung_2010_Rev1 7 2 2 5" xfId="22045"/>
    <cellStyle name="5_III_Tagesbetreuung_2010_Rev1 7 2 2 5 2" xfId="36360"/>
    <cellStyle name="5_III_Tagesbetreuung_2010_Rev1 7 2 2 6" xfId="29201"/>
    <cellStyle name="5_III_Tagesbetreuung_2010_Rev1 7 2 3" xfId="15271"/>
    <cellStyle name="5_III_Tagesbetreuung_2010_Rev1 7 2 3 2" xfId="22430"/>
    <cellStyle name="5_III_Tagesbetreuung_2010_Rev1 7 2 3 2 2" xfId="36745"/>
    <cellStyle name="5_III_Tagesbetreuung_2010_Rev1 7 2 3 3" xfId="29586"/>
    <cellStyle name="5_III_Tagesbetreuung_2010_Rev1 7 2 4" xfId="17625"/>
    <cellStyle name="5_III_Tagesbetreuung_2010_Rev1 7 2 4 2" xfId="24762"/>
    <cellStyle name="5_III_Tagesbetreuung_2010_Rev1 7 2 4 2 2" xfId="39077"/>
    <cellStyle name="5_III_Tagesbetreuung_2010_Rev1 7 2 4 3" xfId="31940"/>
    <cellStyle name="5_III_Tagesbetreuung_2010_Rev1 8" xfId="680"/>
    <cellStyle name="5_III_Tagesbetreuung_2010_Rev1 8 2" xfId="12903"/>
    <cellStyle name="5_III_Tagesbetreuung_2010_Rev1 8 2 2" xfId="14500"/>
    <cellStyle name="5_III_Tagesbetreuung_2010_Rev1 8 2 2 2" xfId="16869"/>
    <cellStyle name="5_III_Tagesbetreuung_2010_Rev1 8 2 2 2 2" xfId="24028"/>
    <cellStyle name="5_III_Tagesbetreuung_2010_Rev1 8 2 2 2 2 2" xfId="38343"/>
    <cellStyle name="5_III_Tagesbetreuung_2010_Rev1 8 2 2 2 3" xfId="31184"/>
    <cellStyle name="5_III_Tagesbetreuung_2010_Rev1 8 2 2 3" xfId="19223"/>
    <cellStyle name="5_III_Tagesbetreuung_2010_Rev1 8 2 2 3 2" xfId="26360"/>
    <cellStyle name="5_III_Tagesbetreuung_2010_Rev1 8 2 2 3 2 2" xfId="40675"/>
    <cellStyle name="5_III_Tagesbetreuung_2010_Rev1 8 2 2 3 3" xfId="33538"/>
    <cellStyle name="5_III_Tagesbetreuung_2010_Rev1 8 2 2 4" xfId="20530"/>
    <cellStyle name="5_III_Tagesbetreuung_2010_Rev1 8 2 2 4 2" xfId="27667"/>
    <cellStyle name="5_III_Tagesbetreuung_2010_Rev1 8 2 2 4 2 2" xfId="41982"/>
    <cellStyle name="5_III_Tagesbetreuung_2010_Rev1 8 2 2 4 3" xfId="34845"/>
    <cellStyle name="5_III_Tagesbetreuung_2010_Rev1 8 2 2 5" xfId="21745"/>
    <cellStyle name="5_III_Tagesbetreuung_2010_Rev1 8 2 2 5 2" xfId="36060"/>
    <cellStyle name="5_III_Tagesbetreuung_2010_Rev1 8 2 2 6" xfId="28882"/>
    <cellStyle name="5_III_Tagesbetreuung_2010_Rev1 8 2 3" xfId="15272"/>
    <cellStyle name="5_III_Tagesbetreuung_2010_Rev1 8 2 3 2" xfId="22431"/>
    <cellStyle name="5_III_Tagesbetreuung_2010_Rev1 8 2 3 2 2" xfId="36746"/>
    <cellStyle name="5_III_Tagesbetreuung_2010_Rev1 8 2 3 3" xfId="29587"/>
    <cellStyle name="5_III_Tagesbetreuung_2010_Rev1 8 2 4" xfId="17626"/>
    <cellStyle name="5_III_Tagesbetreuung_2010_Rev1 8 2 4 2" xfId="24763"/>
    <cellStyle name="5_III_Tagesbetreuung_2010_Rev1 8 2 4 2 2" xfId="39078"/>
    <cellStyle name="5_III_Tagesbetreuung_2010_Rev1 8 2 4 3" xfId="31941"/>
    <cellStyle name="5_III_Tagesbetreuung_2010_Rev1 9" xfId="12874"/>
    <cellStyle name="5_III_Tagesbetreuung_2010_Rev1 9 2" xfId="14889"/>
    <cellStyle name="5_III_Tagesbetreuung_2010_Rev1 9 2 2" xfId="17252"/>
    <cellStyle name="5_III_Tagesbetreuung_2010_Rev1 9 2 2 2" xfId="24389"/>
    <cellStyle name="5_III_Tagesbetreuung_2010_Rev1 9 2 2 2 2" xfId="38704"/>
    <cellStyle name="5_III_Tagesbetreuung_2010_Rev1 9 2 2 3" xfId="31567"/>
    <cellStyle name="5_III_Tagesbetreuung_2010_Rev1 9 2 3" xfId="19606"/>
    <cellStyle name="5_III_Tagesbetreuung_2010_Rev1 9 2 3 2" xfId="26743"/>
    <cellStyle name="5_III_Tagesbetreuung_2010_Rev1 9 2 3 2 2" xfId="41058"/>
    <cellStyle name="5_III_Tagesbetreuung_2010_Rev1 9 2 3 3" xfId="33921"/>
    <cellStyle name="5_III_Tagesbetreuung_2010_Rev1 9 2 4" xfId="20882"/>
    <cellStyle name="5_III_Tagesbetreuung_2010_Rev1 9 2 4 2" xfId="28019"/>
    <cellStyle name="5_III_Tagesbetreuung_2010_Rev1 9 2 4 2 2" xfId="42334"/>
    <cellStyle name="5_III_Tagesbetreuung_2010_Rev1 9 2 4 3" xfId="35197"/>
    <cellStyle name="5_III_Tagesbetreuung_2010_Rev1 9 2 5" xfId="22058"/>
    <cellStyle name="5_III_Tagesbetreuung_2010_Rev1 9 2 5 2" xfId="36373"/>
    <cellStyle name="5_III_Tagesbetreuung_2010_Rev1 9 2 6" xfId="29214"/>
    <cellStyle name="5_III_Tagesbetreuung_2010_Rev1 9 3" xfId="15243"/>
    <cellStyle name="5_III_Tagesbetreuung_2010_Rev1 9 3 2" xfId="22402"/>
    <cellStyle name="5_III_Tagesbetreuung_2010_Rev1 9 3 2 2" xfId="36717"/>
    <cellStyle name="5_III_Tagesbetreuung_2010_Rev1 9 3 3" xfId="29558"/>
    <cellStyle name="5_III_Tagesbetreuung_2010_Rev1 9 4" xfId="17597"/>
    <cellStyle name="5_III_Tagesbetreuung_2010_Rev1 9 4 2" xfId="24734"/>
    <cellStyle name="5_III_Tagesbetreuung_2010_Rev1 9 4 2 2" xfId="39049"/>
    <cellStyle name="5_III_Tagesbetreuung_2010_Rev1 9 4 3" xfId="31912"/>
    <cellStyle name="5_leertabellen_teil_iii" xfId="200"/>
    <cellStyle name="5_leertabellen_teil_iii 10" xfId="43289"/>
    <cellStyle name="5_leertabellen_teil_iii 2" xfId="681"/>
    <cellStyle name="5_leertabellen_teil_iii 2 2" xfId="682"/>
    <cellStyle name="5_leertabellen_teil_iii 2 2 2" xfId="683"/>
    <cellStyle name="5_leertabellen_teil_iii 2 2 2 2" xfId="12907"/>
    <cellStyle name="5_leertabellen_teil_iii 2 2 2 2 2" xfId="14225"/>
    <cellStyle name="5_leertabellen_teil_iii 2 2 2 2 2 2" xfId="16594"/>
    <cellStyle name="5_leertabellen_teil_iii 2 2 2 2 2 2 2" xfId="23753"/>
    <cellStyle name="5_leertabellen_teil_iii 2 2 2 2 2 2 2 2" xfId="38068"/>
    <cellStyle name="5_leertabellen_teil_iii 2 2 2 2 2 2 3" xfId="30909"/>
    <cellStyle name="5_leertabellen_teil_iii 2 2 2 2 2 3" xfId="18948"/>
    <cellStyle name="5_leertabellen_teil_iii 2 2 2 2 2 3 2" xfId="26085"/>
    <cellStyle name="5_leertabellen_teil_iii 2 2 2 2 2 3 2 2" xfId="40400"/>
    <cellStyle name="5_leertabellen_teil_iii 2 2 2 2 2 3 3" xfId="33263"/>
    <cellStyle name="5_leertabellen_teil_iii 2 2 2 2 2 4" xfId="20282"/>
    <cellStyle name="5_leertabellen_teil_iii 2 2 2 2 2 4 2" xfId="27419"/>
    <cellStyle name="5_leertabellen_teil_iii 2 2 2 2 2 4 2 2" xfId="41734"/>
    <cellStyle name="5_leertabellen_teil_iii 2 2 2 2 2 4 3" xfId="34597"/>
    <cellStyle name="5_leertabellen_teil_iii 2 2 2 2 2 5" xfId="21497"/>
    <cellStyle name="5_leertabellen_teil_iii 2 2 2 2 2 5 2" xfId="35812"/>
    <cellStyle name="5_leertabellen_teil_iii 2 2 2 2 2 6" xfId="28634"/>
    <cellStyle name="5_leertabellen_teil_iii 2 2 2 2 3" xfId="15276"/>
    <cellStyle name="5_leertabellen_teil_iii 2 2 2 2 3 2" xfId="22435"/>
    <cellStyle name="5_leertabellen_teil_iii 2 2 2 2 3 2 2" xfId="36750"/>
    <cellStyle name="5_leertabellen_teil_iii 2 2 2 2 3 3" xfId="29591"/>
    <cellStyle name="5_leertabellen_teil_iii 2 2 2 2 4" xfId="17630"/>
    <cellStyle name="5_leertabellen_teil_iii 2 2 2 2 4 2" xfId="24767"/>
    <cellStyle name="5_leertabellen_teil_iii 2 2 2 2 4 2 2" xfId="39082"/>
    <cellStyle name="5_leertabellen_teil_iii 2 2 2 2 4 3" xfId="31945"/>
    <cellStyle name="5_leertabellen_teil_iii 2 2 3" xfId="684"/>
    <cellStyle name="5_leertabellen_teil_iii 2 2 3 2" xfId="12908"/>
    <cellStyle name="5_leertabellen_teil_iii 2 2 3 2 2" xfId="14873"/>
    <cellStyle name="5_leertabellen_teil_iii 2 2 3 2 2 2" xfId="17236"/>
    <cellStyle name="5_leertabellen_teil_iii 2 2 3 2 2 2 2" xfId="24373"/>
    <cellStyle name="5_leertabellen_teil_iii 2 2 3 2 2 2 2 2" xfId="38688"/>
    <cellStyle name="5_leertabellen_teil_iii 2 2 3 2 2 2 3" xfId="31551"/>
    <cellStyle name="5_leertabellen_teil_iii 2 2 3 2 2 3" xfId="19590"/>
    <cellStyle name="5_leertabellen_teil_iii 2 2 3 2 2 3 2" xfId="26727"/>
    <cellStyle name="5_leertabellen_teil_iii 2 2 3 2 2 3 2 2" xfId="41042"/>
    <cellStyle name="5_leertabellen_teil_iii 2 2 3 2 2 3 3" xfId="33905"/>
    <cellStyle name="5_leertabellen_teil_iii 2 2 3 2 2 4" xfId="20866"/>
    <cellStyle name="5_leertabellen_teil_iii 2 2 3 2 2 4 2" xfId="28003"/>
    <cellStyle name="5_leertabellen_teil_iii 2 2 3 2 2 4 2 2" xfId="42318"/>
    <cellStyle name="5_leertabellen_teil_iii 2 2 3 2 2 4 3" xfId="35181"/>
    <cellStyle name="5_leertabellen_teil_iii 2 2 3 2 2 5" xfId="22042"/>
    <cellStyle name="5_leertabellen_teil_iii 2 2 3 2 2 5 2" xfId="36357"/>
    <cellStyle name="5_leertabellen_teil_iii 2 2 3 2 2 6" xfId="29198"/>
    <cellStyle name="5_leertabellen_teil_iii 2 2 3 2 3" xfId="15277"/>
    <cellStyle name="5_leertabellen_teil_iii 2 2 3 2 3 2" xfId="22436"/>
    <cellStyle name="5_leertabellen_teil_iii 2 2 3 2 3 2 2" xfId="36751"/>
    <cellStyle name="5_leertabellen_teil_iii 2 2 3 2 3 3" xfId="29592"/>
    <cellStyle name="5_leertabellen_teil_iii 2 2 3 2 4" xfId="17631"/>
    <cellStyle name="5_leertabellen_teil_iii 2 2 3 2 4 2" xfId="24768"/>
    <cellStyle name="5_leertabellen_teil_iii 2 2 3 2 4 2 2" xfId="39083"/>
    <cellStyle name="5_leertabellen_teil_iii 2 2 3 2 4 3" xfId="31946"/>
    <cellStyle name="5_leertabellen_teil_iii 2 2 4" xfId="685"/>
    <cellStyle name="5_leertabellen_teil_iii 2 2 4 2" xfId="12909"/>
    <cellStyle name="5_leertabellen_teil_iii 2 2 4 2 2" xfId="14256"/>
    <cellStyle name="5_leertabellen_teil_iii 2 2 4 2 2 2" xfId="16625"/>
    <cellStyle name="5_leertabellen_teil_iii 2 2 4 2 2 2 2" xfId="23784"/>
    <cellStyle name="5_leertabellen_teil_iii 2 2 4 2 2 2 2 2" xfId="38099"/>
    <cellStyle name="5_leertabellen_teil_iii 2 2 4 2 2 2 3" xfId="30940"/>
    <cellStyle name="5_leertabellen_teil_iii 2 2 4 2 2 3" xfId="18979"/>
    <cellStyle name="5_leertabellen_teil_iii 2 2 4 2 2 3 2" xfId="26116"/>
    <cellStyle name="5_leertabellen_teil_iii 2 2 4 2 2 3 2 2" xfId="40431"/>
    <cellStyle name="5_leertabellen_teil_iii 2 2 4 2 2 3 3" xfId="33294"/>
    <cellStyle name="5_leertabellen_teil_iii 2 2 4 2 2 4" xfId="20312"/>
    <cellStyle name="5_leertabellen_teil_iii 2 2 4 2 2 4 2" xfId="27449"/>
    <cellStyle name="5_leertabellen_teil_iii 2 2 4 2 2 4 2 2" xfId="41764"/>
    <cellStyle name="5_leertabellen_teil_iii 2 2 4 2 2 4 3" xfId="34627"/>
    <cellStyle name="5_leertabellen_teil_iii 2 2 4 2 2 5" xfId="21527"/>
    <cellStyle name="5_leertabellen_teil_iii 2 2 4 2 2 5 2" xfId="35842"/>
    <cellStyle name="5_leertabellen_teil_iii 2 2 4 2 2 6" xfId="28664"/>
    <cellStyle name="5_leertabellen_teil_iii 2 2 4 2 3" xfId="15278"/>
    <cellStyle name="5_leertabellen_teil_iii 2 2 4 2 3 2" xfId="22437"/>
    <cellStyle name="5_leertabellen_teil_iii 2 2 4 2 3 2 2" xfId="36752"/>
    <cellStyle name="5_leertabellen_teil_iii 2 2 4 2 3 3" xfId="29593"/>
    <cellStyle name="5_leertabellen_teil_iii 2 2 4 2 4" xfId="17632"/>
    <cellStyle name="5_leertabellen_teil_iii 2 2 4 2 4 2" xfId="24769"/>
    <cellStyle name="5_leertabellen_teil_iii 2 2 4 2 4 2 2" xfId="39084"/>
    <cellStyle name="5_leertabellen_teil_iii 2 2 4 2 4 3" xfId="31947"/>
    <cellStyle name="5_leertabellen_teil_iii 2 2 5" xfId="686"/>
    <cellStyle name="5_leertabellen_teil_iii 2 2 5 2" xfId="12910"/>
    <cellStyle name="5_leertabellen_teil_iii 2 2 5 2 2" xfId="13739"/>
    <cellStyle name="5_leertabellen_teil_iii 2 2 5 2 2 2" xfId="16108"/>
    <cellStyle name="5_leertabellen_teil_iii 2 2 5 2 2 2 2" xfId="23267"/>
    <cellStyle name="5_leertabellen_teil_iii 2 2 5 2 2 2 2 2" xfId="37582"/>
    <cellStyle name="5_leertabellen_teil_iii 2 2 5 2 2 2 3" xfId="30423"/>
    <cellStyle name="5_leertabellen_teil_iii 2 2 5 2 2 3" xfId="18462"/>
    <cellStyle name="5_leertabellen_teil_iii 2 2 5 2 2 3 2" xfId="25599"/>
    <cellStyle name="5_leertabellen_teil_iii 2 2 5 2 2 3 2 2" xfId="39914"/>
    <cellStyle name="5_leertabellen_teil_iii 2 2 5 2 2 3 3" xfId="32777"/>
    <cellStyle name="5_leertabellen_teil_iii 2 2 5 2 2 4" xfId="19988"/>
    <cellStyle name="5_leertabellen_teil_iii 2 2 5 2 2 4 2" xfId="27125"/>
    <cellStyle name="5_leertabellen_teil_iii 2 2 5 2 2 4 2 2" xfId="41440"/>
    <cellStyle name="5_leertabellen_teil_iii 2 2 5 2 2 4 3" xfId="34303"/>
    <cellStyle name="5_leertabellen_teil_iii 2 2 5 2 2 5" xfId="21203"/>
    <cellStyle name="5_leertabellen_teil_iii 2 2 5 2 2 5 2" xfId="35518"/>
    <cellStyle name="5_leertabellen_teil_iii 2 2 5 2 2 6" xfId="28340"/>
    <cellStyle name="5_leertabellen_teil_iii 2 2 5 2 3" xfId="15279"/>
    <cellStyle name="5_leertabellen_teil_iii 2 2 5 2 3 2" xfId="22438"/>
    <cellStyle name="5_leertabellen_teil_iii 2 2 5 2 3 2 2" xfId="36753"/>
    <cellStyle name="5_leertabellen_teil_iii 2 2 5 2 3 3" xfId="29594"/>
    <cellStyle name="5_leertabellen_teil_iii 2 2 5 2 4" xfId="17633"/>
    <cellStyle name="5_leertabellen_teil_iii 2 2 5 2 4 2" xfId="24770"/>
    <cellStyle name="5_leertabellen_teil_iii 2 2 5 2 4 2 2" xfId="39085"/>
    <cellStyle name="5_leertabellen_teil_iii 2 2 5 2 4 3" xfId="31948"/>
    <cellStyle name="5_leertabellen_teil_iii 2 2 6" xfId="12906"/>
    <cellStyle name="5_leertabellen_teil_iii 2 2 6 2" xfId="14874"/>
    <cellStyle name="5_leertabellen_teil_iii 2 2 6 2 2" xfId="17237"/>
    <cellStyle name="5_leertabellen_teil_iii 2 2 6 2 2 2" xfId="24374"/>
    <cellStyle name="5_leertabellen_teil_iii 2 2 6 2 2 2 2" xfId="38689"/>
    <cellStyle name="5_leertabellen_teil_iii 2 2 6 2 2 3" xfId="31552"/>
    <cellStyle name="5_leertabellen_teil_iii 2 2 6 2 3" xfId="19591"/>
    <cellStyle name="5_leertabellen_teil_iii 2 2 6 2 3 2" xfId="26728"/>
    <cellStyle name="5_leertabellen_teil_iii 2 2 6 2 3 2 2" xfId="41043"/>
    <cellStyle name="5_leertabellen_teil_iii 2 2 6 2 3 3" xfId="33906"/>
    <cellStyle name="5_leertabellen_teil_iii 2 2 6 2 4" xfId="20867"/>
    <cellStyle name="5_leertabellen_teil_iii 2 2 6 2 4 2" xfId="28004"/>
    <cellStyle name="5_leertabellen_teil_iii 2 2 6 2 4 2 2" xfId="42319"/>
    <cellStyle name="5_leertabellen_teil_iii 2 2 6 2 4 3" xfId="35182"/>
    <cellStyle name="5_leertabellen_teil_iii 2 2 6 2 5" xfId="22043"/>
    <cellStyle name="5_leertabellen_teil_iii 2 2 6 2 5 2" xfId="36358"/>
    <cellStyle name="5_leertabellen_teil_iii 2 2 6 2 6" xfId="29199"/>
    <cellStyle name="5_leertabellen_teil_iii 2 2 6 3" xfId="15275"/>
    <cellStyle name="5_leertabellen_teil_iii 2 2 6 3 2" xfId="22434"/>
    <cellStyle name="5_leertabellen_teil_iii 2 2 6 3 2 2" xfId="36749"/>
    <cellStyle name="5_leertabellen_teil_iii 2 2 6 3 3" xfId="29590"/>
    <cellStyle name="5_leertabellen_teil_iii 2 2 6 4" xfId="17629"/>
    <cellStyle name="5_leertabellen_teil_iii 2 2 6 4 2" xfId="24766"/>
    <cellStyle name="5_leertabellen_teil_iii 2 2 6 4 2 2" xfId="39081"/>
    <cellStyle name="5_leertabellen_teil_iii 2 2 6 4 3" xfId="31944"/>
    <cellStyle name="5_leertabellen_teil_iii 2 3" xfId="687"/>
    <cellStyle name="5_leertabellen_teil_iii 2 3 2" xfId="12911"/>
    <cellStyle name="5_leertabellen_teil_iii 2 3 2 2" xfId="14034"/>
    <cellStyle name="5_leertabellen_teil_iii 2 3 2 2 2" xfId="16403"/>
    <cellStyle name="5_leertabellen_teil_iii 2 3 2 2 2 2" xfId="23562"/>
    <cellStyle name="5_leertabellen_teil_iii 2 3 2 2 2 2 2" xfId="37877"/>
    <cellStyle name="5_leertabellen_teil_iii 2 3 2 2 2 3" xfId="30718"/>
    <cellStyle name="5_leertabellen_teil_iii 2 3 2 2 3" xfId="18757"/>
    <cellStyle name="5_leertabellen_teil_iii 2 3 2 2 3 2" xfId="25894"/>
    <cellStyle name="5_leertabellen_teil_iii 2 3 2 2 3 2 2" xfId="40209"/>
    <cellStyle name="5_leertabellen_teil_iii 2 3 2 2 3 3" xfId="33072"/>
    <cellStyle name="5_leertabellen_teil_iii 2 3 2 2 4" xfId="20126"/>
    <cellStyle name="5_leertabellen_teil_iii 2 3 2 2 4 2" xfId="27263"/>
    <cellStyle name="5_leertabellen_teil_iii 2 3 2 2 4 2 2" xfId="41578"/>
    <cellStyle name="5_leertabellen_teil_iii 2 3 2 2 4 3" xfId="34441"/>
    <cellStyle name="5_leertabellen_teil_iii 2 3 2 2 5" xfId="21341"/>
    <cellStyle name="5_leertabellen_teil_iii 2 3 2 2 5 2" xfId="35656"/>
    <cellStyle name="5_leertabellen_teil_iii 2 3 2 2 6" xfId="28478"/>
    <cellStyle name="5_leertabellen_teil_iii 2 3 2 3" xfId="15280"/>
    <cellStyle name="5_leertabellen_teil_iii 2 3 2 3 2" xfId="22439"/>
    <cellStyle name="5_leertabellen_teil_iii 2 3 2 3 2 2" xfId="36754"/>
    <cellStyle name="5_leertabellen_teil_iii 2 3 2 3 3" xfId="29595"/>
    <cellStyle name="5_leertabellen_teil_iii 2 3 2 4" xfId="17634"/>
    <cellStyle name="5_leertabellen_teil_iii 2 3 2 4 2" xfId="24771"/>
    <cellStyle name="5_leertabellen_teil_iii 2 3 2 4 2 2" xfId="39086"/>
    <cellStyle name="5_leertabellen_teil_iii 2 3 2 4 3" xfId="31949"/>
    <cellStyle name="5_leertabellen_teil_iii 2 4" xfId="688"/>
    <cellStyle name="5_leertabellen_teil_iii 2 4 2" xfId="12912"/>
    <cellStyle name="5_leertabellen_teil_iii 2 4 2 2" xfId="14861"/>
    <cellStyle name="5_leertabellen_teil_iii 2 4 2 2 2" xfId="17224"/>
    <cellStyle name="5_leertabellen_teil_iii 2 4 2 2 2 2" xfId="24361"/>
    <cellStyle name="5_leertabellen_teil_iii 2 4 2 2 2 2 2" xfId="38676"/>
    <cellStyle name="5_leertabellen_teil_iii 2 4 2 2 2 3" xfId="31539"/>
    <cellStyle name="5_leertabellen_teil_iii 2 4 2 2 3" xfId="19578"/>
    <cellStyle name="5_leertabellen_teil_iii 2 4 2 2 3 2" xfId="26715"/>
    <cellStyle name="5_leertabellen_teil_iii 2 4 2 2 3 2 2" xfId="41030"/>
    <cellStyle name="5_leertabellen_teil_iii 2 4 2 2 3 3" xfId="33893"/>
    <cellStyle name="5_leertabellen_teil_iii 2 4 2 2 4" xfId="20854"/>
    <cellStyle name="5_leertabellen_teil_iii 2 4 2 2 4 2" xfId="27991"/>
    <cellStyle name="5_leertabellen_teil_iii 2 4 2 2 4 2 2" xfId="42306"/>
    <cellStyle name="5_leertabellen_teil_iii 2 4 2 2 4 3" xfId="35169"/>
    <cellStyle name="5_leertabellen_teil_iii 2 4 2 2 5" xfId="22030"/>
    <cellStyle name="5_leertabellen_teil_iii 2 4 2 2 5 2" xfId="36345"/>
    <cellStyle name="5_leertabellen_teil_iii 2 4 2 2 6" xfId="29186"/>
    <cellStyle name="5_leertabellen_teil_iii 2 4 2 3" xfId="15281"/>
    <cellStyle name="5_leertabellen_teil_iii 2 4 2 3 2" xfId="22440"/>
    <cellStyle name="5_leertabellen_teil_iii 2 4 2 3 2 2" xfId="36755"/>
    <cellStyle name="5_leertabellen_teil_iii 2 4 2 3 3" xfId="29596"/>
    <cellStyle name="5_leertabellen_teil_iii 2 4 2 4" xfId="17635"/>
    <cellStyle name="5_leertabellen_teil_iii 2 4 2 4 2" xfId="24772"/>
    <cellStyle name="5_leertabellen_teil_iii 2 4 2 4 2 2" xfId="39087"/>
    <cellStyle name="5_leertabellen_teil_iii 2 4 2 4 3" xfId="31950"/>
    <cellStyle name="5_leertabellen_teil_iii 2 5" xfId="689"/>
    <cellStyle name="5_leertabellen_teil_iii 2 5 2" xfId="12913"/>
    <cellStyle name="5_leertabellen_teil_iii 2 5 2 2" xfId="14870"/>
    <cellStyle name="5_leertabellen_teil_iii 2 5 2 2 2" xfId="17233"/>
    <cellStyle name="5_leertabellen_teil_iii 2 5 2 2 2 2" xfId="24370"/>
    <cellStyle name="5_leertabellen_teil_iii 2 5 2 2 2 2 2" xfId="38685"/>
    <cellStyle name="5_leertabellen_teil_iii 2 5 2 2 2 3" xfId="31548"/>
    <cellStyle name="5_leertabellen_teil_iii 2 5 2 2 3" xfId="19587"/>
    <cellStyle name="5_leertabellen_teil_iii 2 5 2 2 3 2" xfId="26724"/>
    <cellStyle name="5_leertabellen_teil_iii 2 5 2 2 3 2 2" xfId="41039"/>
    <cellStyle name="5_leertabellen_teil_iii 2 5 2 2 3 3" xfId="33902"/>
    <cellStyle name="5_leertabellen_teil_iii 2 5 2 2 4" xfId="20863"/>
    <cellStyle name="5_leertabellen_teil_iii 2 5 2 2 4 2" xfId="28000"/>
    <cellStyle name="5_leertabellen_teil_iii 2 5 2 2 4 2 2" xfId="42315"/>
    <cellStyle name="5_leertabellen_teil_iii 2 5 2 2 4 3" xfId="35178"/>
    <cellStyle name="5_leertabellen_teil_iii 2 5 2 2 5" xfId="22039"/>
    <cellStyle name="5_leertabellen_teil_iii 2 5 2 2 5 2" xfId="36354"/>
    <cellStyle name="5_leertabellen_teil_iii 2 5 2 2 6" xfId="29195"/>
    <cellStyle name="5_leertabellen_teil_iii 2 5 2 3" xfId="15282"/>
    <cellStyle name="5_leertabellen_teil_iii 2 5 2 3 2" xfId="22441"/>
    <cellStyle name="5_leertabellen_teil_iii 2 5 2 3 2 2" xfId="36756"/>
    <cellStyle name="5_leertabellen_teil_iii 2 5 2 3 3" xfId="29597"/>
    <cellStyle name="5_leertabellen_teil_iii 2 5 2 4" xfId="17636"/>
    <cellStyle name="5_leertabellen_teil_iii 2 5 2 4 2" xfId="24773"/>
    <cellStyle name="5_leertabellen_teil_iii 2 5 2 4 2 2" xfId="39088"/>
    <cellStyle name="5_leertabellen_teil_iii 2 5 2 4 3" xfId="31951"/>
    <cellStyle name="5_leertabellen_teil_iii 2 6" xfId="690"/>
    <cellStyle name="5_leertabellen_teil_iii 2 6 2" xfId="12914"/>
    <cellStyle name="5_leertabellen_teil_iii 2 6 2 2" xfId="14170"/>
    <cellStyle name="5_leertabellen_teil_iii 2 6 2 2 2" xfId="16539"/>
    <cellStyle name="5_leertabellen_teil_iii 2 6 2 2 2 2" xfId="23698"/>
    <cellStyle name="5_leertabellen_teil_iii 2 6 2 2 2 2 2" xfId="38013"/>
    <cellStyle name="5_leertabellen_teil_iii 2 6 2 2 2 3" xfId="30854"/>
    <cellStyle name="5_leertabellen_teil_iii 2 6 2 2 3" xfId="18893"/>
    <cellStyle name="5_leertabellen_teil_iii 2 6 2 2 3 2" xfId="26030"/>
    <cellStyle name="5_leertabellen_teil_iii 2 6 2 2 3 2 2" xfId="40345"/>
    <cellStyle name="5_leertabellen_teil_iii 2 6 2 2 3 3" xfId="33208"/>
    <cellStyle name="5_leertabellen_teil_iii 2 6 2 2 4" xfId="20227"/>
    <cellStyle name="5_leertabellen_teil_iii 2 6 2 2 4 2" xfId="27364"/>
    <cellStyle name="5_leertabellen_teil_iii 2 6 2 2 4 2 2" xfId="41679"/>
    <cellStyle name="5_leertabellen_teil_iii 2 6 2 2 4 3" xfId="34542"/>
    <cellStyle name="5_leertabellen_teil_iii 2 6 2 2 5" xfId="21442"/>
    <cellStyle name="5_leertabellen_teil_iii 2 6 2 2 5 2" xfId="35757"/>
    <cellStyle name="5_leertabellen_teil_iii 2 6 2 2 6" xfId="28579"/>
    <cellStyle name="5_leertabellen_teil_iii 2 6 2 3" xfId="15283"/>
    <cellStyle name="5_leertabellen_teil_iii 2 6 2 3 2" xfId="22442"/>
    <cellStyle name="5_leertabellen_teil_iii 2 6 2 3 2 2" xfId="36757"/>
    <cellStyle name="5_leertabellen_teil_iii 2 6 2 3 3" xfId="29598"/>
    <cellStyle name="5_leertabellen_teil_iii 2 6 2 4" xfId="17637"/>
    <cellStyle name="5_leertabellen_teil_iii 2 6 2 4 2" xfId="24774"/>
    <cellStyle name="5_leertabellen_teil_iii 2 6 2 4 2 2" xfId="39089"/>
    <cellStyle name="5_leertabellen_teil_iii 2 6 2 4 3" xfId="31952"/>
    <cellStyle name="5_leertabellen_teil_iii 2 7" xfId="12905"/>
    <cellStyle name="5_leertabellen_teil_iii 2 7 2" xfId="14169"/>
    <cellStyle name="5_leertabellen_teil_iii 2 7 2 2" xfId="16538"/>
    <cellStyle name="5_leertabellen_teil_iii 2 7 2 2 2" xfId="23697"/>
    <cellStyle name="5_leertabellen_teil_iii 2 7 2 2 2 2" xfId="38012"/>
    <cellStyle name="5_leertabellen_teil_iii 2 7 2 2 3" xfId="30853"/>
    <cellStyle name="5_leertabellen_teil_iii 2 7 2 3" xfId="18892"/>
    <cellStyle name="5_leertabellen_teil_iii 2 7 2 3 2" xfId="26029"/>
    <cellStyle name="5_leertabellen_teil_iii 2 7 2 3 2 2" xfId="40344"/>
    <cellStyle name="5_leertabellen_teil_iii 2 7 2 3 3" xfId="33207"/>
    <cellStyle name="5_leertabellen_teil_iii 2 7 2 4" xfId="20226"/>
    <cellStyle name="5_leertabellen_teil_iii 2 7 2 4 2" xfId="27363"/>
    <cellStyle name="5_leertabellen_teil_iii 2 7 2 4 2 2" xfId="41678"/>
    <cellStyle name="5_leertabellen_teil_iii 2 7 2 4 3" xfId="34541"/>
    <cellStyle name="5_leertabellen_teil_iii 2 7 2 5" xfId="21441"/>
    <cellStyle name="5_leertabellen_teil_iii 2 7 2 5 2" xfId="35756"/>
    <cellStyle name="5_leertabellen_teil_iii 2 7 2 6" xfId="28578"/>
    <cellStyle name="5_leertabellen_teil_iii 2 7 3" xfId="15274"/>
    <cellStyle name="5_leertabellen_teil_iii 2 7 3 2" xfId="22433"/>
    <cellStyle name="5_leertabellen_teil_iii 2 7 3 2 2" xfId="36748"/>
    <cellStyle name="5_leertabellen_teil_iii 2 7 3 3" xfId="29589"/>
    <cellStyle name="5_leertabellen_teil_iii 2 7 4" xfId="17628"/>
    <cellStyle name="5_leertabellen_teil_iii 2 7 4 2" xfId="24765"/>
    <cellStyle name="5_leertabellen_teil_iii 2 7 4 2 2" xfId="39080"/>
    <cellStyle name="5_leertabellen_teil_iii 2 7 4 3" xfId="31943"/>
    <cellStyle name="5_leertabellen_teil_iii 3" xfId="691"/>
    <cellStyle name="5_leertabellen_teil_iii 3 2" xfId="692"/>
    <cellStyle name="5_leertabellen_teil_iii 3 2 2" xfId="693"/>
    <cellStyle name="5_leertabellen_teil_iii 3 2 2 2" xfId="12917"/>
    <cellStyle name="5_leertabellen_teil_iii 3 2 2 2 2" xfId="14868"/>
    <cellStyle name="5_leertabellen_teil_iii 3 2 2 2 2 2" xfId="17231"/>
    <cellStyle name="5_leertabellen_teil_iii 3 2 2 2 2 2 2" xfId="24368"/>
    <cellStyle name="5_leertabellen_teil_iii 3 2 2 2 2 2 2 2" xfId="38683"/>
    <cellStyle name="5_leertabellen_teil_iii 3 2 2 2 2 2 3" xfId="31546"/>
    <cellStyle name="5_leertabellen_teil_iii 3 2 2 2 2 3" xfId="19585"/>
    <cellStyle name="5_leertabellen_teil_iii 3 2 2 2 2 3 2" xfId="26722"/>
    <cellStyle name="5_leertabellen_teil_iii 3 2 2 2 2 3 2 2" xfId="41037"/>
    <cellStyle name="5_leertabellen_teil_iii 3 2 2 2 2 3 3" xfId="33900"/>
    <cellStyle name="5_leertabellen_teil_iii 3 2 2 2 2 4" xfId="20861"/>
    <cellStyle name="5_leertabellen_teil_iii 3 2 2 2 2 4 2" xfId="27998"/>
    <cellStyle name="5_leertabellen_teil_iii 3 2 2 2 2 4 2 2" xfId="42313"/>
    <cellStyle name="5_leertabellen_teil_iii 3 2 2 2 2 4 3" xfId="35176"/>
    <cellStyle name="5_leertabellen_teil_iii 3 2 2 2 2 5" xfId="22037"/>
    <cellStyle name="5_leertabellen_teil_iii 3 2 2 2 2 5 2" xfId="36352"/>
    <cellStyle name="5_leertabellen_teil_iii 3 2 2 2 2 6" xfId="29193"/>
    <cellStyle name="5_leertabellen_teil_iii 3 2 2 2 3" xfId="15286"/>
    <cellStyle name="5_leertabellen_teil_iii 3 2 2 2 3 2" xfId="22445"/>
    <cellStyle name="5_leertabellen_teil_iii 3 2 2 2 3 2 2" xfId="36760"/>
    <cellStyle name="5_leertabellen_teil_iii 3 2 2 2 3 3" xfId="29601"/>
    <cellStyle name="5_leertabellen_teil_iii 3 2 2 2 4" xfId="17640"/>
    <cellStyle name="5_leertabellen_teil_iii 3 2 2 2 4 2" xfId="24777"/>
    <cellStyle name="5_leertabellen_teil_iii 3 2 2 2 4 2 2" xfId="39092"/>
    <cellStyle name="5_leertabellen_teil_iii 3 2 2 2 4 3" xfId="31955"/>
    <cellStyle name="5_leertabellen_teil_iii 3 2 3" xfId="694"/>
    <cellStyle name="5_leertabellen_teil_iii 3 2 3 2" xfId="12918"/>
    <cellStyle name="5_leertabellen_teil_iii 3 2 3 2 2" xfId="13902"/>
    <cellStyle name="5_leertabellen_teil_iii 3 2 3 2 2 2" xfId="16271"/>
    <cellStyle name="5_leertabellen_teil_iii 3 2 3 2 2 2 2" xfId="23430"/>
    <cellStyle name="5_leertabellen_teil_iii 3 2 3 2 2 2 2 2" xfId="37745"/>
    <cellStyle name="5_leertabellen_teil_iii 3 2 3 2 2 2 3" xfId="30586"/>
    <cellStyle name="5_leertabellen_teil_iii 3 2 3 2 2 3" xfId="18625"/>
    <cellStyle name="5_leertabellen_teil_iii 3 2 3 2 2 3 2" xfId="25762"/>
    <cellStyle name="5_leertabellen_teil_iii 3 2 3 2 2 3 2 2" xfId="40077"/>
    <cellStyle name="5_leertabellen_teil_iii 3 2 3 2 2 3 3" xfId="32940"/>
    <cellStyle name="5_leertabellen_teil_iii 3 2 3 2 2 4" xfId="20072"/>
    <cellStyle name="5_leertabellen_teil_iii 3 2 3 2 2 4 2" xfId="27209"/>
    <cellStyle name="5_leertabellen_teil_iii 3 2 3 2 2 4 2 2" xfId="41524"/>
    <cellStyle name="5_leertabellen_teil_iii 3 2 3 2 2 4 3" xfId="34387"/>
    <cellStyle name="5_leertabellen_teil_iii 3 2 3 2 2 5" xfId="21287"/>
    <cellStyle name="5_leertabellen_teil_iii 3 2 3 2 2 5 2" xfId="35602"/>
    <cellStyle name="5_leertabellen_teil_iii 3 2 3 2 2 6" xfId="28424"/>
    <cellStyle name="5_leertabellen_teil_iii 3 2 3 2 3" xfId="15287"/>
    <cellStyle name="5_leertabellen_teil_iii 3 2 3 2 3 2" xfId="22446"/>
    <cellStyle name="5_leertabellen_teil_iii 3 2 3 2 3 2 2" xfId="36761"/>
    <cellStyle name="5_leertabellen_teil_iii 3 2 3 2 3 3" xfId="29602"/>
    <cellStyle name="5_leertabellen_teil_iii 3 2 3 2 4" xfId="17641"/>
    <cellStyle name="5_leertabellen_teil_iii 3 2 3 2 4 2" xfId="24778"/>
    <cellStyle name="5_leertabellen_teil_iii 3 2 3 2 4 2 2" xfId="39093"/>
    <cellStyle name="5_leertabellen_teil_iii 3 2 3 2 4 3" xfId="31956"/>
    <cellStyle name="5_leertabellen_teil_iii 3 2 4" xfId="695"/>
    <cellStyle name="5_leertabellen_teil_iii 3 2 4 2" xfId="12919"/>
    <cellStyle name="5_leertabellen_teil_iii 3 2 4 2 2" xfId="14867"/>
    <cellStyle name="5_leertabellen_teil_iii 3 2 4 2 2 2" xfId="17230"/>
    <cellStyle name="5_leertabellen_teil_iii 3 2 4 2 2 2 2" xfId="24367"/>
    <cellStyle name="5_leertabellen_teil_iii 3 2 4 2 2 2 2 2" xfId="38682"/>
    <cellStyle name="5_leertabellen_teil_iii 3 2 4 2 2 2 3" xfId="31545"/>
    <cellStyle name="5_leertabellen_teil_iii 3 2 4 2 2 3" xfId="19584"/>
    <cellStyle name="5_leertabellen_teil_iii 3 2 4 2 2 3 2" xfId="26721"/>
    <cellStyle name="5_leertabellen_teil_iii 3 2 4 2 2 3 2 2" xfId="41036"/>
    <cellStyle name="5_leertabellen_teil_iii 3 2 4 2 2 3 3" xfId="33899"/>
    <cellStyle name="5_leertabellen_teil_iii 3 2 4 2 2 4" xfId="20860"/>
    <cellStyle name="5_leertabellen_teil_iii 3 2 4 2 2 4 2" xfId="27997"/>
    <cellStyle name="5_leertabellen_teil_iii 3 2 4 2 2 4 2 2" xfId="42312"/>
    <cellStyle name="5_leertabellen_teil_iii 3 2 4 2 2 4 3" xfId="35175"/>
    <cellStyle name="5_leertabellen_teil_iii 3 2 4 2 2 5" xfId="22036"/>
    <cellStyle name="5_leertabellen_teil_iii 3 2 4 2 2 5 2" xfId="36351"/>
    <cellStyle name="5_leertabellen_teil_iii 3 2 4 2 2 6" xfId="29192"/>
    <cellStyle name="5_leertabellen_teil_iii 3 2 4 2 3" xfId="15288"/>
    <cellStyle name="5_leertabellen_teil_iii 3 2 4 2 3 2" xfId="22447"/>
    <cellStyle name="5_leertabellen_teil_iii 3 2 4 2 3 2 2" xfId="36762"/>
    <cellStyle name="5_leertabellen_teil_iii 3 2 4 2 3 3" xfId="29603"/>
    <cellStyle name="5_leertabellen_teil_iii 3 2 4 2 4" xfId="17642"/>
    <cellStyle name="5_leertabellen_teil_iii 3 2 4 2 4 2" xfId="24779"/>
    <cellStyle name="5_leertabellen_teil_iii 3 2 4 2 4 2 2" xfId="39094"/>
    <cellStyle name="5_leertabellen_teil_iii 3 2 4 2 4 3" xfId="31957"/>
    <cellStyle name="5_leertabellen_teil_iii 3 2 5" xfId="696"/>
    <cellStyle name="5_leertabellen_teil_iii 3 2 5 2" xfId="12920"/>
    <cellStyle name="5_leertabellen_teil_iii 3 2 5 2 2" xfId="14261"/>
    <cellStyle name="5_leertabellen_teil_iii 3 2 5 2 2 2" xfId="16630"/>
    <cellStyle name="5_leertabellen_teil_iii 3 2 5 2 2 2 2" xfId="23789"/>
    <cellStyle name="5_leertabellen_teil_iii 3 2 5 2 2 2 2 2" xfId="38104"/>
    <cellStyle name="5_leertabellen_teil_iii 3 2 5 2 2 2 3" xfId="30945"/>
    <cellStyle name="5_leertabellen_teil_iii 3 2 5 2 2 3" xfId="18984"/>
    <cellStyle name="5_leertabellen_teil_iii 3 2 5 2 2 3 2" xfId="26121"/>
    <cellStyle name="5_leertabellen_teil_iii 3 2 5 2 2 3 2 2" xfId="40436"/>
    <cellStyle name="5_leertabellen_teil_iii 3 2 5 2 2 3 3" xfId="33299"/>
    <cellStyle name="5_leertabellen_teil_iii 3 2 5 2 2 4" xfId="20317"/>
    <cellStyle name="5_leertabellen_teil_iii 3 2 5 2 2 4 2" xfId="27454"/>
    <cellStyle name="5_leertabellen_teil_iii 3 2 5 2 2 4 2 2" xfId="41769"/>
    <cellStyle name="5_leertabellen_teil_iii 3 2 5 2 2 4 3" xfId="34632"/>
    <cellStyle name="5_leertabellen_teil_iii 3 2 5 2 2 5" xfId="21532"/>
    <cellStyle name="5_leertabellen_teil_iii 3 2 5 2 2 5 2" xfId="35847"/>
    <cellStyle name="5_leertabellen_teil_iii 3 2 5 2 2 6" xfId="28669"/>
    <cellStyle name="5_leertabellen_teil_iii 3 2 5 2 3" xfId="15289"/>
    <cellStyle name="5_leertabellen_teil_iii 3 2 5 2 3 2" xfId="22448"/>
    <cellStyle name="5_leertabellen_teil_iii 3 2 5 2 3 2 2" xfId="36763"/>
    <cellStyle name="5_leertabellen_teil_iii 3 2 5 2 3 3" xfId="29604"/>
    <cellStyle name="5_leertabellen_teil_iii 3 2 5 2 4" xfId="17643"/>
    <cellStyle name="5_leertabellen_teil_iii 3 2 5 2 4 2" xfId="24780"/>
    <cellStyle name="5_leertabellen_teil_iii 3 2 5 2 4 2 2" xfId="39095"/>
    <cellStyle name="5_leertabellen_teil_iii 3 2 5 2 4 3" xfId="31958"/>
    <cellStyle name="5_leertabellen_teil_iii 3 2 6" xfId="12916"/>
    <cellStyle name="5_leertabellen_teil_iii 3 2 6 2" xfId="14274"/>
    <cellStyle name="5_leertabellen_teil_iii 3 2 6 2 2" xfId="16643"/>
    <cellStyle name="5_leertabellen_teil_iii 3 2 6 2 2 2" xfId="23802"/>
    <cellStyle name="5_leertabellen_teil_iii 3 2 6 2 2 2 2" xfId="38117"/>
    <cellStyle name="5_leertabellen_teil_iii 3 2 6 2 2 3" xfId="30958"/>
    <cellStyle name="5_leertabellen_teil_iii 3 2 6 2 3" xfId="18997"/>
    <cellStyle name="5_leertabellen_teil_iii 3 2 6 2 3 2" xfId="26134"/>
    <cellStyle name="5_leertabellen_teil_iii 3 2 6 2 3 2 2" xfId="40449"/>
    <cellStyle name="5_leertabellen_teil_iii 3 2 6 2 3 3" xfId="33312"/>
    <cellStyle name="5_leertabellen_teil_iii 3 2 6 2 4" xfId="20330"/>
    <cellStyle name="5_leertabellen_teil_iii 3 2 6 2 4 2" xfId="27467"/>
    <cellStyle name="5_leertabellen_teil_iii 3 2 6 2 4 2 2" xfId="41782"/>
    <cellStyle name="5_leertabellen_teil_iii 3 2 6 2 4 3" xfId="34645"/>
    <cellStyle name="5_leertabellen_teil_iii 3 2 6 2 5" xfId="21545"/>
    <cellStyle name="5_leertabellen_teil_iii 3 2 6 2 5 2" xfId="35860"/>
    <cellStyle name="5_leertabellen_teil_iii 3 2 6 2 6" xfId="28682"/>
    <cellStyle name="5_leertabellen_teil_iii 3 2 6 3" xfId="15285"/>
    <cellStyle name="5_leertabellen_teil_iii 3 2 6 3 2" xfId="22444"/>
    <cellStyle name="5_leertabellen_teil_iii 3 2 6 3 2 2" xfId="36759"/>
    <cellStyle name="5_leertabellen_teil_iii 3 2 6 3 3" xfId="29600"/>
    <cellStyle name="5_leertabellen_teil_iii 3 2 6 4" xfId="17639"/>
    <cellStyle name="5_leertabellen_teil_iii 3 2 6 4 2" xfId="24776"/>
    <cellStyle name="5_leertabellen_teil_iii 3 2 6 4 2 2" xfId="39091"/>
    <cellStyle name="5_leertabellen_teil_iii 3 2 6 4 3" xfId="31954"/>
    <cellStyle name="5_leertabellen_teil_iii 3 3" xfId="697"/>
    <cellStyle name="5_leertabellen_teil_iii 3 3 2" xfId="12921"/>
    <cellStyle name="5_leertabellen_teil_iii 3 3 2 2" xfId="14862"/>
    <cellStyle name="5_leertabellen_teil_iii 3 3 2 2 2" xfId="17225"/>
    <cellStyle name="5_leertabellen_teil_iii 3 3 2 2 2 2" xfId="24362"/>
    <cellStyle name="5_leertabellen_teil_iii 3 3 2 2 2 2 2" xfId="38677"/>
    <cellStyle name="5_leertabellen_teil_iii 3 3 2 2 2 3" xfId="31540"/>
    <cellStyle name="5_leertabellen_teil_iii 3 3 2 2 3" xfId="19579"/>
    <cellStyle name="5_leertabellen_teil_iii 3 3 2 2 3 2" xfId="26716"/>
    <cellStyle name="5_leertabellen_teil_iii 3 3 2 2 3 2 2" xfId="41031"/>
    <cellStyle name="5_leertabellen_teil_iii 3 3 2 2 3 3" xfId="33894"/>
    <cellStyle name="5_leertabellen_teil_iii 3 3 2 2 4" xfId="20855"/>
    <cellStyle name="5_leertabellen_teil_iii 3 3 2 2 4 2" xfId="27992"/>
    <cellStyle name="5_leertabellen_teil_iii 3 3 2 2 4 2 2" xfId="42307"/>
    <cellStyle name="5_leertabellen_teil_iii 3 3 2 2 4 3" xfId="35170"/>
    <cellStyle name="5_leertabellen_teil_iii 3 3 2 2 5" xfId="22031"/>
    <cellStyle name="5_leertabellen_teil_iii 3 3 2 2 5 2" xfId="36346"/>
    <cellStyle name="5_leertabellen_teil_iii 3 3 2 2 6" xfId="29187"/>
    <cellStyle name="5_leertabellen_teil_iii 3 3 2 3" xfId="15290"/>
    <cellStyle name="5_leertabellen_teil_iii 3 3 2 3 2" xfId="22449"/>
    <cellStyle name="5_leertabellen_teil_iii 3 3 2 3 2 2" xfId="36764"/>
    <cellStyle name="5_leertabellen_teil_iii 3 3 2 3 3" xfId="29605"/>
    <cellStyle name="5_leertabellen_teil_iii 3 3 2 4" xfId="17644"/>
    <cellStyle name="5_leertabellen_teil_iii 3 3 2 4 2" xfId="24781"/>
    <cellStyle name="5_leertabellen_teil_iii 3 3 2 4 2 2" xfId="39096"/>
    <cellStyle name="5_leertabellen_teil_iii 3 3 2 4 3" xfId="31959"/>
    <cellStyle name="5_leertabellen_teil_iii 3 4" xfId="698"/>
    <cellStyle name="5_leertabellen_teil_iii 3 4 2" xfId="12922"/>
    <cellStyle name="5_leertabellen_teil_iii 3 4 2 2" xfId="14866"/>
    <cellStyle name="5_leertabellen_teil_iii 3 4 2 2 2" xfId="17229"/>
    <cellStyle name="5_leertabellen_teil_iii 3 4 2 2 2 2" xfId="24366"/>
    <cellStyle name="5_leertabellen_teil_iii 3 4 2 2 2 2 2" xfId="38681"/>
    <cellStyle name="5_leertabellen_teil_iii 3 4 2 2 2 3" xfId="31544"/>
    <cellStyle name="5_leertabellen_teil_iii 3 4 2 2 3" xfId="19583"/>
    <cellStyle name="5_leertabellen_teil_iii 3 4 2 2 3 2" xfId="26720"/>
    <cellStyle name="5_leertabellen_teil_iii 3 4 2 2 3 2 2" xfId="41035"/>
    <cellStyle name="5_leertabellen_teil_iii 3 4 2 2 3 3" xfId="33898"/>
    <cellStyle name="5_leertabellen_teil_iii 3 4 2 2 4" xfId="20859"/>
    <cellStyle name="5_leertabellen_teil_iii 3 4 2 2 4 2" xfId="27996"/>
    <cellStyle name="5_leertabellen_teil_iii 3 4 2 2 4 2 2" xfId="42311"/>
    <cellStyle name="5_leertabellen_teil_iii 3 4 2 2 4 3" xfId="35174"/>
    <cellStyle name="5_leertabellen_teil_iii 3 4 2 2 5" xfId="22035"/>
    <cellStyle name="5_leertabellen_teil_iii 3 4 2 2 5 2" xfId="36350"/>
    <cellStyle name="5_leertabellen_teil_iii 3 4 2 2 6" xfId="29191"/>
    <cellStyle name="5_leertabellen_teil_iii 3 4 2 3" xfId="15291"/>
    <cellStyle name="5_leertabellen_teil_iii 3 4 2 3 2" xfId="22450"/>
    <cellStyle name="5_leertabellen_teil_iii 3 4 2 3 2 2" xfId="36765"/>
    <cellStyle name="5_leertabellen_teil_iii 3 4 2 3 3" xfId="29606"/>
    <cellStyle name="5_leertabellen_teil_iii 3 4 2 4" xfId="17645"/>
    <cellStyle name="5_leertabellen_teil_iii 3 4 2 4 2" xfId="24782"/>
    <cellStyle name="5_leertabellen_teil_iii 3 4 2 4 2 2" xfId="39097"/>
    <cellStyle name="5_leertabellen_teil_iii 3 4 2 4 3" xfId="31960"/>
    <cellStyle name="5_leertabellen_teil_iii 3 5" xfId="699"/>
    <cellStyle name="5_leertabellen_teil_iii 3 5 2" xfId="12923"/>
    <cellStyle name="5_leertabellen_teil_iii 3 5 2 2" xfId="14546"/>
    <cellStyle name="5_leertabellen_teil_iii 3 5 2 2 2" xfId="16915"/>
    <cellStyle name="5_leertabellen_teil_iii 3 5 2 2 2 2" xfId="24074"/>
    <cellStyle name="5_leertabellen_teil_iii 3 5 2 2 2 2 2" xfId="38389"/>
    <cellStyle name="5_leertabellen_teil_iii 3 5 2 2 2 3" xfId="31230"/>
    <cellStyle name="5_leertabellen_teil_iii 3 5 2 2 3" xfId="19269"/>
    <cellStyle name="5_leertabellen_teil_iii 3 5 2 2 3 2" xfId="26406"/>
    <cellStyle name="5_leertabellen_teil_iii 3 5 2 2 3 2 2" xfId="40721"/>
    <cellStyle name="5_leertabellen_teil_iii 3 5 2 2 3 3" xfId="33584"/>
    <cellStyle name="5_leertabellen_teil_iii 3 5 2 2 4" xfId="20570"/>
    <cellStyle name="5_leertabellen_teil_iii 3 5 2 2 4 2" xfId="27707"/>
    <cellStyle name="5_leertabellen_teil_iii 3 5 2 2 4 2 2" xfId="42022"/>
    <cellStyle name="5_leertabellen_teil_iii 3 5 2 2 4 3" xfId="34885"/>
    <cellStyle name="5_leertabellen_teil_iii 3 5 2 2 5" xfId="21785"/>
    <cellStyle name="5_leertabellen_teil_iii 3 5 2 2 5 2" xfId="36100"/>
    <cellStyle name="5_leertabellen_teil_iii 3 5 2 2 6" xfId="28922"/>
    <cellStyle name="5_leertabellen_teil_iii 3 5 2 3" xfId="15292"/>
    <cellStyle name="5_leertabellen_teil_iii 3 5 2 3 2" xfId="22451"/>
    <cellStyle name="5_leertabellen_teil_iii 3 5 2 3 2 2" xfId="36766"/>
    <cellStyle name="5_leertabellen_teil_iii 3 5 2 3 3" xfId="29607"/>
    <cellStyle name="5_leertabellen_teil_iii 3 5 2 4" xfId="17646"/>
    <cellStyle name="5_leertabellen_teil_iii 3 5 2 4 2" xfId="24783"/>
    <cellStyle name="5_leertabellen_teil_iii 3 5 2 4 2 2" xfId="39098"/>
    <cellStyle name="5_leertabellen_teil_iii 3 5 2 4 3" xfId="31961"/>
    <cellStyle name="5_leertabellen_teil_iii 3 6" xfId="700"/>
    <cellStyle name="5_leertabellen_teil_iii 3 6 2" xfId="12924"/>
    <cellStyle name="5_leertabellen_teil_iii 3 6 2 2" xfId="14865"/>
    <cellStyle name="5_leertabellen_teil_iii 3 6 2 2 2" xfId="17228"/>
    <cellStyle name="5_leertabellen_teil_iii 3 6 2 2 2 2" xfId="24365"/>
    <cellStyle name="5_leertabellen_teil_iii 3 6 2 2 2 2 2" xfId="38680"/>
    <cellStyle name="5_leertabellen_teil_iii 3 6 2 2 2 3" xfId="31543"/>
    <cellStyle name="5_leertabellen_teil_iii 3 6 2 2 3" xfId="19582"/>
    <cellStyle name="5_leertabellen_teil_iii 3 6 2 2 3 2" xfId="26719"/>
    <cellStyle name="5_leertabellen_teil_iii 3 6 2 2 3 2 2" xfId="41034"/>
    <cellStyle name="5_leertabellen_teil_iii 3 6 2 2 3 3" xfId="33897"/>
    <cellStyle name="5_leertabellen_teil_iii 3 6 2 2 4" xfId="20858"/>
    <cellStyle name="5_leertabellen_teil_iii 3 6 2 2 4 2" xfId="27995"/>
    <cellStyle name="5_leertabellen_teil_iii 3 6 2 2 4 2 2" xfId="42310"/>
    <cellStyle name="5_leertabellen_teil_iii 3 6 2 2 4 3" xfId="35173"/>
    <cellStyle name="5_leertabellen_teil_iii 3 6 2 2 5" xfId="22034"/>
    <cellStyle name="5_leertabellen_teil_iii 3 6 2 2 5 2" xfId="36349"/>
    <cellStyle name="5_leertabellen_teil_iii 3 6 2 2 6" xfId="29190"/>
    <cellStyle name="5_leertabellen_teil_iii 3 6 2 3" xfId="15293"/>
    <cellStyle name="5_leertabellen_teil_iii 3 6 2 3 2" xfId="22452"/>
    <cellStyle name="5_leertabellen_teil_iii 3 6 2 3 2 2" xfId="36767"/>
    <cellStyle name="5_leertabellen_teil_iii 3 6 2 3 3" xfId="29608"/>
    <cellStyle name="5_leertabellen_teil_iii 3 6 2 4" xfId="17647"/>
    <cellStyle name="5_leertabellen_teil_iii 3 6 2 4 2" xfId="24784"/>
    <cellStyle name="5_leertabellen_teil_iii 3 6 2 4 2 2" xfId="39099"/>
    <cellStyle name="5_leertabellen_teil_iii 3 6 2 4 3" xfId="31962"/>
    <cellStyle name="5_leertabellen_teil_iii 3 7" xfId="12915"/>
    <cellStyle name="5_leertabellen_teil_iii 3 7 2" xfId="14869"/>
    <cellStyle name="5_leertabellen_teil_iii 3 7 2 2" xfId="17232"/>
    <cellStyle name="5_leertabellen_teil_iii 3 7 2 2 2" xfId="24369"/>
    <cellStyle name="5_leertabellen_teil_iii 3 7 2 2 2 2" xfId="38684"/>
    <cellStyle name="5_leertabellen_teil_iii 3 7 2 2 3" xfId="31547"/>
    <cellStyle name="5_leertabellen_teil_iii 3 7 2 3" xfId="19586"/>
    <cellStyle name="5_leertabellen_teil_iii 3 7 2 3 2" xfId="26723"/>
    <cellStyle name="5_leertabellen_teil_iii 3 7 2 3 2 2" xfId="41038"/>
    <cellStyle name="5_leertabellen_teil_iii 3 7 2 3 3" xfId="33901"/>
    <cellStyle name="5_leertabellen_teil_iii 3 7 2 4" xfId="20862"/>
    <cellStyle name="5_leertabellen_teil_iii 3 7 2 4 2" xfId="27999"/>
    <cellStyle name="5_leertabellen_teil_iii 3 7 2 4 2 2" xfId="42314"/>
    <cellStyle name="5_leertabellen_teil_iii 3 7 2 4 3" xfId="35177"/>
    <cellStyle name="5_leertabellen_teil_iii 3 7 2 5" xfId="22038"/>
    <cellStyle name="5_leertabellen_teil_iii 3 7 2 5 2" xfId="36353"/>
    <cellStyle name="5_leertabellen_teil_iii 3 7 2 6" xfId="29194"/>
    <cellStyle name="5_leertabellen_teil_iii 3 7 3" xfId="15284"/>
    <cellStyle name="5_leertabellen_teil_iii 3 7 3 2" xfId="22443"/>
    <cellStyle name="5_leertabellen_teil_iii 3 7 3 2 2" xfId="36758"/>
    <cellStyle name="5_leertabellen_teil_iii 3 7 3 3" xfId="29599"/>
    <cellStyle name="5_leertabellen_teil_iii 3 7 4" xfId="17638"/>
    <cellStyle name="5_leertabellen_teil_iii 3 7 4 2" xfId="24775"/>
    <cellStyle name="5_leertabellen_teil_iii 3 7 4 2 2" xfId="39090"/>
    <cellStyle name="5_leertabellen_teil_iii 3 7 4 3" xfId="31953"/>
    <cellStyle name="5_leertabellen_teil_iii 4" xfId="701"/>
    <cellStyle name="5_leertabellen_teil_iii 4 2" xfId="702"/>
    <cellStyle name="5_leertabellen_teil_iii 4 2 2" xfId="12926"/>
    <cellStyle name="5_leertabellen_teil_iii 4 2 2 2" xfId="14864"/>
    <cellStyle name="5_leertabellen_teil_iii 4 2 2 2 2" xfId="17227"/>
    <cellStyle name="5_leertabellen_teil_iii 4 2 2 2 2 2" xfId="24364"/>
    <cellStyle name="5_leertabellen_teil_iii 4 2 2 2 2 2 2" xfId="38679"/>
    <cellStyle name="5_leertabellen_teil_iii 4 2 2 2 2 3" xfId="31542"/>
    <cellStyle name="5_leertabellen_teil_iii 4 2 2 2 3" xfId="19581"/>
    <cellStyle name="5_leertabellen_teil_iii 4 2 2 2 3 2" xfId="26718"/>
    <cellStyle name="5_leertabellen_teil_iii 4 2 2 2 3 2 2" xfId="41033"/>
    <cellStyle name="5_leertabellen_teil_iii 4 2 2 2 3 3" xfId="33896"/>
    <cellStyle name="5_leertabellen_teil_iii 4 2 2 2 4" xfId="20857"/>
    <cellStyle name="5_leertabellen_teil_iii 4 2 2 2 4 2" xfId="27994"/>
    <cellStyle name="5_leertabellen_teil_iii 4 2 2 2 4 2 2" xfId="42309"/>
    <cellStyle name="5_leertabellen_teil_iii 4 2 2 2 4 3" xfId="35172"/>
    <cellStyle name="5_leertabellen_teil_iii 4 2 2 2 5" xfId="22033"/>
    <cellStyle name="5_leertabellen_teil_iii 4 2 2 2 5 2" xfId="36348"/>
    <cellStyle name="5_leertabellen_teil_iii 4 2 2 2 6" xfId="29189"/>
    <cellStyle name="5_leertabellen_teil_iii 4 2 2 3" xfId="15295"/>
    <cellStyle name="5_leertabellen_teil_iii 4 2 2 3 2" xfId="22454"/>
    <cellStyle name="5_leertabellen_teil_iii 4 2 2 3 2 2" xfId="36769"/>
    <cellStyle name="5_leertabellen_teil_iii 4 2 2 3 3" xfId="29610"/>
    <cellStyle name="5_leertabellen_teil_iii 4 2 2 4" xfId="17649"/>
    <cellStyle name="5_leertabellen_teil_iii 4 2 2 4 2" xfId="24786"/>
    <cellStyle name="5_leertabellen_teil_iii 4 2 2 4 2 2" xfId="39101"/>
    <cellStyle name="5_leertabellen_teil_iii 4 2 2 4 3" xfId="31964"/>
    <cellStyle name="5_leertabellen_teil_iii 4 3" xfId="703"/>
    <cellStyle name="5_leertabellen_teil_iii 4 3 2" xfId="12927"/>
    <cellStyle name="5_leertabellen_teil_iii 4 3 2 2" xfId="13740"/>
    <cellStyle name="5_leertabellen_teil_iii 4 3 2 2 2" xfId="16109"/>
    <cellStyle name="5_leertabellen_teil_iii 4 3 2 2 2 2" xfId="23268"/>
    <cellStyle name="5_leertabellen_teil_iii 4 3 2 2 2 2 2" xfId="37583"/>
    <cellStyle name="5_leertabellen_teil_iii 4 3 2 2 2 3" xfId="30424"/>
    <cellStyle name="5_leertabellen_teil_iii 4 3 2 2 3" xfId="18463"/>
    <cellStyle name="5_leertabellen_teil_iii 4 3 2 2 3 2" xfId="25600"/>
    <cellStyle name="5_leertabellen_teil_iii 4 3 2 2 3 2 2" xfId="39915"/>
    <cellStyle name="5_leertabellen_teil_iii 4 3 2 2 3 3" xfId="32778"/>
    <cellStyle name="5_leertabellen_teil_iii 4 3 2 2 4" xfId="19989"/>
    <cellStyle name="5_leertabellen_teil_iii 4 3 2 2 4 2" xfId="27126"/>
    <cellStyle name="5_leertabellen_teil_iii 4 3 2 2 4 2 2" xfId="41441"/>
    <cellStyle name="5_leertabellen_teil_iii 4 3 2 2 4 3" xfId="34304"/>
    <cellStyle name="5_leertabellen_teil_iii 4 3 2 2 5" xfId="21204"/>
    <cellStyle name="5_leertabellen_teil_iii 4 3 2 2 5 2" xfId="35519"/>
    <cellStyle name="5_leertabellen_teil_iii 4 3 2 2 6" xfId="28341"/>
    <cellStyle name="5_leertabellen_teil_iii 4 3 2 3" xfId="15296"/>
    <cellStyle name="5_leertabellen_teil_iii 4 3 2 3 2" xfId="22455"/>
    <cellStyle name="5_leertabellen_teil_iii 4 3 2 3 2 2" xfId="36770"/>
    <cellStyle name="5_leertabellen_teil_iii 4 3 2 3 3" xfId="29611"/>
    <cellStyle name="5_leertabellen_teil_iii 4 3 2 4" xfId="17650"/>
    <cellStyle name="5_leertabellen_teil_iii 4 3 2 4 2" xfId="24787"/>
    <cellStyle name="5_leertabellen_teil_iii 4 3 2 4 2 2" xfId="39102"/>
    <cellStyle name="5_leertabellen_teil_iii 4 3 2 4 3" xfId="31965"/>
    <cellStyle name="5_leertabellen_teil_iii 4 4" xfId="704"/>
    <cellStyle name="5_leertabellen_teil_iii 4 4 2" xfId="12928"/>
    <cellStyle name="5_leertabellen_teil_iii 4 4 2 2" xfId="14863"/>
    <cellStyle name="5_leertabellen_teil_iii 4 4 2 2 2" xfId="17226"/>
    <cellStyle name="5_leertabellen_teil_iii 4 4 2 2 2 2" xfId="24363"/>
    <cellStyle name="5_leertabellen_teil_iii 4 4 2 2 2 2 2" xfId="38678"/>
    <cellStyle name="5_leertabellen_teil_iii 4 4 2 2 2 3" xfId="31541"/>
    <cellStyle name="5_leertabellen_teil_iii 4 4 2 2 3" xfId="19580"/>
    <cellStyle name="5_leertabellen_teil_iii 4 4 2 2 3 2" xfId="26717"/>
    <cellStyle name="5_leertabellen_teil_iii 4 4 2 2 3 2 2" xfId="41032"/>
    <cellStyle name="5_leertabellen_teil_iii 4 4 2 2 3 3" xfId="33895"/>
    <cellStyle name="5_leertabellen_teil_iii 4 4 2 2 4" xfId="20856"/>
    <cellStyle name="5_leertabellen_teil_iii 4 4 2 2 4 2" xfId="27993"/>
    <cellStyle name="5_leertabellen_teil_iii 4 4 2 2 4 2 2" xfId="42308"/>
    <cellStyle name="5_leertabellen_teil_iii 4 4 2 2 4 3" xfId="35171"/>
    <cellStyle name="5_leertabellen_teil_iii 4 4 2 2 5" xfId="22032"/>
    <cellStyle name="5_leertabellen_teil_iii 4 4 2 2 5 2" xfId="36347"/>
    <cellStyle name="5_leertabellen_teil_iii 4 4 2 2 6" xfId="29188"/>
    <cellStyle name="5_leertabellen_teil_iii 4 4 2 3" xfId="15297"/>
    <cellStyle name="5_leertabellen_teil_iii 4 4 2 3 2" xfId="22456"/>
    <cellStyle name="5_leertabellen_teil_iii 4 4 2 3 2 2" xfId="36771"/>
    <cellStyle name="5_leertabellen_teil_iii 4 4 2 3 3" xfId="29612"/>
    <cellStyle name="5_leertabellen_teil_iii 4 4 2 4" xfId="17651"/>
    <cellStyle name="5_leertabellen_teil_iii 4 4 2 4 2" xfId="24788"/>
    <cellStyle name="5_leertabellen_teil_iii 4 4 2 4 2 2" xfId="39103"/>
    <cellStyle name="5_leertabellen_teil_iii 4 4 2 4 3" xfId="31966"/>
    <cellStyle name="5_leertabellen_teil_iii 4 5" xfId="705"/>
    <cellStyle name="5_leertabellen_teil_iii 4 5 2" xfId="12929"/>
    <cellStyle name="5_leertabellen_teil_iii 4 5 2 2" xfId="13800"/>
    <cellStyle name="5_leertabellen_teil_iii 4 5 2 2 2" xfId="16169"/>
    <cellStyle name="5_leertabellen_teil_iii 4 5 2 2 2 2" xfId="23328"/>
    <cellStyle name="5_leertabellen_teil_iii 4 5 2 2 2 2 2" xfId="37643"/>
    <cellStyle name="5_leertabellen_teil_iii 4 5 2 2 2 3" xfId="30484"/>
    <cellStyle name="5_leertabellen_teil_iii 4 5 2 2 3" xfId="18523"/>
    <cellStyle name="5_leertabellen_teil_iii 4 5 2 2 3 2" xfId="25660"/>
    <cellStyle name="5_leertabellen_teil_iii 4 5 2 2 3 2 2" xfId="39975"/>
    <cellStyle name="5_leertabellen_teil_iii 4 5 2 2 3 3" xfId="32838"/>
    <cellStyle name="5_leertabellen_teil_iii 4 5 2 2 4" xfId="20048"/>
    <cellStyle name="5_leertabellen_teil_iii 4 5 2 2 4 2" xfId="27185"/>
    <cellStyle name="5_leertabellen_teil_iii 4 5 2 2 4 2 2" xfId="41500"/>
    <cellStyle name="5_leertabellen_teil_iii 4 5 2 2 4 3" xfId="34363"/>
    <cellStyle name="5_leertabellen_teil_iii 4 5 2 2 5" xfId="21263"/>
    <cellStyle name="5_leertabellen_teil_iii 4 5 2 2 5 2" xfId="35578"/>
    <cellStyle name="5_leertabellen_teil_iii 4 5 2 2 6" xfId="28400"/>
    <cellStyle name="5_leertabellen_teil_iii 4 5 2 3" xfId="15298"/>
    <cellStyle name="5_leertabellen_teil_iii 4 5 2 3 2" xfId="22457"/>
    <cellStyle name="5_leertabellen_teil_iii 4 5 2 3 2 2" xfId="36772"/>
    <cellStyle name="5_leertabellen_teil_iii 4 5 2 3 3" xfId="29613"/>
    <cellStyle name="5_leertabellen_teil_iii 4 5 2 4" xfId="17652"/>
    <cellStyle name="5_leertabellen_teil_iii 4 5 2 4 2" xfId="24789"/>
    <cellStyle name="5_leertabellen_teil_iii 4 5 2 4 2 2" xfId="39104"/>
    <cellStyle name="5_leertabellen_teil_iii 4 5 2 4 3" xfId="31967"/>
    <cellStyle name="5_leertabellen_teil_iii 4 6" xfId="12925"/>
    <cellStyle name="5_leertabellen_teil_iii 4 6 2" xfId="13784"/>
    <cellStyle name="5_leertabellen_teil_iii 4 6 2 2" xfId="16153"/>
    <cellStyle name="5_leertabellen_teil_iii 4 6 2 2 2" xfId="23312"/>
    <cellStyle name="5_leertabellen_teil_iii 4 6 2 2 2 2" xfId="37627"/>
    <cellStyle name="5_leertabellen_teil_iii 4 6 2 2 3" xfId="30468"/>
    <cellStyle name="5_leertabellen_teil_iii 4 6 2 3" xfId="18507"/>
    <cellStyle name="5_leertabellen_teil_iii 4 6 2 3 2" xfId="25644"/>
    <cellStyle name="5_leertabellen_teil_iii 4 6 2 3 2 2" xfId="39959"/>
    <cellStyle name="5_leertabellen_teil_iii 4 6 2 3 3" xfId="32822"/>
    <cellStyle name="5_leertabellen_teil_iii 4 6 2 4" xfId="20032"/>
    <cellStyle name="5_leertabellen_teil_iii 4 6 2 4 2" xfId="27169"/>
    <cellStyle name="5_leertabellen_teil_iii 4 6 2 4 2 2" xfId="41484"/>
    <cellStyle name="5_leertabellen_teil_iii 4 6 2 4 3" xfId="34347"/>
    <cellStyle name="5_leertabellen_teil_iii 4 6 2 5" xfId="21247"/>
    <cellStyle name="5_leertabellen_teil_iii 4 6 2 5 2" xfId="35562"/>
    <cellStyle name="5_leertabellen_teil_iii 4 6 2 6" xfId="28384"/>
    <cellStyle name="5_leertabellen_teil_iii 4 6 3" xfId="15294"/>
    <cellStyle name="5_leertabellen_teil_iii 4 6 3 2" xfId="22453"/>
    <cellStyle name="5_leertabellen_teil_iii 4 6 3 2 2" xfId="36768"/>
    <cellStyle name="5_leertabellen_teil_iii 4 6 3 3" xfId="29609"/>
    <cellStyle name="5_leertabellen_teil_iii 4 6 4" xfId="17648"/>
    <cellStyle name="5_leertabellen_teil_iii 4 6 4 2" xfId="24785"/>
    <cellStyle name="5_leertabellen_teil_iii 4 6 4 2 2" xfId="39100"/>
    <cellStyle name="5_leertabellen_teil_iii 4 6 4 3" xfId="31963"/>
    <cellStyle name="5_leertabellen_teil_iii 5" xfId="706"/>
    <cellStyle name="5_leertabellen_teil_iii 5 2" xfId="12930"/>
    <cellStyle name="5_leertabellen_teil_iii 5 2 2" xfId="14171"/>
    <cellStyle name="5_leertabellen_teil_iii 5 2 2 2" xfId="16540"/>
    <cellStyle name="5_leertabellen_teil_iii 5 2 2 2 2" xfId="23699"/>
    <cellStyle name="5_leertabellen_teil_iii 5 2 2 2 2 2" xfId="38014"/>
    <cellStyle name="5_leertabellen_teil_iii 5 2 2 2 3" xfId="30855"/>
    <cellStyle name="5_leertabellen_teil_iii 5 2 2 3" xfId="18894"/>
    <cellStyle name="5_leertabellen_teil_iii 5 2 2 3 2" xfId="26031"/>
    <cellStyle name="5_leertabellen_teil_iii 5 2 2 3 2 2" xfId="40346"/>
    <cellStyle name="5_leertabellen_teil_iii 5 2 2 3 3" xfId="33209"/>
    <cellStyle name="5_leertabellen_teil_iii 5 2 2 4" xfId="20228"/>
    <cellStyle name="5_leertabellen_teil_iii 5 2 2 4 2" xfId="27365"/>
    <cellStyle name="5_leertabellen_teil_iii 5 2 2 4 2 2" xfId="41680"/>
    <cellStyle name="5_leertabellen_teil_iii 5 2 2 4 3" xfId="34543"/>
    <cellStyle name="5_leertabellen_teil_iii 5 2 2 5" xfId="21443"/>
    <cellStyle name="5_leertabellen_teil_iii 5 2 2 5 2" xfId="35758"/>
    <cellStyle name="5_leertabellen_teil_iii 5 2 2 6" xfId="28580"/>
    <cellStyle name="5_leertabellen_teil_iii 5 2 3" xfId="15299"/>
    <cellStyle name="5_leertabellen_teil_iii 5 2 3 2" xfId="22458"/>
    <cellStyle name="5_leertabellen_teil_iii 5 2 3 2 2" xfId="36773"/>
    <cellStyle name="5_leertabellen_teil_iii 5 2 3 3" xfId="29614"/>
    <cellStyle name="5_leertabellen_teil_iii 5 2 4" xfId="17653"/>
    <cellStyle name="5_leertabellen_teil_iii 5 2 4 2" xfId="24790"/>
    <cellStyle name="5_leertabellen_teil_iii 5 2 4 2 2" xfId="39105"/>
    <cellStyle name="5_leertabellen_teil_iii 5 2 4 3" xfId="31968"/>
    <cellStyle name="5_leertabellen_teil_iii 6" xfId="707"/>
    <cellStyle name="5_leertabellen_teil_iii 6 2" xfId="12931"/>
    <cellStyle name="5_leertabellen_teil_iii 6 2 2" xfId="14501"/>
    <cellStyle name="5_leertabellen_teil_iii 6 2 2 2" xfId="16870"/>
    <cellStyle name="5_leertabellen_teil_iii 6 2 2 2 2" xfId="24029"/>
    <cellStyle name="5_leertabellen_teil_iii 6 2 2 2 2 2" xfId="38344"/>
    <cellStyle name="5_leertabellen_teil_iii 6 2 2 2 3" xfId="31185"/>
    <cellStyle name="5_leertabellen_teil_iii 6 2 2 3" xfId="19224"/>
    <cellStyle name="5_leertabellen_teil_iii 6 2 2 3 2" xfId="26361"/>
    <cellStyle name="5_leertabellen_teil_iii 6 2 2 3 2 2" xfId="40676"/>
    <cellStyle name="5_leertabellen_teil_iii 6 2 2 3 3" xfId="33539"/>
    <cellStyle name="5_leertabellen_teil_iii 6 2 2 4" xfId="20531"/>
    <cellStyle name="5_leertabellen_teil_iii 6 2 2 4 2" xfId="27668"/>
    <cellStyle name="5_leertabellen_teil_iii 6 2 2 4 2 2" xfId="41983"/>
    <cellStyle name="5_leertabellen_teil_iii 6 2 2 4 3" xfId="34846"/>
    <cellStyle name="5_leertabellen_teil_iii 6 2 2 5" xfId="21746"/>
    <cellStyle name="5_leertabellen_teil_iii 6 2 2 5 2" xfId="36061"/>
    <cellStyle name="5_leertabellen_teil_iii 6 2 2 6" xfId="28883"/>
    <cellStyle name="5_leertabellen_teil_iii 6 2 3" xfId="15300"/>
    <cellStyle name="5_leertabellen_teil_iii 6 2 3 2" xfId="22459"/>
    <cellStyle name="5_leertabellen_teil_iii 6 2 3 2 2" xfId="36774"/>
    <cellStyle name="5_leertabellen_teil_iii 6 2 3 3" xfId="29615"/>
    <cellStyle name="5_leertabellen_teil_iii 6 2 4" xfId="17654"/>
    <cellStyle name="5_leertabellen_teil_iii 6 2 4 2" xfId="24791"/>
    <cellStyle name="5_leertabellen_teil_iii 6 2 4 2 2" xfId="39106"/>
    <cellStyle name="5_leertabellen_teil_iii 6 2 4 3" xfId="31969"/>
    <cellStyle name="5_leertabellen_teil_iii 7" xfId="708"/>
    <cellStyle name="5_leertabellen_teil_iii 7 2" xfId="12932"/>
    <cellStyle name="5_leertabellen_teil_iii 7 2 2" xfId="13928"/>
    <cellStyle name="5_leertabellen_teil_iii 7 2 2 2" xfId="16297"/>
    <cellStyle name="5_leertabellen_teil_iii 7 2 2 2 2" xfId="23456"/>
    <cellStyle name="5_leertabellen_teil_iii 7 2 2 2 2 2" xfId="37771"/>
    <cellStyle name="5_leertabellen_teil_iii 7 2 2 2 3" xfId="30612"/>
    <cellStyle name="5_leertabellen_teil_iii 7 2 2 3" xfId="18651"/>
    <cellStyle name="5_leertabellen_teil_iii 7 2 2 3 2" xfId="25788"/>
    <cellStyle name="5_leertabellen_teil_iii 7 2 2 3 2 2" xfId="40103"/>
    <cellStyle name="5_leertabellen_teil_iii 7 2 2 3 3" xfId="32966"/>
    <cellStyle name="5_leertabellen_teil_iii 7 2 2 4" xfId="20094"/>
    <cellStyle name="5_leertabellen_teil_iii 7 2 2 4 2" xfId="27231"/>
    <cellStyle name="5_leertabellen_teil_iii 7 2 2 4 2 2" xfId="41546"/>
    <cellStyle name="5_leertabellen_teil_iii 7 2 2 4 3" xfId="34409"/>
    <cellStyle name="5_leertabellen_teil_iii 7 2 2 5" xfId="21309"/>
    <cellStyle name="5_leertabellen_teil_iii 7 2 2 5 2" xfId="35624"/>
    <cellStyle name="5_leertabellen_teil_iii 7 2 2 6" xfId="28446"/>
    <cellStyle name="5_leertabellen_teil_iii 7 2 3" xfId="15301"/>
    <cellStyle name="5_leertabellen_teil_iii 7 2 3 2" xfId="22460"/>
    <cellStyle name="5_leertabellen_teil_iii 7 2 3 2 2" xfId="36775"/>
    <cellStyle name="5_leertabellen_teil_iii 7 2 3 3" xfId="29616"/>
    <cellStyle name="5_leertabellen_teil_iii 7 2 4" xfId="17655"/>
    <cellStyle name="5_leertabellen_teil_iii 7 2 4 2" xfId="24792"/>
    <cellStyle name="5_leertabellen_teil_iii 7 2 4 2 2" xfId="39107"/>
    <cellStyle name="5_leertabellen_teil_iii 7 2 4 3" xfId="31970"/>
    <cellStyle name="5_leertabellen_teil_iii 8" xfId="709"/>
    <cellStyle name="5_leertabellen_teil_iii 8 2" xfId="12933"/>
    <cellStyle name="5_leertabellen_teil_iii 8 2 2" xfId="14830"/>
    <cellStyle name="5_leertabellen_teil_iii 8 2 2 2" xfId="17193"/>
    <cellStyle name="5_leertabellen_teil_iii 8 2 2 2 2" xfId="24330"/>
    <cellStyle name="5_leertabellen_teil_iii 8 2 2 2 2 2" xfId="38645"/>
    <cellStyle name="5_leertabellen_teil_iii 8 2 2 2 3" xfId="31508"/>
    <cellStyle name="5_leertabellen_teil_iii 8 2 2 3" xfId="19547"/>
    <cellStyle name="5_leertabellen_teil_iii 8 2 2 3 2" xfId="26684"/>
    <cellStyle name="5_leertabellen_teil_iii 8 2 2 3 2 2" xfId="40999"/>
    <cellStyle name="5_leertabellen_teil_iii 8 2 2 3 3" xfId="33862"/>
    <cellStyle name="5_leertabellen_teil_iii 8 2 2 4" xfId="20823"/>
    <cellStyle name="5_leertabellen_teil_iii 8 2 2 4 2" xfId="27960"/>
    <cellStyle name="5_leertabellen_teil_iii 8 2 2 4 2 2" xfId="42275"/>
    <cellStyle name="5_leertabellen_teil_iii 8 2 2 4 3" xfId="35138"/>
    <cellStyle name="5_leertabellen_teil_iii 8 2 2 5" xfId="21999"/>
    <cellStyle name="5_leertabellen_teil_iii 8 2 2 5 2" xfId="36314"/>
    <cellStyle name="5_leertabellen_teil_iii 8 2 2 6" xfId="29155"/>
    <cellStyle name="5_leertabellen_teil_iii 8 2 3" xfId="15302"/>
    <cellStyle name="5_leertabellen_teil_iii 8 2 3 2" xfId="22461"/>
    <cellStyle name="5_leertabellen_teil_iii 8 2 3 2 2" xfId="36776"/>
    <cellStyle name="5_leertabellen_teil_iii 8 2 3 3" xfId="29617"/>
    <cellStyle name="5_leertabellen_teil_iii 8 2 4" xfId="17656"/>
    <cellStyle name="5_leertabellen_teil_iii 8 2 4 2" xfId="24793"/>
    <cellStyle name="5_leertabellen_teil_iii 8 2 4 2 2" xfId="39108"/>
    <cellStyle name="5_leertabellen_teil_iii 8 2 4 3" xfId="31971"/>
    <cellStyle name="5_leertabellen_teil_iii 9" xfId="12904"/>
    <cellStyle name="5_leertabellen_teil_iii 9 2" xfId="14875"/>
    <cellStyle name="5_leertabellen_teil_iii 9 2 2" xfId="17238"/>
    <cellStyle name="5_leertabellen_teil_iii 9 2 2 2" xfId="24375"/>
    <cellStyle name="5_leertabellen_teil_iii 9 2 2 2 2" xfId="38690"/>
    <cellStyle name="5_leertabellen_teil_iii 9 2 2 3" xfId="31553"/>
    <cellStyle name="5_leertabellen_teil_iii 9 2 3" xfId="19592"/>
    <cellStyle name="5_leertabellen_teil_iii 9 2 3 2" xfId="26729"/>
    <cellStyle name="5_leertabellen_teil_iii 9 2 3 2 2" xfId="41044"/>
    <cellStyle name="5_leertabellen_teil_iii 9 2 3 3" xfId="33907"/>
    <cellStyle name="5_leertabellen_teil_iii 9 2 4" xfId="20868"/>
    <cellStyle name="5_leertabellen_teil_iii 9 2 4 2" xfId="28005"/>
    <cellStyle name="5_leertabellen_teil_iii 9 2 4 2 2" xfId="42320"/>
    <cellStyle name="5_leertabellen_teil_iii 9 2 4 3" xfId="35183"/>
    <cellStyle name="5_leertabellen_teil_iii 9 2 5" xfId="22044"/>
    <cellStyle name="5_leertabellen_teil_iii 9 2 5 2" xfId="36359"/>
    <cellStyle name="5_leertabellen_teil_iii 9 2 6" xfId="29200"/>
    <cellStyle name="5_leertabellen_teil_iii 9 3" xfId="15273"/>
    <cellStyle name="5_leertabellen_teil_iii 9 3 2" xfId="22432"/>
    <cellStyle name="5_leertabellen_teil_iii 9 3 2 2" xfId="36747"/>
    <cellStyle name="5_leertabellen_teil_iii 9 3 3" xfId="29588"/>
    <cellStyle name="5_leertabellen_teil_iii 9 4" xfId="17627"/>
    <cellStyle name="5_leertabellen_teil_iii 9 4 2" xfId="24764"/>
    <cellStyle name="5_leertabellen_teil_iii 9 4 2 2" xfId="39079"/>
    <cellStyle name="5_leertabellen_teil_iii 9 4 3" xfId="31942"/>
    <cellStyle name="5_Merkmalsuebersicht_neu" xfId="201"/>
    <cellStyle name="5_Merkmalsuebersicht_neu 10" xfId="43290"/>
    <cellStyle name="5_Merkmalsuebersicht_neu 2" xfId="710"/>
    <cellStyle name="5_Merkmalsuebersicht_neu 2 2" xfId="711"/>
    <cellStyle name="5_Merkmalsuebersicht_neu 2 2 2" xfId="712"/>
    <cellStyle name="5_Merkmalsuebersicht_neu 2 2 2 2" xfId="12937"/>
    <cellStyle name="5_Merkmalsuebersicht_neu 2 2 2 2 2" xfId="13917"/>
    <cellStyle name="5_Merkmalsuebersicht_neu 2 2 2 2 2 2" xfId="16286"/>
    <cellStyle name="5_Merkmalsuebersicht_neu 2 2 2 2 2 2 2" xfId="23445"/>
    <cellStyle name="5_Merkmalsuebersicht_neu 2 2 2 2 2 2 2 2" xfId="37760"/>
    <cellStyle name="5_Merkmalsuebersicht_neu 2 2 2 2 2 2 3" xfId="30601"/>
    <cellStyle name="5_Merkmalsuebersicht_neu 2 2 2 2 2 3" xfId="18640"/>
    <cellStyle name="5_Merkmalsuebersicht_neu 2 2 2 2 2 3 2" xfId="25777"/>
    <cellStyle name="5_Merkmalsuebersicht_neu 2 2 2 2 2 3 2 2" xfId="40092"/>
    <cellStyle name="5_Merkmalsuebersicht_neu 2 2 2 2 2 3 3" xfId="32955"/>
    <cellStyle name="5_Merkmalsuebersicht_neu 2 2 2 2 2 4" xfId="20087"/>
    <cellStyle name="5_Merkmalsuebersicht_neu 2 2 2 2 2 4 2" xfId="27224"/>
    <cellStyle name="5_Merkmalsuebersicht_neu 2 2 2 2 2 4 2 2" xfId="41539"/>
    <cellStyle name="5_Merkmalsuebersicht_neu 2 2 2 2 2 4 3" xfId="34402"/>
    <cellStyle name="5_Merkmalsuebersicht_neu 2 2 2 2 2 5" xfId="21302"/>
    <cellStyle name="5_Merkmalsuebersicht_neu 2 2 2 2 2 5 2" xfId="35617"/>
    <cellStyle name="5_Merkmalsuebersicht_neu 2 2 2 2 2 6" xfId="28439"/>
    <cellStyle name="5_Merkmalsuebersicht_neu 2 2 2 2 3" xfId="15306"/>
    <cellStyle name="5_Merkmalsuebersicht_neu 2 2 2 2 3 2" xfId="22465"/>
    <cellStyle name="5_Merkmalsuebersicht_neu 2 2 2 2 3 2 2" xfId="36780"/>
    <cellStyle name="5_Merkmalsuebersicht_neu 2 2 2 2 3 3" xfId="29621"/>
    <cellStyle name="5_Merkmalsuebersicht_neu 2 2 2 2 4" xfId="17660"/>
    <cellStyle name="5_Merkmalsuebersicht_neu 2 2 2 2 4 2" xfId="24797"/>
    <cellStyle name="5_Merkmalsuebersicht_neu 2 2 2 2 4 2 2" xfId="39112"/>
    <cellStyle name="5_Merkmalsuebersicht_neu 2 2 2 2 4 3" xfId="31975"/>
    <cellStyle name="5_Merkmalsuebersicht_neu 2 2 3" xfId="713"/>
    <cellStyle name="5_Merkmalsuebersicht_neu 2 2 3 2" xfId="12938"/>
    <cellStyle name="5_Merkmalsuebersicht_neu 2 2 3 2 2" xfId="14857"/>
    <cellStyle name="5_Merkmalsuebersicht_neu 2 2 3 2 2 2" xfId="17220"/>
    <cellStyle name="5_Merkmalsuebersicht_neu 2 2 3 2 2 2 2" xfId="24357"/>
    <cellStyle name="5_Merkmalsuebersicht_neu 2 2 3 2 2 2 2 2" xfId="38672"/>
    <cellStyle name="5_Merkmalsuebersicht_neu 2 2 3 2 2 2 3" xfId="31535"/>
    <cellStyle name="5_Merkmalsuebersicht_neu 2 2 3 2 2 3" xfId="19574"/>
    <cellStyle name="5_Merkmalsuebersicht_neu 2 2 3 2 2 3 2" xfId="26711"/>
    <cellStyle name="5_Merkmalsuebersicht_neu 2 2 3 2 2 3 2 2" xfId="41026"/>
    <cellStyle name="5_Merkmalsuebersicht_neu 2 2 3 2 2 3 3" xfId="33889"/>
    <cellStyle name="5_Merkmalsuebersicht_neu 2 2 3 2 2 4" xfId="20850"/>
    <cellStyle name="5_Merkmalsuebersicht_neu 2 2 3 2 2 4 2" xfId="27987"/>
    <cellStyle name="5_Merkmalsuebersicht_neu 2 2 3 2 2 4 2 2" xfId="42302"/>
    <cellStyle name="5_Merkmalsuebersicht_neu 2 2 3 2 2 4 3" xfId="35165"/>
    <cellStyle name="5_Merkmalsuebersicht_neu 2 2 3 2 2 5" xfId="22026"/>
    <cellStyle name="5_Merkmalsuebersicht_neu 2 2 3 2 2 5 2" xfId="36341"/>
    <cellStyle name="5_Merkmalsuebersicht_neu 2 2 3 2 2 6" xfId="29182"/>
    <cellStyle name="5_Merkmalsuebersicht_neu 2 2 3 2 3" xfId="15307"/>
    <cellStyle name="5_Merkmalsuebersicht_neu 2 2 3 2 3 2" xfId="22466"/>
    <cellStyle name="5_Merkmalsuebersicht_neu 2 2 3 2 3 2 2" xfId="36781"/>
    <cellStyle name="5_Merkmalsuebersicht_neu 2 2 3 2 3 3" xfId="29622"/>
    <cellStyle name="5_Merkmalsuebersicht_neu 2 2 3 2 4" xfId="17661"/>
    <cellStyle name="5_Merkmalsuebersicht_neu 2 2 3 2 4 2" xfId="24798"/>
    <cellStyle name="5_Merkmalsuebersicht_neu 2 2 3 2 4 2 2" xfId="39113"/>
    <cellStyle name="5_Merkmalsuebersicht_neu 2 2 3 2 4 3" xfId="31976"/>
    <cellStyle name="5_Merkmalsuebersicht_neu 2 2 4" xfId="714"/>
    <cellStyle name="5_Merkmalsuebersicht_neu 2 2 4 2" xfId="12939"/>
    <cellStyle name="5_Merkmalsuebersicht_neu 2 2 4 2 2" xfId="14234"/>
    <cellStyle name="5_Merkmalsuebersicht_neu 2 2 4 2 2 2" xfId="16603"/>
    <cellStyle name="5_Merkmalsuebersicht_neu 2 2 4 2 2 2 2" xfId="23762"/>
    <cellStyle name="5_Merkmalsuebersicht_neu 2 2 4 2 2 2 2 2" xfId="38077"/>
    <cellStyle name="5_Merkmalsuebersicht_neu 2 2 4 2 2 2 3" xfId="30918"/>
    <cellStyle name="5_Merkmalsuebersicht_neu 2 2 4 2 2 3" xfId="18957"/>
    <cellStyle name="5_Merkmalsuebersicht_neu 2 2 4 2 2 3 2" xfId="26094"/>
    <cellStyle name="5_Merkmalsuebersicht_neu 2 2 4 2 2 3 2 2" xfId="40409"/>
    <cellStyle name="5_Merkmalsuebersicht_neu 2 2 4 2 2 3 3" xfId="33272"/>
    <cellStyle name="5_Merkmalsuebersicht_neu 2 2 4 2 2 4" xfId="20291"/>
    <cellStyle name="5_Merkmalsuebersicht_neu 2 2 4 2 2 4 2" xfId="27428"/>
    <cellStyle name="5_Merkmalsuebersicht_neu 2 2 4 2 2 4 2 2" xfId="41743"/>
    <cellStyle name="5_Merkmalsuebersicht_neu 2 2 4 2 2 4 3" xfId="34606"/>
    <cellStyle name="5_Merkmalsuebersicht_neu 2 2 4 2 2 5" xfId="21506"/>
    <cellStyle name="5_Merkmalsuebersicht_neu 2 2 4 2 2 5 2" xfId="35821"/>
    <cellStyle name="5_Merkmalsuebersicht_neu 2 2 4 2 2 6" xfId="28643"/>
    <cellStyle name="5_Merkmalsuebersicht_neu 2 2 4 2 3" xfId="15308"/>
    <cellStyle name="5_Merkmalsuebersicht_neu 2 2 4 2 3 2" xfId="22467"/>
    <cellStyle name="5_Merkmalsuebersicht_neu 2 2 4 2 3 2 2" xfId="36782"/>
    <cellStyle name="5_Merkmalsuebersicht_neu 2 2 4 2 3 3" xfId="29623"/>
    <cellStyle name="5_Merkmalsuebersicht_neu 2 2 4 2 4" xfId="17662"/>
    <cellStyle name="5_Merkmalsuebersicht_neu 2 2 4 2 4 2" xfId="24799"/>
    <cellStyle name="5_Merkmalsuebersicht_neu 2 2 4 2 4 2 2" xfId="39114"/>
    <cellStyle name="5_Merkmalsuebersicht_neu 2 2 4 2 4 3" xfId="31977"/>
    <cellStyle name="5_Merkmalsuebersicht_neu 2 2 5" xfId="715"/>
    <cellStyle name="5_Merkmalsuebersicht_neu 2 2 5 2" xfId="12940"/>
    <cellStyle name="5_Merkmalsuebersicht_neu 2 2 5 2 2" xfId="14856"/>
    <cellStyle name="5_Merkmalsuebersicht_neu 2 2 5 2 2 2" xfId="17219"/>
    <cellStyle name="5_Merkmalsuebersicht_neu 2 2 5 2 2 2 2" xfId="24356"/>
    <cellStyle name="5_Merkmalsuebersicht_neu 2 2 5 2 2 2 2 2" xfId="38671"/>
    <cellStyle name="5_Merkmalsuebersicht_neu 2 2 5 2 2 2 3" xfId="31534"/>
    <cellStyle name="5_Merkmalsuebersicht_neu 2 2 5 2 2 3" xfId="19573"/>
    <cellStyle name="5_Merkmalsuebersicht_neu 2 2 5 2 2 3 2" xfId="26710"/>
    <cellStyle name="5_Merkmalsuebersicht_neu 2 2 5 2 2 3 2 2" xfId="41025"/>
    <cellStyle name="5_Merkmalsuebersicht_neu 2 2 5 2 2 3 3" xfId="33888"/>
    <cellStyle name="5_Merkmalsuebersicht_neu 2 2 5 2 2 4" xfId="20849"/>
    <cellStyle name="5_Merkmalsuebersicht_neu 2 2 5 2 2 4 2" xfId="27986"/>
    <cellStyle name="5_Merkmalsuebersicht_neu 2 2 5 2 2 4 2 2" xfId="42301"/>
    <cellStyle name="5_Merkmalsuebersicht_neu 2 2 5 2 2 4 3" xfId="35164"/>
    <cellStyle name="5_Merkmalsuebersicht_neu 2 2 5 2 2 5" xfId="22025"/>
    <cellStyle name="5_Merkmalsuebersicht_neu 2 2 5 2 2 5 2" xfId="36340"/>
    <cellStyle name="5_Merkmalsuebersicht_neu 2 2 5 2 2 6" xfId="29181"/>
    <cellStyle name="5_Merkmalsuebersicht_neu 2 2 5 2 3" xfId="15309"/>
    <cellStyle name="5_Merkmalsuebersicht_neu 2 2 5 2 3 2" xfId="22468"/>
    <cellStyle name="5_Merkmalsuebersicht_neu 2 2 5 2 3 2 2" xfId="36783"/>
    <cellStyle name="5_Merkmalsuebersicht_neu 2 2 5 2 3 3" xfId="29624"/>
    <cellStyle name="5_Merkmalsuebersicht_neu 2 2 5 2 4" xfId="17663"/>
    <cellStyle name="5_Merkmalsuebersicht_neu 2 2 5 2 4 2" xfId="24800"/>
    <cellStyle name="5_Merkmalsuebersicht_neu 2 2 5 2 4 2 2" xfId="39115"/>
    <cellStyle name="5_Merkmalsuebersicht_neu 2 2 5 2 4 3" xfId="31978"/>
    <cellStyle name="5_Merkmalsuebersicht_neu 2 2 6" xfId="12936"/>
    <cellStyle name="5_Merkmalsuebersicht_neu 2 2 6 2" xfId="14858"/>
    <cellStyle name="5_Merkmalsuebersicht_neu 2 2 6 2 2" xfId="17221"/>
    <cellStyle name="5_Merkmalsuebersicht_neu 2 2 6 2 2 2" xfId="24358"/>
    <cellStyle name="5_Merkmalsuebersicht_neu 2 2 6 2 2 2 2" xfId="38673"/>
    <cellStyle name="5_Merkmalsuebersicht_neu 2 2 6 2 2 3" xfId="31536"/>
    <cellStyle name="5_Merkmalsuebersicht_neu 2 2 6 2 3" xfId="19575"/>
    <cellStyle name="5_Merkmalsuebersicht_neu 2 2 6 2 3 2" xfId="26712"/>
    <cellStyle name="5_Merkmalsuebersicht_neu 2 2 6 2 3 2 2" xfId="41027"/>
    <cellStyle name="5_Merkmalsuebersicht_neu 2 2 6 2 3 3" xfId="33890"/>
    <cellStyle name="5_Merkmalsuebersicht_neu 2 2 6 2 4" xfId="20851"/>
    <cellStyle name="5_Merkmalsuebersicht_neu 2 2 6 2 4 2" xfId="27988"/>
    <cellStyle name="5_Merkmalsuebersicht_neu 2 2 6 2 4 2 2" xfId="42303"/>
    <cellStyle name="5_Merkmalsuebersicht_neu 2 2 6 2 4 3" xfId="35166"/>
    <cellStyle name="5_Merkmalsuebersicht_neu 2 2 6 2 5" xfId="22027"/>
    <cellStyle name="5_Merkmalsuebersicht_neu 2 2 6 2 5 2" xfId="36342"/>
    <cellStyle name="5_Merkmalsuebersicht_neu 2 2 6 2 6" xfId="29183"/>
    <cellStyle name="5_Merkmalsuebersicht_neu 2 2 6 3" xfId="15305"/>
    <cellStyle name="5_Merkmalsuebersicht_neu 2 2 6 3 2" xfId="22464"/>
    <cellStyle name="5_Merkmalsuebersicht_neu 2 2 6 3 2 2" xfId="36779"/>
    <cellStyle name="5_Merkmalsuebersicht_neu 2 2 6 3 3" xfId="29620"/>
    <cellStyle name="5_Merkmalsuebersicht_neu 2 2 6 4" xfId="17659"/>
    <cellStyle name="5_Merkmalsuebersicht_neu 2 2 6 4 2" xfId="24796"/>
    <cellStyle name="5_Merkmalsuebersicht_neu 2 2 6 4 2 2" xfId="39111"/>
    <cellStyle name="5_Merkmalsuebersicht_neu 2 2 6 4 3" xfId="31974"/>
    <cellStyle name="5_Merkmalsuebersicht_neu 2 3" xfId="716"/>
    <cellStyle name="5_Merkmalsuebersicht_neu 2 3 2" xfId="12941"/>
    <cellStyle name="5_Merkmalsuebersicht_neu 2 3 2 2" xfId="14172"/>
    <cellStyle name="5_Merkmalsuebersicht_neu 2 3 2 2 2" xfId="16541"/>
    <cellStyle name="5_Merkmalsuebersicht_neu 2 3 2 2 2 2" xfId="23700"/>
    <cellStyle name="5_Merkmalsuebersicht_neu 2 3 2 2 2 2 2" xfId="38015"/>
    <cellStyle name="5_Merkmalsuebersicht_neu 2 3 2 2 2 3" xfId="30856"/>
    <cellStyle name="5_Merkmalsuebersicht_neu 2 3 2 2 3" xfId="18895"/>
    <cellStyle name="5_Merkmalsuebersicht_neu 2 3 2 2 3 2" xfId="26032"/>
    <cellStyle name="5_Merkmalsuebersicht_neu 2 3 2 2 3 2 2" xfId="40347"/>
    <cellStyle name="5_Merkmalsuebersicht_neu 2 3 2 2 3 3" xfId="33210"/>
    <cellStyle name="5_Merkmalsuebersicht_neu 2 3 2 2 4" xfId="20229"/>
    <cellStyle name="5_Merkmalsuebersicht_neu 2 3 2 2 4 2" xfId="27366"/>
    <cellStyle name="5_Merkmalsuebersicht_neu 2 3 2 2 4 2 2" xfId="41681"/>
    <cellStyle name="5_Merkmalsuebersicht_neu 2 3 2 2 4 3" xfId="34544"/>
    <cellStyle name="5_Merkmalsuebersicht_neu 2 3 2 2 5" xfId="21444"/>
    <cellStyle name="5_Merkmalsuebersicht_neu 2 3 2 2 5 2" xfId="35759"/>
    <cellStyle name="5_Merkmalsuebersicht_neu 2 3 2 2 6" xfId="28581"/>
    <cellStyle name="5_Merkmalsuebersicht_neu 2 3 2 3" xfId="15310"/>
    <cellStyle name="5_Merkmalsuebersicht_neu 2 3 2 3 2" xfId="22469"/>
    <cellStyle name="5_Merkmalsuebersicht_neu 2 3 2 3 2 2" xfId="36784"/>
    <cellStyle name="5_Merkmalsuebersicht_neu 2 3 2 3 3" xfId="29625"/>
    <cellStyle name="5_Merkmalsuebersicht_neu 2 3 2 4" xfId="17664"/>
    <cellStyle name="5_Merkmalsuebersicht_neu 2 3 2 4 2" xfId="24801"/>
    <cellStyle name="5_Merkmalsuebersicht_neu 2 3 2 4 2 2" xfId="39116"/>
    <cellStyle name="5_Merkmalsuebersicht_neu 2 3 2 4 3" xfId="31979"/>
    <cellStyle name="5_Merkmalsuebersicht_neu 2 4" xfId="717"/>
    <cellStyle name="5_Merkmalsuebersicht_neu 2 4 2" xfId="12942"/>
    <cellStyle name="5_Merkmalsuebersicht_neu 2 4 2 2" xfId="14851"/>
    <cellStyle name="5_Merkmalsuebersicht_neu 2 4 2 2 2" xfId="17214"/>
    <cellStyle name="5_Merkmalsuebersicht_neu 2 4 2 2 2 2" xfId="24351"/>
    <cellStyle name="5_Merkmalsuebersicht_neu 2 4 2 2 2 2 2" xfId="38666"/>
    <cellStyle name="5_Merkmalsuebersicht_neu 2 4 2 2 2 3" xfId="31529"/>
    <cellStyle name="5_Merkmalsuebersicht_neu 2 4 2 2 3" xfId="19568"/>
    <cellStyle name="5_Merkmalsuebersicht_neu 2 4 2 2 3 2" xfId="26705"/>
    <cellStyle name="5_Merkmalsuebersicht_neu 2 4 2 2 3 2 2" xfId="41020"/>
    <cellStyle name="5_Merkmalsuebersicht_neu 2 4 2 2 3 3" xfId="33883"/>
    <cellStyle name="5_Merkmalsuebersicht_neu 2 4 2 2 4" xfId="20844"/>
    <cellStyle name="5_Merkmalsuebersicht_neu 2 4 2 2 4 2" xfId="27981"/>
    <cellStyle name="5_Merkmalsuebersicht_neu 2 4 2 2 4 2 2" xfId="42296"/>
    <cellStyle name="5_Merkmalsuebersicht_neu 2 4 2 2 4 3" xfId="35159"/>
    <cellStyle name="5_Merkmalsuebersicht_neu 2 4 2 2 5" xfId="22020"/>
    <cellStyle name="5_Merkmalsuebersicht_neu 2 4 2 2 5 2" xfId="36335"/>
    <cellStyle name="5_Merkmalsuebersicht_neu 2 4 2 2 6" xfId="29176"/>
    <cellStyle name="5_Merkmalsuebersicht_neu 2 4 2 3" xfId="15311"/>
    <cellStyle name="5_Merkmalsuebersicht_neu 2 4 2 3 2" xfId="22470"/>
    <cellStyle name="5_Merkmalsuebersicht_neu 2 4 2 3 2 2" xfId="36785"/>
    <cellStyle name="5_Merkmalsuebersicht_neu 2 4 2 3 3" xfId="29626"/>
    <cellStyle name="5_Merkmalsuebersicht_neu 2 4 2 4" xfId="17665"/>
    <cellStyle name="5_Merkmalsuebersicht_neu 2 4 2 4 2" xfId="24802"/>
    <cellStyle name="5_Merkmalsuebersicht_neu 2 4 2 4 2 2" xfId="39117"/>
    <cellStyle name="5_Merkmalsuebersicht_neu 2 4 2 4 3" xfId="31980"/>
    <cellStyle name="5_Merkmalsuebersicht_neu 2 5" xfId="718"/>
    <cellStyle name="5_Merkmalsuebersicht_neu 2 5 2" xfId="12943"/>
    <cellStyle name="5_Merkmalsuebersicht_neu 2 5 2 2" xfId="14855"/>
    <cellStyle name="5_Merkmalsuebersicht_neu 2 5 2 2 2" xfId="17218"/>
    <cellStyle name="5_Merkmalsuebersicht_neu 2 5 2 2 2 2" xfId="24355"/>
    <cellStyle name="5_Merkmalsuebersicht_neu 2 5 2 2 2 2 2" xfId="38670"/>
    <cellStyle name="5_Merkmalsuebersicht_neu 2 5 2 2 2 3" xfId="31533"/>
    <cellStyle name="5_Merkmalsuebersicht_neu 2 5 2 2 3" xfId="19572"/>
    <cellStyle name="5_Merkmalsuebersicht_neu 2 5 2 2 3 2" xfId="26709"/>
    <cellStyle name="5_Merkmalsuebersicht_neu 2 5 2 2 3 2 2" xfId="41024"/>
    <cellStyle name="5_Merkmalsuebersicht_neu 2 5 2 2 3 3" xfId="33887"/>
    <cellStyle name="5_Merkmalsuebersicht_neu 2 5 2 2 4" xfId="20848"/>
    <cellStyle name="5_Merkmalsuebersicht_neu 2 5 2 2 4 2" xfId="27985"/>
    <cellStyle name="5_Merkmalsuebersicht_neu 2 5 2 2 4 2 2" xfId="42300"/>
    <cellStyle name="5_Merkmalsuebersicht_neu 2 5 2 2 4 3" xfId="35163"/>
    <cellStyle name="5_Merkmalsuebersicht_neu 2 5 2 2 5" xfId="22024"/>
    <cellStyle name="5_Merkmalsuebersicht_neu 2 5 2 2 5 2" xfId="36339"/>
    <cellStyle name="5_Merkmalsuebersicht_neu 2 5 2 2 6" xfId="29180"/>
    <cellStyle name="5_Merkmalsuebersicht_neu 2 5 2 3" xfId="15312"/>
    <cellStyle name="5_Merkmalsuebersicht_neu 2 5 2 3 2" xfId="22471"/>
    <cellStyle name="5_Merkmalsuebersicht_neu 2 5 2 3 2 2" xfId="36786"/>
    <cellStyle name="5_Merkmalsuebersicht_neu 2 5 2 3 3" xfId="29627"/>
    <cellStyle name="5_Merkmalsuebersicht_neu 2 5 2 4" xfId="17666"/>
    <cellStyle name="5_Merkmalsuebersicht_neu 2 5 2 4 2" xfId="24803"/>
    <cellStyle name="5_Merkmalsuebersicht_neu 2 5 2 4 2 2" xfId="39118"/>
    <cellStyle name="5_Merkmalsuebersicht_neu 2 5 2 4 3" xfId="31981"/>
    <cellStyle name="5_Merkmalsuebersicht_neu 2 6" xfId="719"/>
    <cellStyle name="5_Merkmalsuebersicht_neu 2 6 2" xfId="12944"/>
    <cellStyle name="5_Merkmalsuebersicht_neu 2 6 2 2" xfId="14502"/>
    <cellStyle name="5_Merkmalsuebersicht_neu 2 6 2 2 2" xfId="16871"/>
    <cellStyle name="5_Merkmalsuebersicht_neu 2 6 2 2 2 2" xfId="24030"/>
    <cellStyle name="5_Merkmalsuebersicht_neu 2 6 2 2 2 2 2" xfId="38345"/>
    <cellStyle name="5_Merkmalsuebersicht_neu 2 6 2 2 2 3" xfId="31186"/>
    <cellStyle name="5_Merkmalsuebersicht_neu 2 6 2 2 3" xfId="19225"/>
    <cellStyle name="5_Merkmalsuebersicht_neu 2 6 2 2 3 2" xfId="26362"/>
    <cellStyle name="5_Merkmalsuebersicht_neu 2 6 2 2 3 2 2" xfId="40677"/>
    <cellStyle name="5_Merkmalsuebersicht_neu 2 6 2 2 3 3" xfId="33540"/>
    <cellStyle name="5_Merkmalsuebersicht_neu 2 6 2 2 4" xfId="20532"/>
    <cellStyle name="5_Merkmalsuebersicht_neu 2 6 2 2 4 2" xfId="27669"/>
    <cellStyle name="5_Merkmalsuebersicht_neu 2 6 2 2 4 2 2" xfId="41984"/>
    <cellStyle name="5_Merkmalsuebersicht_neu 2 6 2 2 4 3" xfId="34847"/>
    <cellStyle name="5_Merkmalsuebersicht_neu 2 6 2 2 5" xfId="21747"/>
    <cellStyle name="5_Merkmalsuebersicht_neu 2 6 2 2 5 2" xfId="36062"/>
    <cellStyle name="5_Merkmalsuebersicht_neu 2 6 2 2 6" xfId="28884"/>
    <cellStyle name="5_Merkmalsuebersicht_neu 2 6 2 3" xfId="15313"/>
    <cellStyle name="5_Merkmalsuebersicht_neu 2 6 2 3 2" xfId="22472"/>
    <cellStyle name="5_Merkmalsuebersicht_neu 2 6 2 3 2 2" xfId="36787"/>
    <cellStyle name="5_Merkmalsuebersicht_neu 2 6 2 3 3" xfId="29628"/>
    <cellStyle name="5_Merkmalsuebersicht_neu 2 6 2 4" xfId="17667"/>
    <cellStyle name="5_Merkmalsuebersicht_neu 2 6 2 4 2" xfId="24804"/>
    <cellStyle name="5_Merkmalsuebersicht_neu 2 6 2 4 2 2" xfId="39119"/>
    <cellStyle name="5_Merkmalsuebersicht_neu 2 6 2 4 3" xfId="31982"/>
    <cellStyle name="5_Merkmalsuebersicht_neu 2 7" xfId="12935"/>
    <cellStyle name="5_Merkmalsuebersicht_neu 2 7 2" xfId="14530"/>
    <cellStyle name="5_Merkmalsuebersicht_neu 2 7 2 2" xfId="16899"/>
    <cellStyle name="5_Merkmalsuebersicht_neu 2 7 2 2 2" xfId="24058"/>
    <cellStyle name="5_Merkmalsuebersicht_neu 2 7 2 2 2 2" xfId="38373"/>
    <cellStyle name="5_Merkmalsuebersicht_neu 2 7 2 2 3" xfId="31214"/>
    <cellStyle name="5_Merkmalsuebersicht_neu 2 7 2 3" xfId="19253"/>
    <cellStyle name="5_Merkmalsuebersicht_neu 2 7 2 3 2" xfId="26390"/>
    <cellStyle name="5_Merkmalsuebersicht_neu 2 7 2 3 2 2" xfId="40705"/>
    <cellStyle name="5_Merkmalsuebersicht_neu 2 7 2 3 3" xfId="33568"/>
    <cellStyle name="5_Merkmalsuebersicht_neu 2 7 2 4" xfId="20560"/>
    <cellStyle name="5_Merkmalsuebersicht_neu 2 7 2 4 2" xfId="27697"/>
    <cellStyle name="5_Merkmalsuebersicht_neu 2 7 2 4 2 2" xfId="42012"/>
    <cellStyle name="5_Merkmalsuebersicht_neu 2 7 2 4 3" xfId="34875"/>
    <cellStyle name="5_Merkmalsuebersicht_neu 2 7 2 5" xfId="21775"/>
    <cellStyle name="5_Merkmalsuebersicht_neu 2 7 2 5 2" xfId="36090"/>
    <cellStyle name="5_Merkmalsuebersicht_neu 2 7 2 6" xfId="28912"/>
    <cellStyle name="5_Merkmalsuebersicht_neu 2 7 3" xfId="15304"/>
    <cellStyle name="5_Merkmalsuebersicht_neu 2 7 3 2" xfId="22463"/>
    <cellStyle name="5_Merkmalsuebersicht_neu 2 7 3 2 2" xfId="36778"/>
    <cellStyle name="5_Merkmalsuebersicht_neu 2 7 3 3" xfId="29619"/>
    <cellStyle name="5_Merkmalsuebersicht_neu 2 7 4" xfId="17658"/>
    <cellStyle name="5_Merkmalsuebersicht_neu 2 7 4 2" xfId="24795"/>
    <cellStyle name="5_Merkmalsuebersicht_neu 2 7 4 2 2" xfId="39110"/>
    <cellStyle name="5_Merkmalsuebersicht_neu 2 7 4 3" xfId="31973"/>
    <cellStyle name="5_Merkmalsuebersicht_neu 3" xfId="720"/>
    <cellStyle name="5_Merkmalsuebersicht_neu 3 2" xfId="721"/>
    <cellStyle name="5_Merkmalsuebersicht_neu 3 2 2" xfId="12946"/>
    <cellStyle name="5_Merkmalsuebersicht_neu 3 2 2 2" xfId="13903"/>
    <cellStyle name="5_Merkmalsuebersicht_neu 3 2 2 2 2" xfId="16272"/>
    <cellStyle name="5_Merkmalsuebersicht_neu 3 2 2 2 2 2" xfId="23431"/>
    <cellStyle name="5_Merkmalsuebersicht_neu 3 2 2 2 2 2 2" xfId="37746"/>
    <cellStyle name="5_Merkmalsuebersicht_neu 3 2 2 2 2 3" xfId="30587"/>
    <cellStyle name="5_Merkmalsuebersicht_neu 3 2 2 2 3" xfId="18626"/>
    <cellStyle name="5_Merkmalsuebersicht_neu 3 2 2 2 3 2" xfId="25763"/>
    <cellStyle name="5_Merkmalsuebersicht_neu 3 2 2 2 3 2 2" xfId="40078"/>
    <cellStyle name="5_Merkmalsuebersicht_neu 3 2 2 2 3 3" xfId="32941"/>
    <cellStyle name="5_Merkmalsuebersicht_neu 3 2 2 2 4" xfId="20073"/>
    <cellStyle name="5_Merkmalsuebersicht_neu 3 2 2 2 4 2" xfId="27210"/>
    <cellStyle name="5_Merkmalsuebersicht_neu 3 2 2 2 4 2 2" xfId="41525"/>
    <cellStyle name="5_Merkmalsuebersicht_neu 3 2 2 2 4 3" xfId="34388"/>
    <cellStyle name="5_Merkmalsuebersicht_neu 3 2 2 2 5" xfId="21288"/>
    <cellStyle name="5_Merkmalsuebersicht_neu 3 2 2 2 5 2" xfId="35603"/>
    <cellStyle name="5_Merkmalsuebersicht_neu 3 2 2 2 6" xfId="28425"/>
    <cellStyle name="5_Merkmalsuebersicht_neu 3 2 2 3" xfId="15315"/>
    <cellStyle name="5_Merkmalsuebersicht_neu 3 2 2 3 2" xfId="22474"/>
    <cellStyle name="5_Merkmalsuebersicht_neu 3 2 2 3 2 2" xfId="36789"/>
    <cellStyle name="5_Merkmalsuebersicht_neu 3 2 2 3 3" xfId="29630"/>
    <cellStyle name="5_Merkmalsuebersicht_neu 3 2 2 4" xfId="17669"/>
    <cellStyle name="5_Merkmalsuebersicht_neu 3 2 2 4 2" xfId="24806"/>
    <cellStyle name="5_Merkmalsuebersicht_neu 3 2 2 4 2 2" xfId="39121"/>
    <cellStyle name="5_Merkmalsuebersicht_neu 3 2 2 4 3" xfId="31984"/>
    <cellStyle name="5_Merkmalsuebersicht_neu 3 3" xfId="722"/>
    <cellStyle name="5_Merkmalsuebersicht_neu 3 3 2" xfId="12947"/>
    <cellStyle name="5_Merkmalsuebersicht_neu 3 3 2 2" xfId="14853"/>
    <cellStyle name="5_Merkmalsuebersicht_neu 3 3 2 2 2" xfId="17216"/>
    <cellStyle name="5_Merkmalsuebersicht_neu 3 3 2 2 2 2" xfId="24353"/>
    <cellStyle name="5_Merkmalsuebersicht_neu 3 3 2 2 2 2 2" xfId="38668"/>
    <cellStyle name="5_Merkmalsuebersicht_neu 3 3 2 2 2 3" xfId="31531"/>
    <cellStyle name="5_Merkmalsuebersicht_neu 3 3 2 2 3" xfId="19570"/>
    <cellStyle name="5_Merkmalsuebersicht_neu 3 3 2 2 3 2" xfId="26707"/>
    <cellStyle name="5_Merkmalsuebersicht_neu 3 3 2 2 3 2 2" xfId="41022"/>
    <cellStyle name="5_Merkmalsuebersicht_neu 3 3 2 2 3 3" xfId="33885"/>
    <cellStyle name="5_Merkmalsuebersicht_neu 3 3 2 2 4" xfId="20846"/>
    <cellStyle name="5_Merkmalsuebersicht_neu 3 3 2 2 4 2" xfId="27983"/>
    <cellStyle name="5_Merkmalsuebersicht_neu 3 3 2 2 4 2 2" xfId="42298"/>
    <cellStyle name="5_Merkmalsuebersicht_neu 3 3 2 2 4 3" xfId="35161"/>
    <cellStyle name="5_Merkmalsuebersicht_neu 3 3 2 2 5" xfId="22022"/>
    <cellStyle name="5_Merkmalsuebersicht_neu 3 3 2 2 5 2" xfId="36337"/>
    <cellStyle name="5_Merkmalsuebersicht_neu 3 3 2 2 6" xfId="29178"/>
    <cellStyle name="5_Merkmalsuebersicht_neu 3 3 2 3" xfId="15316"/>
    <cellStyle name="5_Merkmalsuebersicht_neu 3 3 2 3 2" xfId="22475"/>
    <cellStyle name="5_Merkmalsuebersicht_neu 3 3 2 3 2 2" xfId="36790"/>
    <cellStyle name="5_Merkmalsuebersicht_neu 3 3 2 3 3" xfId="29631"/>
    <cellStyle name="5_Merkmalsuebersicht_neu 3 3 2 4" xfId="17670"/>
    <cellStyle name="5_Merkmalsuebersicht_neu 3 3 2 4 2" xfId="24807"/>
    <cellStyle name="5_Merkmalsuebersicht_neu 3 3 2 4 2 2" xfId="39122"/>
    <cellStyle name="5_Merkmalsuebersicht_neu 3 3 2 4 3" xfId="31985"/>
    <cellStyle name="5_Merkmalsuebersicht_neu 3 4" xfId="723"/>
    <cellStyle name="5_Merkmalsuebersicht_neu 3 4 2" xfId="12948"/>
    <cellStyle name="5_Merkmalsuebersicht_neu 3 4 2 2" xfId="14173"/>
    <cellStyle name="5_Merkmalsuebersicht_neu 3 4 2 2 2" xfId="16542"/>
    <cellStyle name="5_Merkmalsuebersicht_neu 3 4 2 2 2 2" xfId="23701"/>
    <cellStyle name="5_Merkmalsuebersicht_neu 3 4 2 2 2 2 2" xfId="38016"/>
    <cellStyle name="5_Merkmalsuebersicht_neu 3 4 2 2 2 3" xfId="30857"/>
    <cellStyle name="5_Merkmalsuebersicht_neu 3 4 2 2 3" xfId="18896"/>
    <cellStyle name="5_Merkmalsuebersicht_neu 3 4 2 2 3 2" xfId="26033"/>
    <cellStyle name="5_Merkmalsuebersicht_neu 3 4 2 2 3 2 2" xfId="40348"/>
    <cellStyle name="5_Merkmalsuebersicht_neu 3 4 2 2 3 3" xfId="33211"/>
    <cellStyle name="5_Merkmalsuebersicht_neu 3 4 2 2 4" xfId="20230"/>
    <cellStyle name="5_Merkmalsuebersicht_neu 3 4 2 2 4 2" xfId="27367"/>
    <cellStyle name="5_Merkmalsuebersicht_neu 3 4 2 2 4 2 2" xfId="41682"/>
    <cellStyle name="5_Merkmalsuebersicht_neu 3 4 2 2 4 3" xfId="34545"/>
    <cellStyle name="5_Merkmalsuebersicht_neu 3 4 2 2 5" xfId="21445"/>
    <cellStyle name="5_Merkmalsuebersicht_neu 3 4 2 2 5 2" xfId="35760"/>
    <cellStyle name="5_Merkmalsuebersicht_neu 3 4 2 2 6" xfId="28582"/>
    <cellStyle name="5_Merkmalsuebersicht_neu 3 4 2 3" xfId="15317"/>
    <cellStyle name="5_Merkmalsuebersicht_neu 3 4 2 3 2" xfId="22476"/>
    <cellStyle name="5_Merkmalsuebersicht_neu 3 4 2 3 2 2" xfId="36791"/>
    <cellStyle name="5_Merkmalsuebersicht_neu 3 4 2 3 3" xfId="29632"/>
    <cellStyle name="5_Merkmalsuebersicht_neu 3 4 2 4" xfId="17671"/>
    <cellStyle name="5_Merkmalsuebersicht_neu 3 4 2 4 2" xfId="24808"/>
    <cellStyle name="5_Merkmalsuebersicht_neu 3 4 2 4 2 2" xfId="39123"/>
    <cellStyle name="5_Merkmalsuebersicht_neu 3 4 2 4 3" xfId="31986"/>
    <cellStyle name="5_Merkmalsuebersicht_neu 3 5" xfId="724"/>
    <cellStyle name="5_Merkmalsuebersicht_neu 3 5 2" xfId="12949"/>
    <cellStyle name="5_Merkmalsuebersicht_neu 3 5 2 2" xfId="14852"/>
    <cellStyle name="5_Merkmalsuebersicht_neu 3 5 2 2 2" xfId="17215"/>
    <cellStyle name="5_Merkmalsuebersicht_neu 3 5 2 2 2 2" xfId="24352"/>
    <cellStyle name="5_Merkmalsuebersicht_neu 3 5 2 2 2 2 2" xfId="38667"/>
    <cellStyle name="5_Merkmalsuebersicht_neu 3 5 2 2 2 3" xfId="31530"/>
    <cellStyle name="5_Merkmalsuebersicht_neu 3 5 2 2 3" xfId="19569"/>
    <cellStyle name="5_Merkmalsuebersicht_neu 3 5 2 2 3 2" xfId="26706"/>
    <cellStyle name="5_Merkmalsuebersicht_neu 3 5 2 2 3 2 2" xfId="41021"/>
    <cellStyle name="5_Merkmalsuebersicht_neu 3 5 2 2 3 3" xfId="33884"/>
    <cellStyle name="5_Merkmalsuebersicht_neu 3 5 2 2 4" xfId="20845"/>
    <cellStyle name="5_Merkmalsuebersicht_neu 3 5 2 2 4 2" xfId="27982"/>
    <cellStyle name="5_Merkmalsuebersicht_neu 3 5 2 2 4 2 2" xfId="42297"/>
    <cellStyle name="5_Merkmalsuebersicht_neu 3 5 2 2 4 3" xfId="35160"/>
    <cellStyle name="5_Merkmalsuebersicht_neu 3 5 2 2 5" xfId="22021"/>
    <cellStyle name="5_Merkmalsuebersicht_neu 3 5 2 2 5 2" xfId="36336"/>
    <cellStyle name="5_Merkmalsuebersicht_neu 3 5 2 2 6" xfId="29177"/>
    <cellStyle name="5_Merkmalsuebersicht_neu 3 5 2 3" xfId="15318"/>
    <cellStyle name="5_Merkmalsuebersicht_neu 3 5 2 3 2" xfId="22477"/>
    <cellStyle name="5_Merkmalsuebersicht_neu 3 5 2 3 2 2" xfId="36792"/>
    <cellStyle name="5_Merkmalsuebersicht_neu 3 5 2 3 3" xfId="29633"/>
    <cellStyle name="5_Merkmalsuebersicht_neu 3 5 2 4" xfId="17672"/>
    <cellStyle name="5_Merkmalsuebersicht_neu 3 5 2 4 2" xfId="24809"/>
    <cellStyle name="5_Merkmalsuebersicht_neu 3 5 2 4 2 2" xfId="39124"/>
    <cellStyle name="5_Merkmalsuebersicht_neu 3 5 2 4 3" xfId="31987"/>
    <cellStyle name="5_Merkmalsuebersicht_neu 3 6" xfId="12945"/>
    <cellStyle name="5_Merkmalsuebersicht_neu 3 6 2" xfId="14854"/>
    <cellStyle name="5_Merkmalsuebersicht_neu 3 6 2 2" xfId="17217"/>
    <cellStyle name="5_Merkmalsuebersicht_neu 3 6 2 2 2" xfId="24354"/>
    <cellStyle name="5_Merkmalsuebersicht_neu 3 6 2 2 2 2" xfId="38669"/>
    <cellStyle name="5_Merkmalsuebersicht_neu 3 6 2 2 3" xfId="31532"/>
    <cellStyle name="5_Merkmalsuebersicht_neu 3 6 2 3" xfId="19571"/>
    <cellStyle name="5_Merkmalsuebersicht_neu 3 6 2 3 2" xfId="26708"/>
    <cellStyle name="5_Merkmalsuebersicht_neu 3 6 2 3 2 2" xfId="41023"/>
    <cellStyle name="5_Merkmalsuebersicht_neu 3 6 2 3 3" xfId="33886"/>
    <cellStyle name="5_Merkmalsuebersicht_neu 3 6 2 4" xfId="20847"/>
    <cellStyle name="5_Merkmalsuebersicht_neu 3 6 2 4 2" xfId="27984"/>
    <cellStyle name="5_Merkmalsuebersicht_neu 3 6 2 4 2 2" xfId="42299"/>
    <cellStyle name="5_Merkmalsuebersicht_neu 3 6 2 4 3" xfId="35162"/>
    <cellStyle name="5_Merkmalsuebersicht_neu 3 6 2 5" xfId="22023"/>
    <cellStyle name="5_Merkmalsuebersicht_neu 3 6 2 5 2" xfId="36338"/>
    <cellStyle name="5_Merkmalsuebersicht_neu 3 6 2 6" xfId="29179"/>
    <cellStyle name="5_Merkmalsuebersicht_neu 3 6 3" xfId="15314"/>
    <cellStyle name="5_Merkmalsuebersicht_neu 3 6 3 2" xfId="22473"/>
    <cellStyle name="5_Merkmalsuebersicht_neu 3 6 3 2 2" xfId="36788"/>
    <cellStyle name="5_Merkmalsuebersicht_neu 3 6 3 3" xfId="29629"/>
    <cellStyle name="5_Merkmalsuebersicht_neu 3 6 4" xfId="17668"/>
    <cellStyle name="5_Merkmalsuebersicht_neu 3 6 4 2" xfId="24805"/>
    <cellStyle name="5_Merkmalsuebersicht_neu 3 6 4 2 2" xfId="39120"/>
    <cellStyle name="5_Merkmalsuebersicht_neu 3 6 4 3" xfId="31983"/>
    <cellStyle name="5_Merkmalsuebersicht_neu 4" xfId="725"/>
    <cellStyle name="5_Merkmalsuebersicht_neu 4 2" xfId="726"/>
    <cellStyle name="5_Merkmalsuebersicht_neu 4 2 2" xfId="12951"/>
    <cellStyle name="5_Merkmalsuebersicht_neu 4 2 2 2" xfId="14174"/>
    <cellStyle name="5_Merkmalsuebersicht_neu 4 2 2 2 2" xfId="16543"/>
    <cellStyle name="5_Merkmalsuebersicht_neu 4 2 2 2 2 2" xfId="23702"/>
    <cellStyle name="5_Merkmalsuebersicht_neu 4 2 2 2 2 2 2" xfId="38017"/>
    <cellStyle name="5_Merkmalsuebersicht_neu 4 2 2 2 2 3" xfId="30858"/>
    <cellStyle name="5_Merkmalsuebersicht_neu 4 2 2 2 3" xfId="18897"/>
    <cellStyle name="5_Merkmalsuebersicht_neu 4 2 2 2 3 2" xfId="26034"/>
    <cellStyle name="5_Merkmalsuebersicht_neu 4 2 2 2 3 2 2" xfId="40349"/>
    <cellStyle name="5_Merkmalsuebersicht_neu 4 2 2 2 3 3" xfId="33212"/>
    <cellStyle name="5_Merkmalsuebersicht_neu 4 2 2 2 4" xfId="20231"/>
    <cellStyle name="5_Merkmalsuebersicht_neu 4 2 2 2 4 2" xfId="27368"/>
    <cellStyle name="5_Merkmalsuebersicht_neu 4 2 2 2 4 2 2" xfId="41683"/>
    <cellStyle name="5_Merkmalsuebersicht_neu 4 2 2 2 4 3" xfId="34546"/>
    <cellStyle name="5_Merkmalsuebersicht_neu 4 2 2 2 5" xfId="21446"/>
    <cellStyle name="5_Merkmalsuebersicht_neu 4 2 2 2 5 2" xfId="35761"/>
    <cellStyle name="5_Merkmalsuebersicht_neu 4 2 2 2 6" xfId="28583"/>
    <cellStyle name="5_Merkmalsuebersicht_neu 4 2 2 3" xfId="15320"/>
    <cellStyle name="5_Merkmalsuebersicht_neu 4 2 2 3 2" xfId="22479"/>
    <cellStyle name="5_Merkmalsuebersicht_neu 4 2 2 3 2 2" xfId="36794"/>
    <cellStyle name="5_Merkmalsuebersicht_neu 4 2 2 3 3" xfId="29635"/>
    <cellStyle name="5_Merkmalsuebersicht_neu 4 2 2 4" xfId="17674"/>
    <cellStyle name="5_Merkmalsuebersicht_neu 4 2 2 4 2" xfId="24811"/>
    <cellStyle name="5_Merkmalsuebersicht_neu 4 2 2 4 2 2" xfId="39126"/>
    <cellStyle name="5_Merkmalsuebersicht_neu 4 2 2 4 3" xfId="31989"/>
    <cellStyle name="5_Merkmalsuebersicht_neu 4 3" xfId="727"/>
    <cellStyle name="5_Merkmalsuebersicht_neu 4 3 2" xfId="12952"/>
    <cellStyle name="5_Merkmalsuebersicht_neu 4 3 2 2" xfId="14841"/>
    <cellStyle name="5_Merkmalsuebersicht_neu 4 3 2 2 2" xfId="17204"/>
    <cellStyle name="5_Merkmalsuebersicht_neu 4 3 2 2 2 2" xfId="24341"/>
    <cellStyle name="5_Merkmalsuebersicht_neu 4 3 2 2 2 2 2" xfId="38656"/>
    <cellStyle name="5_Merkmalsuebersicht_neu 4 3 2 2 2 3" xfId="31519"/>
    <cellStyle name="5_Merkmalsuebersicht_neu 4 3 2 2 3" xfId="19558"/>
    <cellStyle name="5_Merkmalsuebersicht_neu 4 3 2 2 3 2" xfId="26695"/>
    <cellStyle name="5_Merkmalsuebersicht_neu 4 3 2 2 3 2 2" xfId="41010"/>
    <cellStyle name="5_Merkmalsuebersicht_neu 4 3 2 2 3 3" xfId="33873"/>
    <cellStyle name="5_Merkmalsuebersicht_neu 4 3 2 2 4" xfId="20834"/>
    <cellStyle name="5_Merkmalsuebersicht_neu 4 3 2 2 4 2" xfId="27971"/>
    <cellStyle name="5_Merkmalsuebersicht_neu 4 3 2 2 4 2 2" xfId="42286"/>
    <cellStyle name="5_Merkmalsuebersicht_neu 4 3 2 2 4 3" xfId="35149"/>
    <cellStyle name="5_Merkmalsuebersicht_neu 4 3 2 2 5" xfId="22010"/>
    <cellStyle name="5_Merkmalsuebersicht_neu 4 3 2 2 5 2" xfId="36325"/>
    <cellStyle name="5_Merkmalsuebersicht_neu 4 3 2 2 6" xfId="29166"/>
    <cellStyle name="5_Merkmalsuebersicht_neu 4 3 2 3" xfId="15321"/>
    <cellStyle name="5_Merkmalsuebersicht_neu 4 3 2 3 2" xfId="22480"/>
    <cellStyle name="5_Merkmalsuebersicht_neu 4 3 2 3 2 2" xfId="36795"/>
    <cellStyle name="5_Merkmalsuebersicht_neu 4 3 2 3 3" xfId="29636"/>
    <cellStyle name="5_Merkmalsuebersicht_neu 4 3 2 4" xfId="17675"/>
    <cellStyle name="5_Merkmalsuebersicht_neu 4 3 2 4 2" xfId="24812"/>
    <cellStyle name="5_Merkmalsuebersicht_neu 4 3 2 4 2 2" xfId="39127"/>
    <cellStyle name="5_Merkmalsuebersicht_neu 4 3 2 4 3" xfId="31990"/>
    <cellStyle name="5_Merkmalsuebersicht_neu 4 4" xfId="728"/>
    <cellStyle name="5_Merkmalsuebersicht_neu 4 4 2" xfId="12953"/>
    <cellStyle name="5_Merkmalsuebersicht_neu 4 4 2 2" xfId="14850"/>
    <cellStyle name="5_Merkmalsuebersicht_neu 4 4 2 2 2" xfId="17213"/>
    <cellStyle name="5_Merkmalsuebersicht_neu 4 4 2 2 2 2" xfId="24350"/>
    <cellStyle name="5_Merkmalsuebersicht_neu 4 4 2 2 2 2 2" xfId="38665"/>
    <cellStyle name="5_Merkmalsuebersicht_neu 4 4 2 2 2 3" xfId="31528"/>
    <cellStyle name="5_Merkmalsuebersicht_neu 4 4 2 2 3" xfId="19567"/>
    <cellStyle name="5_Merkmalsuebersicht_neu 4 4 2 2 3 2" xfId="26704"/>
    <cellStyle name="5_Merkmalsuebersicht_neu 4 4 2 2 3 2 2" xfId="41019"/>
    <cellStyle name="5_Merkmalsuebersicht_neu 4 4 2 2 3 3" xfId="33882"/>
    <cellStyle name="5_Merkmalsuebersicht_neu 4 4 2 2 4" xfId="20843"/>
    <cellStyle name="5_Merkmalsuebersicht_neu 4 4 2 2 4 2" xfId="27980"/>
    <cellStyle name="5_Merkmalsuebersicht_neu 4 4 2 2 4 2 2" xfId="42295"/>
    <cellStyle name="5_Merkmalsuebersicht_neu 4 4 2 2 4 3" xfId="35158"/>
    <cellStyle name="5_Merkmalsuebersicht_neu 4 4 2 2 5" xfId="22019"/>
    <cellStyle name="5_Merkmalsuebersicht_neu 4 4 2 2 5 2" xfId="36334"/>
    <cellStyle name="5_Merkmalsuebersicht_neu 4 4 2 2 6" xfId="29175"/>
    <cellStyle name="5_Merkmalsuebersicht_neu 4 4 2 3" xfId="15322"/>
    <cellStyle name="5_Merkmalsuebersicht_neu 4 4 2 3 2" xfId="22481"/>
    <cellStyle name="5_Merkmalsuebersicht_neu 4 4 2 3 2 2" xfId="36796"/>
    <cellStyle name="5_Merkmalsuebersicht_neu 4 4 2 3 3" xfId="29637"/>
    <cellStyle name="5_Merkmalsuebersicht_neu 4 4 2 4" xfId="17676"/>
    <cellStyle name="5_Merkmalsuebersicht_neu 4 4 2 4 2" xfId="24813"/>
    <cellStyle name="5_Merkmalsuebersicht_neu 4 4 2 4 2 2" xfId="39128"/>
    <cellStyle name="5_Merkmalsuebersicht_neu 4 4 2 4 3" xfId="31991"/>
    <cellStyle name="5_Merkmalsuebersicht_neu 4 5" xfId="729"/>
    <cellStyle name="5_Merkmalsuebersicht_neu 4 5 2" xfId="12954"/>
    <cellStyle name="5_Merkmalsuebersicht_neu 4 5 2 2" xfId="14504"/>
    <cellStyle name="5_Merkmalsuebersicht_neu 4 5 2 2 2" xfId="16873"/>
    <cellStyle name="5_Merkmalsuebersicht_neu 4 5 2 2 2 2" xfId="24032"/>
    <cellStyle name="5_Merkmalsuebersicht_neu 4 5 2 2 2 2 2" xfId="38347"/>
    <cellStyle name="5_Merkmalsuebersicht_neu 4 5 2 2 2 3" xfId="31188"/>
    <cellStyle name="5_Merkmalsuebersicht_neu 4 5 2 2 3" xfId="19227"/>
    <cellStyle name="5_Merkmalsuebersicht_neu 4 5 2 2 3 2" xfId="26364"/>
    <cellStyle name="5_Merkmalsuebersicht_neu 4 5 2 2 3 2 2" xfId="40679"/>
    <cellStyle name="5_Merkmalsuebersicht_neu 4 5 2 2 3 3" xfId="33542"/>
    <cellStyle name="5_Merkmalsuebersicht_neu 4 5 2 2 4" xfId="20534"/>
    <cellStyle name="5_Merkmalsuebersicht_neu 4 5 2 2 4 2" xfId="27671"/>
    <cellStyle name="5_Merkmalsuebersicht_neu 4 5 2 2 4 2 2" xfId="41986"/>
    <cellStyle name="5_Merkmalsuebersicht_neu 4 5 2 2 4 3" xfId="34849"/>
    <cellStyle name="5_Merkmalsuebersicht_neu 4 5 2 2 5" xfId="21749"/>
    <cellStyle name="5_Merkmalsuebersicht_neu 4 5 2 2 5 2" xfId="36064"/>
    <cellStyle name="5_Merkmalsuebersicht_neu 4 5 2 2 6" xfId="28886"/>
    <cellStyle name="5_Merkmalsuebersicht_neu 4 5 2 3" xfId="15323"/>
    <cellStyle name="5_Merkmalsuebersicht_neu 4 5 2 3 2" xfId="22482"/>
    <cellStyle name="5_Merkmalsuebersicht_neu 4 5 2 3 2 2" xfId="36797"/>
    <cellStyle name="5_Merkmalsuebersicht_neu 4 5 2 3 3" xfId="29638"/>
    <cellStyle name="5_Merkmalsuebersicht_neu 4 5 2 4" xfId="17677"/>
    <cellStyle name="5_Merkmalsuebersicht_neu 4 5 2 4 2" xfId="24814"/>
    <cellStyle name="5_Merkmalsuebersicht_neu 4 5 2 4 2 2" xfId="39129"/>
    <cellStyle name="5_Merkmalsuebersicht_neu 4 5 2 4 3" xfId="31992"/>
    <cellStyle name="5_Merkmalsuebersicht_neu 4 6" xfId="12950"/>
    <cellStyle name="5_Merkmalsuebersicht_neu 4 6 2" xfId="14503"/>
    <cellStyle name="5_Merkmalsuebersicht_neu 4 6 2 2" xfId="16872"/>
    <cellStyle name="5_Merkmalsuebersicht_neu 4 6 2 2 2" xfId="24031"/>
    <cellStyle name="5_Merkmalsuebersicht_neu 4 6 2 2 2 2" xfId="38346"/>
    <cellStyle name="5_Merkmalsuebersicht_neu 4 6 2 2 3" xfId="31187"/>
    <cellStyle name="5_Merkmalsuebersicht_neu 4 6 2 3" xfId="19226"/>
    <cellStyle name="5_Merkmalsuebersicht_neu 4 6 2 3 2" xfId="26363"/>
    <cellStyle name="5_Merkmalsuebersicht_neu 4 6 2 3 2 2" xfId="40678"/>
    <cellStyle name="5_Merkmalsuebersicht_neu 4 6 2 3 3" xfId="33541"/>
    <cellStyle name="5_Merkmalsuebersicht_neu 4 6 2 4" xfId="20533"/>
    <cellStyle name="5_Merkmalsuebersicht_neu 4 6 2 4 2" xfId="27670"/>
    <cellStyle name="5_Merkmalsuebersicht_neu 4 6 2 4 2 2" xfId="41985"/>
    <cellStyle name="5_Merkmalsuebersicht_neu 4 6 2 4 3" xfId="34848"/>
    <cellStyle name="5_Merkmalsuebersicht_neu 4 6 2 5" xfId="21748"/>
    <cellStyle name="5_Merkmalsuebersicht_neu 4 6 2 5 2" xfId="36063"/>
    <cellStyle name="5_Merkmalsuebersicht_neu 4 6 2 6" xfId="28885"/>
    <cellStyle name="5_Merkmalsuebersicht_neu 4 6 3" xfId="15319"/>
    <cellStyle name="5_Merkmalsuebersicht_neu 4 6 3 2" xfId="22478"/>
    <cellStyle name="5_Merkmalsuebersicht_neu 4 6 3 2 2" xfId="36793"/>
    <cellStyle name="5_Merkmalsuebersicht_neu 4 6 3 3" xfId="29634"/>
    <cellStyle name="5_Merkmalsuebersicht_neu 4 6 4" xfId="17673"/>
    <cellStyle name="5_Merkmalsuebersicht_neu 4 6 4 2" xfId="24810"/>
    <cellStyle name="5_Merkmalsuebersicht_neu 4 6 4 2 2" xfId="39125"/>
    <cellStyle name="5_Merkmalsuebersicht_neu 4 6 4 3" xfId="31988"/>
    <cellStyle name="5_Merkmalsuebersicht_neu 5" xfId="730"/>
    <cellStyle name="5_Merkmalsuebersicht_neu 5 2" xfId="12955"/>
    <cellStyle name="5_Merkmalsuebersicht_neu 5 2 2" xfId="14849"/>
    <cellStyle name="5_Merkmalsuebersicht_neu 5 2 2 2" xfId="17212"/>
    <cellStyle name="5_Merkmalsuebersicht_neu 5 2 2 2 2" xfId="24349"/>
    <cellStyle name="5_Merkmalsuebersicht_neu 5 2 2 2 2 2" xfId="38664"/>
    <cellStyle name="5_Merkmalsuebersicht_neu 5 2 2 2 3" xfId="31527"/>
    <cellStyle name="5_Merkmalsuebersicht_neu 5 2 2 3" xfId="19566"/>
    <cellStyle name="5_Merkmalsuebersicht_neu 5 2 2 3 2" xfId="26703"/>
    <cellStyle name="5_Merkmalsuebersicht_neu 5 2 2 3 2 2" xfId="41018"/>
    <cellStyle name="5_Merkmalsuebersicht_neu 5 2 2 3 3" xfId="33881"/>
    <cellStyle name="5_Merkmalsuebersicht_neu 5 2 2 4" xfId="20842"/>
    <cellStyle name="5_Merkmalsuebersicht_neu 5 2 2 4 2" xfId="27979"/>
    <cellStyle name="5_Merkmalsuebersicht_neu 5 2 2 4 2 2" xfId="42294"/>
    <cellStyle name="5_Merkmalsuebersicht_neu 5 2 2 4 3" xfId="35157"/>
    <cellStyle name="5_Merkmalsuebersicht_neu 5 2 2 5" xfId="22018"/>
    <cellStyle name="5_Merkmalsuebersicht_neu 5 2 2 5 2" xfId="36333"/>
    <cellStyle name="5_Merkmalsuebersicht_neu 5 2 2 6" xfId="29174"/>
    <cellStyle name="5_Merkmalsuebersicht_neu 5 2 3" xfId="15324"/>
    <cellStyle name="5_Merkmalsuebersicht_neu 5 2 3 2" xfId="22483"/>
    <cellStyle name="5_Merkmalsuebersicht_neu 5 2 3 2 2" xfId="36798"/>
    <cellStyle name="5_Merkmalsuebersicht_neu 5 2 3 3" xfId="29639"/>
    <cellStyle name="5_Merkmalsuebersicht_neu 5 2 4" xfId="17678"/>
    <cellStyle name="5_Merkmalsuebersicht_neu 5 2 4 2" xfId="24815"/>
    <cellStyle name="5_Merkmalsuebersicht_neu 5 2 4 2 2" xfId="39130"/>
    <cellStyle name="5_Merkmalsuebersicht_neu 5 2 4 3" xfId="31993"/>
    <cellStyle name="5_Merkmalsuebersicht_neu 6" xfId="731"/>
    <cellStyle name="5_Merkmalsuebersicht_neu 6 2" xfId="12956"/>
    <cellStyle name="5_Merkmalsuebersicht_neu 6 2 2" xfId="14175"/>
    <cellStyle name="5_Merkmalsuebersicht_neu 6 2 2 2" xfId="16544"/>
    <cellStyle name="5_Merkmalsuebersicht_neu 6 2 2 2 2" xfId="23703"/>
    <cellStyle name="5_Merkmalsuebersicht_neu 6 2 2 2 2 2" xfId="38018"/>
    <cellStyle name="5_Merkmalsuebersicht_neu 6 2 2 2 3" xfId="30859"/>
    <cellStyle name="5_Merkmalsuebersicht_neu 6 2 2 3" xfId="18898"/>
    <cellStyle name="5_Merkmalsuebersicht_neu 6 2 2 3 2" xfId="26035"/>
    <cellStyle name="5_Merkmalsuebersicht_neu 6 2 2 3 2 2" xfId="40350"/>
    <cellStyle name="5_Merkmalsuebersicht_neu 6 2 2 3 3" xfId="33213"/>
    <cellStyle name="5_Merkmalsuebersicht_neu 6 2 2 4" xfId="20232"/>
    <cellStyle name="5_Merkmalsuebersicht_neu 6 2 2 4 2" xfId="27369"/>
    <cellStyle name="5_Merkmalsuebersicht_neu 6 2 2 4 2 2" xfId="41684"/>
    <cellStyle name="5_Merkmalsuebersicht_neu 6 2 2 4 3" xfId="34547"/>
    <cellStyle name="5_Merkmalsuebersicht_neu 6 2 2 5" xfId="21447"/>
    <cellStyle name="5_Merkmalsuebersicht_neu 6 2 2 5 2" xfId="35762"/>
    <cellStyle name="5_Merkmalsuebersicht_neu 6 2 2 6" xfId="28584"/>
    <cellStyle name="5_Merkmalsuebersicht_neu 6 2 3" xfId="15325"/>
    <cellStyle name="5_Merkmalsuebersicht_neu 6 2 3 2" xfId="22484"/>
    <cellStyle name="5_Merkmalsuebersicht_neu 6 2 3 2 2" xfId="36799"/>
    <cellStyle name="5_Merkmalsuebersicht_neu 6 2 3 3" xfId="29640"/>
    <cellStyle name="5_Merkmalsuebersicht_neu 6 2 4" xfId="17679"/>
    <cellStyle name="5_Merkmalsuebersicht_neu 6 2 4 2" xfId="24816"/>
    <cellStyle name="5_Merkmalsuebersicht_neu 6 2 4 2 2" xfId="39131"/>
    <cellStyle name="5_Merkmalsuebersicht_neu 6 2 4 3" xfId="31994"/>
    <cellStyle name="5_Merkmalsuebersicht_neu 7" xfId="732"/>
    <cellStyle name="5_Merkmalsuebersicht_neu 7 2" xfId="12957"/>
    <cellStyle name="5_Merkmalsuebersicht_neu 7 2 2" xfId="14848"/>
    <cellStyle name="5_Merkmalsuebersicht_neu 7 2 2 2" xfId="17211"/>
    <cellStyle name="5_Merkmalsuebersicht_neu 7 2 2 2 2" xfId="24348"/>
    <cellStyle name="5_Merkmalsuebersicht_neu 7 2 2 2 2 2" xfId="38663"/>
    <cellStyle name="5_Merkmalsuebersicht_neu 7 2 2 2 3" xfId="31526"/>
    <cellStyle name="5_Merkmalsuebersicht_neu 7 2 2 3" xfId="19565"/>
    <cellStyle name="5_Merkmalsuebersicht_neu 7 2 2 3 2" xfId="26702"/>
    <cellStyle name="5_Merkmalsuebersicht_neu 7 2 2 3 2 2" xfId="41017"/>
    <cellStyle name="5_Merkmalsuebersicht_neu 7 2 2 3 3" xfId="33880"/>
    <cellStyle name="5_Merkmalsuebersicht_neu 7 2 2 4" xfId="20841"/>
    <cellStyle name="5_Merkmalsuebersicht_neu 7 2 2 4 2" xfId="27978"/>
    <cellStyle name="5_Merkmalsuebersicht_neu 7 2 2 4 2 2" xfId="42293"/>
    <cellStyle name="5_Merkmalsuebersicht_neu 7 2 2 4 3" xfId="35156"/>
    <cellStyle name="5_Merkmalsuebersicht_neu 7 2 2 5" xfId="22017"/>
    <cellStyle name="5_Merkmalsuebersicht_neu 7 2 2 5 2" xfId="36332"/>
    <cellStyle name="5_Merkmalsuebersicht_neu 7 2 2 6" xfId="29173"/>
    <cellStyle name="5_Merkmalsuebersicht_neu 7 2 3" xfId="15326"/>
    <cellStyle name="5_Merkmalsuebersicht_neu 7 2 3 2" xfId="22485"/>
    <cellStyle name="5_Merkmalsuebersicht_neu 7 2 3 2 2" xfId="36800"/>
    <cellStyle name="5_Merkmalsuebersicht_neu 7 2 3 3" xfId="29641"/>
    <cellStyle name="5_Merkmalsuebersicht_neu 7 2 4" xfId="17680"/>
    <cellStyle name="5_Merkmalsuebersicht_neu 7 2 4 2" xfId="24817"/>
    <cellStyle name="5_Merkmalsuebersicht_neu 7 2 4 2 2" xfId="39132"/>
    <cellStyle name="5_Merkmalsuebersicht_neu 7 2 4 3" xfId="31995"/>
    <cellStyle name="5_Merkmalsuebersicht_neu 8" xfId="733"/>
    <cellStyle name="5_Merkmalsuebersicht_neu 8 2" xfId="12958"/>
    <cellStyle name="5_Merkmalsuebersicht_neu 8 2 2" xfId="14226"/>
    <cellStyle name="5_Merkmalsuebersicht_neu 8 2 2 2" xfId="16595"/>
    <cellStyle name="5_Merkmalsuebersicht_neu 8 2 2 2 2" xfId="23754"/>
    <cellStyle name="5_Merkmalsuebersicht_neu 8 2 2 2 2 2" xfId="38069"/>
    <cellStyle name="5_Merkmalsuebersicht_neu 8 2 2 2 3" xfId="30910"/>
    <cellStyle name="5_Merkmalsuebersicht_neu 8 2 2 3" xfId="18949"/>
    <cellStyle name="5_Merkmalsuebersicht_neu 8 2 2 3 2" xfId="26086"/>
    <cellStyle name="5_Merkmalsuebersicht_neu 8 2 2 3 2 2" xfId="40401"/>
    <cellStyle name="5_Merkmalsuebersicht_neu 8 2 2 3 3" xfId="33264"/>
    <cellStyle name="5_Merkmalsuebersicht_neu 8 2 2 4" xfId="20283"/>
    <cellStyle name="5_Merkmalsuebersicht_neu 8 2 2 4 2" xfId="27420"/>
    <cellStyle name="5_Merkmalsuebersicht_neu 8 2 2 4 2 2" xfId="41735"/>
    <cellStyle name="5_Merkmalsuebersicht_neu 8 2 2 4 3" xfId="34598"/>
    <cellStyle name="5_Merkmalsuebersicht_neu 8 2 2 5" xfId="21498"/>
    <cellStyle name="5_Merkmalsuebersicht_neu 8 2 2 5 2" xfId="35813"/>
    <cellStyle name="5_Merkmalsuebersicht_neu 8 2 2 6" xfId="28635"/>
    <cellStyle name="5_Merkmalsuebersicht_neu 8 2 3" xfId="15327"/>
    <cellStyle name="5_Merkmalsuebersicht_neu 8 2 3 2" xfId="22486"/>
    <cellStyle name="5_Merkmalsuebersicht_neu 8 2 3 2 2" xfId="36801"/>
    <cellStyle name="5_Merkmalsuebersicht_neu 8 2 3 3" xfId="29642"/>
    <cellStyle name="5_Merkmalsuebersicht_neu 8 2 4" xfId="17681"/>
    <cellStyle name="5_Merkmalsuebersicht_neu 8 2 4 2" xfId="24818"/>
    <cellStyle name="5_Merkmalsuebersicht_neu 8 2 4 2 2" xfId="39133"/>
    <cellStyle name="5_Merkmalsuebersicht_neu 8 2 4 3" xfId="31996"/>
    <cellStyle name="5_Merkmalsuebersicht_neu 9" xfId="12934"/>
    <cellStyle name="5_Merkmalsuebersicht_neu 9 2" xfId="14859"/>
    <cellStyle name="5_Merkmalsuebersicht_neu 9 2 2" xfId="17222"/>
    <cellStyle name="5_Merkmalsuebersicht_neu 9 2 2 2" xfId="24359"/>
    <cellStyle name="5_Merkmalsuebersicht_neu 9 2 2 2 2" xfId="38674"/>
    <cellStyle name="5_Merkmalsuebersicht_neu 9 2 2 3" xfId="31537"/>
    <cellStyle name="5_Merkmalsuebersicht_neu 9 2 3" xfId="19576"/>
    <cellStyle name="5_Merkmalsuebersicht_neu 9 2 3 2" xfId="26713"/>
    <cellStyle name="5_Merkmalsuebersicht_neu 9 2 3 2 2" xfId="41028"/>
    <cellStyle name="5_Merkmalsuebersicht_neu 9 2 3 3" xfId="33891"/>
    <cellStyle name="5_Merkmalsuebersicht_neu 9 2 4" xfId="20852"/>
    <cellStyle name="5_Merkmalsuebersicht_neu 9 2 4 2" xfId="27989"/>
    <cellStyle name="5_Merkmalsuebersicht_neu 9 2 4 2 2" xfId="42304"/>
    <cellStyle name="5_Merkmalsuebersicht_neu 9 2 4 3" xfId="35167"/>
    <cellStyle name="5_Merkmalsuebersicht_neu 9 2 5" xfId="22028"/>
    <cellStyle name="5_Merkmalsuebersicht_neu 9 2 5 2" xfId="36343"/>
    <cellStyle name="5_Merkmalsuebersicht_neu 9 2 6" xfId="29184"/>
    <cellStyle name="5_Merkmalsuebersicht_neu 9 3" xfId="15303"/>
    <cellStyle name="5_Merkmalsuebersicht_neu 9 3 2" xfId="22462"/>
    <cellStyle name="5_Merkmalsuebersicht_neu 9 3 2 2" xfId="36777"/>
    <cellStyle name="5_Merkmalsuebersicht_neu 9 3 3" xfId="29618"/>
    <cellStyle name="5_Merkmalsuebersicht_neu 9 4" xfId="17657"/>
    <cellStyle name="5_Merkmalsuebersicht_neu 9 4 2" xfId="24794"/>
    <cellStyle name="5_Merkmalsuebersicht_neu 9 4 2 2" xfId="39109"/>
    <cellStyle name="5_Merkmalsuebersicht_neu 9 4 3" xfId="31972"/>
    <cellStyle name="5_Tab. F1-3" xfId="3249"/>
    <cellStyle name="5_Tab. F1-3 2" xfId="12640"/>
    <cellStyle name="5_Tab. F1-3 2 2" xfId="14763"/>
    <cellStyle name="5_Tab. F1-3 2 2 2" xfId="17126"/>
    <cellStyle name="5_Tab. F1-3 2 2 2 2" xfId="24270"/>
    <cellStyle name="5_Tab. F1-3 2 2 2 2 2" xfId="38585"/>
    <cellStyle name="5_Tab. F1-3 2 2 2 3" xfId="31441"/>
    <cellStyle name="5_Tab. F1-3 2 2 3" xfId="19480"/>
    <cellStyle name="5_Tab. F1-3 2 2 3 2" xfId="26617"/>
    <cellStyle name="5_Tab. F1-3 2 2 3 2 2" xfId="40932"/>
    <cellStyle name="5_Tab. F1-3 2 2 3 3" xfId="33795"/>
    <cellStyle name="5_Tab. F1-3 2 2 4" xfId="20763"/>
    <cellStyle name="5_Tab. F1-3 2 2 4 2" xfId="27900"/>
    <cellStyle name="5_Tab. F1-3 2 2 4 2 2" xfId="42215"/>
    <cellStyle name="5_Tab. F1-3 2 2 4 3" xfId="35078"/>
    <cellStyle name="5_Tab. F1-3 2 3" xfId="13667"/>
    <cellStyle name="5_Tab. F1-3 2 3 2" xfId="16036"/>
    <cellStyle name="5_Tab. F1-3 2 3 2 2" xfId="23195"/>
    <cellStyle name="5_Tab. F1-3 2 3 2 2 2" xfId="37510"/>
    <cellStyle name="5_Tab. F1-3 2 3 2 3" xfId="30351"/>
    <cellStyle name="5_Tab. F1-3 2 3 3" xfId="18390"/>
    <cellStyle name="5_Tab. F1-3 2 3 3 2" xfId="25527"/>
    <cellStyle name="5_Tab. F1-3 2 3 3 2 2" xfId="39842"/>
    <cellStyle name="5_Tab. F1-3 2 3 3 3" xfId="32705"/>
    <cellStyle name="5_Tab. F1-3 2 3 4" xfId="19916"/>
    <cellStyle name="5_Tab. F1-3 2 3 4 2" xfId="27053"/>
    <cellStyle name="5_Tab. F1-3 2 3 4 2 2" xfId="41368"/>
    <cellStyle name="5_Tab. F1-3 2 3 4 3" xfId="34231"/>
    <cellStyle name="5_Tab. F1-3 2 3 5" xfId="21131"/>
    <cellStyle name="5_Tab. F1-3 2 3 5 2" xfId="35446"/>
    <cellStyle name="5_Tab. F1-3 2 3 6" xfId="28268"/>
    <cellStyle name="5_Tab. F1-3 2 4" xfId="19778"/>
    <cellStyle name="5_Tab. F1-3 2 4 2" xfId="26915"/>
    <cellStyle name="5_Tab. F1-3 2 4 2 2" xfId="41230"/>
    <cellStyle name="5_Tab. F1-3 2 4 3" xfId="34093"/>
    <cellStyle name="5_Tab_III_1_1-10_neu_Endgueltig" xfId="202"/>
    <cellStyle name="5_Tab_III_1_1-10_neu_Endgueltig 2" xfId="734"/>
    <cellStyle name="5_Tab_III_1_1-10_neu_Endgueltig 2 2" xfId="12613"/>
    <cellStyle name="5_Tab_III_1_1-10_neu_Endgueltig 2 2 2" xfId="14736"/>
    <cellStyle name="5_Tab_III_1_1-10_neu_Endgueltig 2 2 2 2" xfId="17099"/>
    <cellStyle name="5_Tab_III_1_1-10_neu_Endgueltig 2 2 2 2 2" xfId="24258"/>
    <cellStyle name="5_Tab_III_1_1-10_neu_Endgueltig 2 2 2 2 2 2" xfId="38573"/>
    <cellStyle name="5_Tab_III_1_1-10_neu_Endgueltig 2 2 2 2 3" xfId="31414"/>
    <cellStyle name="5_Tab_III_1_1-10_neu_Endgueltig 2 2 2 3" xfId="19453"/>
    <cellStyle name="5_Tab_III_1_1-10_neu_Endgueltig 2 2 2 3 2" xfId="26590"/>
    <cellStyle name="5_Tab_III_1_1-10_neu_Endgueltig 2 2 2 3 2 2" xfId="40905"/>
    <cellStyle name="5_Tab_III_1_1-10_neu_Endgueltig 2 2 2 3 3" xfId="33768"/>
    <cellStyle name="5_Tab_III_1_1-10_neu_Endgueltig 2 2 2 4" xfId="20751"/>
    <cellStyle name="5_Tab_III_1_1-10_neu_Endgueltig 2 2 2 4 2" xfId="27888"/>
    <cellStyle name="5_Tab_III_1_1-10_neu_Endgueltig 2 2 2 4 2 2" xfId="42203"/>
    <cellStyle name="5_Tab_III_1_1-10_neu_Endgueltig 2 2 2 4 3" xfId="35066"/>
    <cellStyle name="5_Tab_III_1_1-10_neu_Endgueltig 2 2 3" xfId="14469"/>
    <cellStyle name="5_Tab_III_1_1-10_neu_Endgueltig 2 2 3 2" xfId="16838"/>
    <cellStyle name="5_Tab_III_1_1-10_neu_Endgueltig 2 2 3 2 2" xfId="23997"/>
    <cellStyle name="5_Tab_III_1_1-10_neu_Endgueltig 2 2 3 2 2 2" xfId="38312"/>
    <cellStyle name="5_Tab_III_1_1-10_neu_Endgueltig 2 2 3 2 3" xfId="31153"/>
    <cellStyle name="5_Tab_III_1_1-10_neu_Endgueltig 2 2 3 3" xfId="19192"/>
    <cellStyle name="5_Tab_III_1_1-10_neu_Endgueltig 2 2 3 3 2" xfId="26329"/>
    <cellStyle name="5_Tab_III_1_1-10_neu_Endgueltig 2 2 3 3 2 2" xfId="40644"/>
    <cellStyle name="5_Tab_III_1_1-10_neu_Endgueltig 2 2 3 3 3" xfId="33507"/>
    <cellStyle name="5_Tab_III_1_1-10_neu_Endgueltig 2 2 3 4" xfId="20512"/>
    <cellStyle name="5_Tab_III_1_1-10_neu_Endgueltig 2 2 3 4 2" xfId="27649"/>
    <cellStyle name="5_Tab_III_1_1-10_neu_Endgueltig 2 2 3 4 2 2" xfId="41964"/>
    <cellStyle name="5_Tab_III_1_1-10_neu_Endgueltig 2 2 3 4 3" xfId="34827"/>
    <cellStyle name="5_Tab_III_1_1-10_neu_Endgueltig 2 2 3 5" xfId="21727"/>
    <cellStyle name="5_Tab_III_1_1-10_neu_Endgueltig 2 2 3 5 2" xfId="36042"/>
    <cellStyle name="5_Tab_III_1_1-10_neu_Endgueltig 2 2 3 6" xfId="28864"/>
    <cellStyle name="5_Tab_III_1_1-10_neu_Endgueltig 2 2 4" xfId="19751"/>
    <cellStyle name="5_Tab_III_1_1-10_neu_Endgueltig 2 2 4 2" xfId="26888"/>
    <cellStyle name="5_Tab_III_1_1-10_neu_Endgueltig 2 2 4 2 2" xfId="41203"/>
    <cellStyle name="5_Tab_III_1_1-10_neu_Endgueltig 2 2 4 3" xfId="34066"/>
    <cellStyle name="5_Tab_III_1_1-10_neu_Endgueltig 3" xfId="12601"/>
    <cellStyle name="5_Tab_III_1_1-10_neu_Endgueltig 3 2" xfId="14724"/>
    <cellStyle name="5_Tab_III_1_1-10_neu_Endgueltig 3 2 2" xfId="17087"/>
    <cellStyle name="5_Tab_III_1_1-10_neu_Endgueltig 3 2 2 2" xfId="24246"/>
    <cellStyle name="5_Tab_III_1_1-10_neu_Endgueltig 3 2 2 2 2" xfId="38561"/>
    <cellStyle name="5_Tab_III_1_1-10_neu_Endgueltig 3 2 2 3" xfId="31402"/>
    <cellStyle name="5_Tab_III_1_1-10_neu_Endgueltig 3 2 3" xfId="19441"/>
    <cellStyle name="5_Tab_III_1_1-10_neu_Endgueltig 3 2 3 2" xfId="26578"/>
    <cellStyle name="5_Tab_III_1_1-10_neu_Endgueltig 3 2 3 2 2" xfId="40893"/>
    <cellStyle name="5_Tab_III_1_1-10_neu_Endgueltig 3 2 3 3" xfId="33756"/>
    <cellStyle name="5_Tab_III_1_1-10_neu_Endgueltig 3 2 4" xfId="20739"/>
    <cellStyle name="5_Tab_III_1_1-10_neu_Endgueltig 3 2 4 2" xfId="27876"/>
    <cellStyle name="5_Tab_III_1_1-10_neu_Endgueltig 3 2 4 2 2" xfId="42191"/>
    <cellStyle name="5_Tab_III_1_1-10_neu_Endgueltig 3 2 4 3" xfId="35054"/>
    <cellStyle name="5_Tab_III_1_1-10_neu_Endgueltig 3 3" xfId="14672"/>
    <cellStyle name="5_Tab_III_1_1-10_neu_Endgueltig 3 3 2" xfId="17035"/>
    <cellStyle name="5_Tab_III_1_1-10_neu_Endgueltig 3 3 2 2" xfId="24194"/>
    <cellStyle name="5_Tab_III_1_1-10_neu_Endgueltig 3 3 2 2 2" xfId="38509"/>
    <cellStyle name="5_Tab_III_1_1-10_neu_Endgueltig 3 3 2 3" xfId="31350"/>
    <cellStyle name="5_Tab_III_1_1-10_neu_Endgueltig 3 3 3" xfId="19389"/>
    <cellStyle name="5_Tab_III_1_1-10_neu_Endgueltig 3 3 3 2" xfId="26526"/>
    <cellStyle name="5_Tab_III_1_1-10_neu_Endgueltig 3 3 3 2 2" xfId="40841"/>
    <cellStyle name="5_Tab_III_1_1-10_neu_Endgueltig 3 3 3 3" xfId="33704"/>
    <cellStyle name="5_Tab_III_1_1-10_neu_Endgueltig 3 3 4" xfId="20687"/>
    <cellStyle name="5_Tab_III_1_1-10_neu_Endgueltig 3 3 4 2" xfId="27824"/>
    <cellStyle name="5_Tab_III_1_1-10_neu_Endgueltig 3 3 4 2 2" xfId="42139"/>
    <cellStyle name="5_Tab_III_1_1-10_neu_Endgueltig 3 3 4 3" xfId="35002"/>
    <cellStyle name="5_Tab_III_1_1-10_neu_Endgueltig 3 3 5" xfId="21902"/>
    <cellStyle name="5_Tab_III_1_1-10_neu_Endgueltig 3 3 5 2" xfId="36217"/>
    <cellStyle name="5_Tab_III_1_1-10_neu_Endgueltig 3 3 6" xfId="29039"/>
    <cellStyle name="5_Tab_III_1_1-10_neu_Endgueltig 3 4" xfId="19739"/>
    <cellStyle name="5_Tab_III_1_1-10_neu_Endgueltig 3 4 2" xfId="26876"/>
    <cellStyle name="5_Tab_III_1_1-10_neu_Endgueltig 3 4 2 2" xfId="41191"/>
    <cellStyle name="5_Tab_III_1_1-10_neu_Endgueltig 3 4 3" xfId="34054"/>
    <cellStyle name="5_Tab_III_1_1-10_neu_Endgueltig 4" xfId="42664"/>
    <cellStyle name="5_tabellen_teil_iii_2011_l12" xfId="203"/>
    <cellStyle name="5_tabellen_teil_iii_2011_l12 10" xfId="43291"/>
    <cellStyle name="5_tabellen_teil_iii_2011_l12 2" xfId="735"/>
    <cellStyle name="5_tabellen_teil_iii_2011_l12 2 2" xfId="736"/>
    <cellStyle name="5_tabellen_teil_iii_2011_l12 2 2 2" xfId="737"/>
    <cellStyle name="5_tabellen_teil_iii_2011_l12 2 2 2 2" xfId="12962"/>
    <cellStyle name="5_tabellen_teil_iii_2011_l12 2 2 2 2 2" xfId="14846"/>
    <cellStyle name="5_tabellen_teil_iii_2011_l12 2 2 2 2 2 2" xfId="17209"/>
    <cellStyle name="5_tabellen_teil_iii_2011_l12 2 2 2 2 2 2 2" xfId="24346"/>
    <cellStyle name="5_tabellen_teil_iii_2011_l12 2 2 2 2 2 2 2 2" xfId="38661"/>
    <cellStyle name="5_tabellen_teil_iii_2011_l12 2 2 2 2 2 2 3" xfId="31524"/>
    <cellStyle name="5_tabellen_teil_iii_2011_l12 2 2 2 2 2 3" xfId="19563"/>
    <cellStyle name="5_tabellen_teil_iii_2011_l12 2 2 2 2 2 3 2" xfId="26700"/>
    <cellStyle name="5_tabellen_teil_iii_2011_l12 2 2 2 2 2 3 2 2" xfId="41015"/>
    <cellStyle name="5_tabellen_teil_iii_2011_l12 2 2 2 2 2 3 3" xfId="33878"/>
    <cellStyle name="5_tabellen_teil_iii_2011_l12 2 2 2 2 2 4" xfId="20839"/>
    <cellStyle name="5_tabellen_teil_iii_2011_l12 2 2 2 2 2 4 2" xfId="27976"/>
    <cellStyle name="5_tabellen_teil_iii_2011_l12 2 2 2 2 2 4 2 2" xfId="42291"/>
    <cellStyle name="5_tabellen_teil_iii_2011_l12 2 2 2 2 2 4 3" xfId="35154"/>
    <cellStyle name="5_tabellen_teil_iii_2011_l12 2 2 2 2 2 5" xfId="22015"/>
    <cellStyle name="5_tabellen_teil_iii_2011_l12 2 2 2 2 2 5 2" xfId="36330"/>
    <cellStyle name="5_tabellen_teil_iii_2011_l12 2 2 2 2 2 6" xfId="29171"/>
    <cellStyle name="5_tabellen_teil_iii_2011_l12 2 2 2 2 3" xfId="15331"/>
    <cellStyle name="5_tabellen_teil_iii_2011_l12 2 2 2 2 3 2" xfId="22490"/>
    <cellStyle name="5_tabellen_teil_iii_2011_l12 2 2 2 2 3 2 2" xfId="36805"/>
    <cellStyle name="5_tabellen_teil_iii_2011_l12 2 2 2 2 3 3" xfId="29646"/>
    <cellStyle name="5_tabellen_teil_iii_2011_l12 2 2 2 2 4" xfId="17685"/>
    <cellStyle name="5_tabellen_teil_iii_2011_l12 2 2 2 2 4 2" xfId="24822"/>
    <cellStyle name="5_tabellen_teil_iii_2011_l12 2 2 2 2 4 2 2" xfId="39137"/>
    <cellStyle name="5_tabellen_teil_iii_2011_l12 2 2 2 2 4 3" xfId="32000"/>
    <cellStyle name="5_tabellen_teil_iii_2011_l12 2 2 3" xfId="738"/>
    <cellStyle name="5_tabellen_teil_iii_2011_l12 2 2 3 2" xfId="12963"/>
    <cellStyle name="5_tabellen_teil_iii_2011_l12 2 2 3 2 2" xfId="13741"/>
    <cellStyle name="5_tabellen_teil_iii_2011_l12 2 2 3 2 2 2" xfId="16110"/>
    <cellStyle name="5_tabellen_teil_iii_2011_l12 2 2 3 2 2 2 2" xfId="23269"/>
    <cellStyle name="5_tabellen_teil_iii_2011_l12 2 2 3 2 2 2 2 2" xfId="37584"/>
    <cellStyle name="5_tabellen_teil_iii_2011_l12 2 2 3 2 2 2 3" xfId="30425"/>
    <cellStyle name="5_tabellen_teil_iii_2011_l12 2 2 3 2 2 3" xfId="18464"/>
    <cellStyle name="5_tabellen_teil_iii_2011_l12 2 2 3 2 2 3 2" xfId="25601"/>
    <cellStyle name="5_tabellen_teil_iii_2011_l12 2 2 3 2 2 3 2 2" xfId="39916"/>
    <cellStyle name="5_tabellen_teil_iii_2011_l12 2 2 3 2 2 3 3" xfId="32779"/>
    <cellStyle name="5_tabellen_teil_iii_2011_l12 2 2 3 2 2 4" xfId="19990"/>
    <cellStyle name="5_tabellen_teil_iii_2011_l12 2 2 3 2 2 4 2" xfId="27127"/>
    <cellStyle name="5_tabellen_teil_iii_2011_l12 2 2 3 2 2 4 2 2" xfId="41442"/>
    <cellStyle name="5_tabellen_teil_iii_2011_l12 2 2 3 2 2 4 3" xfId="34305"/>
    <cellStyle name="5_tabellen_teil_iii_2011_l12 2 2 3 2 2 5" xfId="21205"/>
    <cellStyle name="5_tabellen_teil_iii_2011_l12 2 2 3 2 2 5 2" xfId="35520"/>
    <cellStyle name="5_tabellen_teil_iii_2011_l12 2 2 3 2 2 6" xfId="28342"/>
    <cellStyle name="5_tabellen_teil_iii_2011_l12 2 2 3 2 3" xfId="15332"/>
    <cellStyle name="5_tabellen_teil_iii_2011_l12 2 2 3 2 3 2" xfId="22491"/>
    <cellStyle name="5_tabellen_teil_iii_2011_l12 2 2 3 2 3 2 2" xfId="36806"/>
    <cellStyle name="5_tabellen_teil_iii_2011_l12 2 2 3 2 3 3" xfId="29647"/>
    <cellStyle name="5_tabellen_teil_iii_2011_l12 2 2 3 2 4" xfId="17686"/>
    <cellStyle name="5_tabellen_teil_iii_2011_l12 2 2 3 2 4 2" xfId="24823"/>
    <cellStyle name="5_tabellen_teil_iii_2011_l12 2 2 3 2 4 2 2" xfId="39138"/>
    <cellStyle name="5_tabellen_teil_iii_2011_l12 2 2 3 2 4 3" xfId="32001"/>
    <cellStyle name="5_tabellen_teil_iii_2011_l12 2 2 4" xfId="739"/>
    <cellStyle name="5_tabellen_teil_iii_2011_l12 2 2 4 2" xfId="12964"/>
    <cellStyle name="5_tabellen_teil_iii_2011_l12 2 2 4 2 2" xfId="14845"/>
    <cellStyle name="5_tabellen_teil_iii_2011_l12 2 2 4 2 2 2" xfId="17208"/>
    <cellStyle name="5_tabellen_teil_iii_2011_l12 2 2 4 2 2 2 2" xfId="24345"/>
    <cellStyle name="5_tabellen_teil_iii_2011_l12 2 2 4 2 2 2 2 2" xfId="38660"/>
    <cellStyle name="5_tabellen_teil_iii_2011_l12 2 2 4 2 2 2 3" xfId="31523"/>
    <cellStyle name="5_tabellen_teil_iii_2011_l12 2 2 4 2 2 3" xfId="19562"/>
    <cellStyle name="5_tabellen_teil_iii_2011_l12 2 2 4 2 2 3 2" xfId="26699"/>
    <cellStyle name="5_tabellen_teil_iii_2011_l12 2 2 4 2 2 3 2 2" xfId="41014"/>
    <cellStyle name="5_tabellen_teil_iii_2011_l12 2 2 4 2 2 3 3" xfId="33877"/>
    <cellStyle name="5_tabellen_teil_iii_2011_l12 2 2 4 2 2 4" xfId="20838"/>
    <cellStyle name="5_tabellen_teil_iii_2011_l12 2 2 4 2 2 4 2" xfId="27975"/>
    <cellStyle name="5_tabellen_teil_iii_2011_l12 2 2 4 2 2 4 2 2" xfId="42290"/>
    <cellStyle name="5_tabellen_teil_iii_2011_l12 2 2 4 2 2 4 3" xfId="35153"/>
    <cellStyle name="5_tabellen_teil_iii_2011_l12 2 2 4 2 2 5" xfId="22014"/>
    <cellStyle name="5_tabellen_teil_iii_2011_l12 2 2 4 2 2 5 2" xfId="36329"/>
    <cellStyle name="5_tabellen_teil_iii_2011_l12 2 2 4 2 2 6" xfId="29170"/>
    <cellStyle name="5_tabellen_teil_iii_2011_l12 2 2 4 2 3" xfId="15333"/>
    <cellStyle name="5_tabellen_teil_iii_2011_l12 2 2 4 2 3 2" xfId="22492"/>
    <cellStyle name="5_tabellen_teil_iii_2011_l12 2 2 4 2 3 2 2" xfId="36807"/>
    <cellStyle name="5_tabellen_teil_iii_2011_l12 2 2 4 2 3 3" xfId="29648"/>
    <cellStyle name="5_tabellen_teil_iii_2011_l12 2 2 4 2 4" xfId="17687"/>
    <cellStyle name="5_tabellen_teil_iii_2011_l12 2 2 4 2 4 2" xfId="24824"/>
    <cellStyle name="5_tabellen_teil_iii_2011_l12 2 2 4 2 4 2 2" xfId="39139"/>
    <cellStyle name="5_tabellen_teil_iii_2011_l12 2 2 4 2 4 3" xfId="32002"/>
    <cellStyle name="5_tabellen_teil_iii_2011_l12 2 2 5" xfId="740"/>
    <cellStyle name="5_tabellen_teil_iii_2011_l12 2 2 5 2" xfId="12965"/>
    <cellStyle name="5_tabellen_teil_iii_2011_l12 2 2 5 2 2" xfId="14035"/>
    <cellStyle name="5_tabellen_teil_iii_2011_l12 2 2 5 2 2 2" xfId="16404"/>
    <cellStyle name="5_tabellen_teil_iii_2011_l12 2 2 5 2 2 2 2" xfId="23563"/>
    <cellStyle name="5_tabellen_teil_iii_2011_l12 2 2 5 2 2 2 2 2" xfId="37878"/>
    <cellStyle name="5_tabellen_teil_iii_2011_l12 2 2 5 2 2 2 3" xfId="30719"/>
    <cellStyle name="5_tabellen_teil_iii_2011_l12 2 2 5 2 2 3" xfId="18758"/>
    <cellStyle name="5_tabellen_teil_iii_2011_l12 2 2 5 2 2 3 2" xfId="25895"/>
    <cellStyle name="5_tabellen_teil_iii_2011_l12 2 2 5 2 2 3 2 2" xfId="40210"/>
    <cellStyle name="5_tabellen_teil_iii_2011_l12 2 2 5 2 2 3 3" xfId="33073"/>
    <cellStyle name="5_tabellen_teil_iii_2011_l12 2 2 5 2 2 4" xfId="20127"/>
    <cellStyle name="5_tabellen_teil_iii_2011_l12 2 2 5 2 2 4 2" xfId="27264"/>
    <cellStyle name="5_tabellen_teil_iii_2011_l12 2 2 5 2 2 4 2 2" xfId="41579"/>
    <cellStyle name="5_tabellen_teil_iii_2011_l12 2 2 5 2 2 4 3" xfId="34442"/>
    <cellStyle name="5_tabellen_teil_iii_2011_l12 2 2 5 2 2 5" xfId="21342"/>
    <cellStyle name="5_tabellen_teil_iii_2011_l12 2 2 5 2 2 5 2" xfId="35657"/>
    <cellStyle name="5_tabellen_teil_iii_2011_l12 2 2 5 2 2 6" xfId="28479"/>
    <cellStyle name="5_tabellen_teil_iii_2011_l12 2 2 5 2 3" xfId="15334"/>
    <cellStyle name="5_tabellen_teil_iii_2011_l12 2 2 5 2 3 2" xfId="22493"/>
    <cellStyle name="5_tabellen_teil_iii_2011_l12 2 2 5 2 3 2 2" xfId="36808"/>
    <cellStyle name="5_tabellen_teil_iii_2011_l12 2 2 5 2 3 3" xfId="29649"/>
    <cellStyle name="5_tabellen_teil_iii_2011_l12 2 2 5 2 4" xfId="17688"/>
    <cellStyle name="5_tabellen_teil_iii_2011_l12 2 2 5 2 4 2" xfId="24825"/>
    <cellStyle name="5_tabellen_teil_iii_2011_l12 2 2 5 2 4 2 2" xfId="39140"/>
    <cellStyle name="5_tabellen_teil_iii_2011_l12 2 2 5 2 4 3" xfId="32003"/>
    <cellStyle name="5_tabellen_teil_iii_2011_l12 2 2 6" xfId="12961"/>
    <cellStyle name="5_tabellen_teil_iii_2011_l12 2 2 6 2" xfId="14842"/>
    <cellStyle name="5_tabellen_teil_iii_2011_l12 2 2 6 2 2" xfId="17205"/>
    <cellStyle name="5_tabellen_teil_iii_2011_l12 2 2 6 2 2 2" xfId="24342"/>
    <cellStyle name="5_tabellen_teil_iii_2011_l12 2 2 6 2 2 2 2" xfId="38657"/>
    <cellStyle name="5_tabellen_teil_iii_2011_l12 2 2 6 2 2 3" xfId="31520"/>
    <cellStyle name="5_tabellen_teil_iii_2011_l12 2 2 6 2 3" xfId="19559"/>
    <cellStyle name="5_tabellen_teil_iii_2011_l12 2 2 6 2 3 2" xfId="26696"/>
    <cellStyle name="5_tabellen_teil_iii_2011_l12 2 2 6 2 3 2 2" xfId="41011"/>
    <cellStyle name="5_tabellen_teil_iii_2011_l12 2 2 6 2 3 3" xfId="33874"/>
    <cellStyle name="5_tabellen_teil_iii_2011_l12 2 2 6 2 4" xfId="20835"/>
    <cellStyle name="5_tabellen_teil_iii_2011_l12 2 2 6 2 4 2" xfId="27972"/>
    <cellStyle name="5_tabellen_teil_iii_2011_l12 2 2 6 2 4 2 2" xfId="42287"/>
    <cellStyle name="5_tabellen_teil_iii_2011_l12 2 2 6 2 4 3" xfId="35150"/>
    <cellStyle name="5_tabellen_teil_iii_2011_l12 2 2 6 2 5" xfId="22011"/>
    <cellStyle name="5_tabellen_teil_iii_2011_l12 2 2 6 2 5 2" xfId="36326"/>
    <cellStyle name="5_tabellen_teil_iii_2011_l12 2 2 6 2 6" xfId="29167"/>
    <cellStyle name="5_tabellen_teil_iii_2011_l12 2 2 6 3" xfId="15330"/>
    <cellStyle name="5_tabellen_teil_iii_2011_l12 2 2 6 3 2" xfId="22489"/>
    <cellStyle name="5_tabellen_teil_iii_2011_l12 2 2 6 3 2 2" xfId="36804"/>
    <cellStyle name="5_tabellen_teil_iii_2011_l12 2 2 6 3 3" xfId="29645"/>
    <cellStyle name="5_tabellen_teil_iii_2011_l12 2 2 6 4" xfId="17684"/>
    <cellStyle name="5_tabellen_teil_iii_2011_l12 2 2 6 4 2" xfId="24821"/>
    <cellStyle name="5_tabellen_teil_iii_2011_l12 2 2 6 4 2 2" xfId="39136"/>
    <cellStyle name="5_tabellen_teil_iii_2011_l12 2 2 6 4 3" xfId="31999"/>
    <cellStyle name="5_tabellen_teil_iii_2011_l12 2 3" xfId="741"/>
    <cellStyle name="5_tabellen_teil_iii_2011_l12 2 3 2" xfId="12966"/>
    <cellStyle name="5_tabellen_teil_iii_2011_l12 2 3 2 2" xfId="14844"/>
    <cellStyle name="5_tabellen_teil_iii_2011_l12 2 3 2 2 2" xfId="17207"/>
    <cellStyle name="5_tabellen_teil_iii_2011_l12 2 3 2 2 2 2" xfId="24344"/>
    <cellStyle name="5_tabellen_teil_iii_2011_l12 2 3 2 2 2 2 2" xfId="38659"/>
    <cellStyle name="5_tabellen_teil_iii_2011_l12 2 3 2 2 2 3" xfId="31522"/>
    <cellStyle name="5_tabellen_teil_iii_2011_l12 2 3 2 2 3" xfId="19561"/>
    <cellStyle name="5_tabellen_teil_iii_2011_l12 2 3 2 2 3 2" xfId="26698"/>
    <cellStyle name="5_tabellen_teil_iii_2011_l12 2 3 2 2 3 2 2" xfId="41013"/>
    <cellStyle name="5_tabellen_teil_iii_2011_l12 2 3 2 2 3 3" xfId="33876"/>
    <cellStyle name="5_tabellen_teil_iii_2011_l12 2 3 2 2 4" xfId="20837"/>
    <cellStyle name="5_tabellen_teil_iii_2011_l12 2 3 2 2 4 2" xfId="27974"/>
    <cellStyle name="5_tabellen_teil_iii_2011_l12 2 3 2 2 4 2 2" xfId="42289"/>
    <cellStyle name="5_tabellen_teil_iii_2011_l12 2 3 2 2 4 3" xfId="35152"/>
    <cellStyle name="5_tabellen_teil_iii_2011_l12 2 3 2 2 5" xfId="22013"/>
    <cellStyle name="5_tabellen_teil_iii_2011_l12 2 3 2 2 5 2" xfId="36328"/>
    <cellStyle name="5_tabellen_teil_iii_2011_l12 2 3 2 2 6" xfId="29169"/>
    <cellStyle name="5_tabellen_teil_iii_2011_l12 2 3 2 3" xfId="15335"/>
    <cellStyle name="5_tabellen_teil_iii_2011_l12 2 3 2 3 2" xfId="22494"/>
    <cellStyle name="5_tabellen_teil_iii_2011_l12 2 3 2 3 2 2" xfId="36809"/>
    <cellStyle name="5_tabellen_teil_iii_2011_l12 2 3 2 3 3" xfId="29650"/>
    <cellStyle name="5_tabellen_teil_iii_2011_l12 2 3 2 4" xfId="17689"/>
    <cellStyle name="5_tabellen_teil_iii_2011_l12 2 3 2 4 2" xfId="24826"/>
    <cellStyle name="5_tabellen_teil_iii_2011_l12 2 3 2 4 2 2" xfId="39141"/>
    <cellStyle name="5_tabellen_teil_iii_2011_l12 2 3 2 4 3" xfId="32004"/>
    <cellStyle name="5_tabellen_teil_iii_2011_l12 2 4" xfId="742"/>
    <cellStyle name="5_tabellen_teil_iii_2011_l12 2 4 2" xfId="12967"/>
    <cellStyle name="5_tabellen_teil_iii_2011_l12 2 4 2 2" xfId="14176"/>
    <cellStyle name="5_tabellen_teil_iii_2011_l12 2 4 2 2 2" xfId="16545"/>
    <cellStyle name="5_tabellen_teil_iii_2011_l12 2 4 2 2 2 2" xfId="23704"/>
    <cellStyle name="5_tabellen_teil_iii_2011_l12 2 4 2 2 2 2 2" xfId="38019"/>
    <cellStyle name="5_tabellen_teil_iii_2011_l12 2 4 2 2 2 3" xfId="30860"/>
    <cellStyle name="5_tabellen_teil_iii_2011_l12 2 4 2 2 3" xfId="18899"/>
    <cellStyle name="5_tabellen_teil_iii_2011_l12 2 4 2 2 3 2" xfId="26036"/>
    <cellStyle name="5_tabellen_teil_iii_2011_l12 2 4 2 2 3 2 2" xfId="40351"/>
    <cellStyle name="5_tabellen_teil_iii_2011_l12 2 4 2 2 3 3" xfId="33214"/>
    <cellStyle name="5_tabellen_teil_iii_2011_l12 2 4 2 2 4" xfId="20233"/>
    <cellStyle name="5_tabellen_teil_iii_2011_l12 2 4 2 2 4 2" xfId="27370"/>
    <cellStyle name="5_tabellen_teil_iii_2011_l12 2 4 2 2 4 2 2" xfId="41685"/>
    <cellStyle name="5_tabellen_teil_iii_2011_l12 2 4 2 2 4 3" xfId="34548"/>
    <cellStyle name="5_tabellen_teil_iii_2011_l12 2 4 2 2 5" xfId="21448"/>
    <cellStyle name="5_tabellen_teil_iii_2011_l12 2 4 2 2 5 2" xfId="35763"/>
    <cellStyle name="5_tabellen_teil_iii_2011_l12 2 4 2 2 6" xfId="28585"/>
    <cellStyle name="5_tabellen_teil_iii_2011_l12 2 4 2 3" xfId="15336"/>
    <cellStyle name="5_tabellen_teil_iii_2011_l12 2 4 2 3 2" xfId="22495"/>
    <cellStyle name="5_tabellen_teil_iii_2011_l12 2 4 2 3 2 2" xfId="36810"/>
    <cellStyle name="5_tabellen_teil_iii_2011_l12 2 4 2 3 3" xfId="29651"/>
    <cellStyle name="5_tabellen_teil_iii_2011_l12 2 4 2 4" xfId="17690"/>
    <cellStyle name="5_tabellen_teil_iii_2011_l12 2 4 2 4 2" xfId="24827"/>
    <cellStyle name="5_tabellen_teil_iii_2011_l12 2 4 2 4 2 2" xfId="39142"/>
    <cellStyle name="5_tabellen_teil_iii_2011_l12 2 4 2 4 3" xfId="32005"/>
    <cellStyle name="5_tabellen_teil_iii_2011_l12 2 5" xfId="743"/>
    <cellStyle name="5_tabellen_teil_iii_2011_l12 2 5 2" xfId="12968"/>
    <cellStyle name="5_tabellen_teil_iii_2011_l12 2 5 2 2" xfId="14843"/>
    <cellStyle name="5_tabellen_teil_iii_2011_l12 2 5 2 2 2" xfId="17206"/>
    <cellStyle name="5_tabellen_teil_iii_2011_l12 2 5 2 2 2 2" xfId="24343"/>
    <cellStyle name="5_tabellen_teil_iii_2011_l12 2 5 2 2 2 2 2" xfId="38658"/>
    <cellStyle name="5_tabellen_teil_iii_2011_l12 2 5 2 2 2 3" xfId="31521"/>
    <cellStyle name="5_tabellen_teil_iii_2011_l12 2 5 2 2 3" xfId="19560"/>
    <cellStyle name="5_tabellen_teil_iii_2011_l12 2 5 2 2 3 2" xfId="26697"/>
    <cellStyle name="5_tabellen_teil_iii_2011_l12 2 5 2 2 3 2 2" xfId="41012"/>
    <cellStyle name="5_tabellen_teil_iii_2011_l12 2 5 2 2 3 3" xfId="33875"/>
    <cellStyle name="5_tabellen_teil_iii_2011_l12 2 5 2 2 4" xfId="20836"/>
    <cellStyle name="5_tabellen_teil_iii_2011_l12 2 5 2 2 4 2" xfId="27973"/>
    <cellStyle name="5_tabellen_teil_iii_2011_l12 2 5 2 2 4 2 2" xfId="42288"/>
    <cellStyle name="5_tabellen_teil_iii_2011_l12 2 5 2 2 4 3" xfId="35151"/>
    <cellStyle name="5_tabellen_teil_iii_2011_l12 2 5 2 2 5" xfId="22012"/>
    <cellStyle name="5_tabellen_teil_iii_2011_l12 2 5 2 2 5 2" xfId="36327"/>
    <cellStyle name="5_tabellen_teil_iii_2011_l12 2 5 2 2 6" xfId="29168"/>
    <cellStyle name="5_tabellen_teil_iii_2011_l12 2 5 2 3" xfId="15337"/>
    <cellStyle name="5_tabellen_teil_iii_2011_l12 2 5 2 3 2" xfId="22496"/>
    <cellStyle name="5_tabellen_teil_iii_2011_l12 2 5 2 3 2 2" xfId="36811"/>
    <cellStyle name="5_tabellen_teil_iii_2011_l12 2 5 2 3 3" xfId="29652"/>
    <cellStyle name="5_tabellen_teil_iii_2011_l12 2 5 2 4" xfId="17691"/>
    <cellStyle name="5_tabellen_teil_iii_2011_l12 2 5 2 4 2" xfId="24828"/>
    <cellStyle name="5_tabellen_teil_iii_2011_l12 2 5 2 4 2 2" xfId="39143"/>
    <cellStyle name="5_tabellen_teil_iii_2011_l12 2 5 2 4 3" xfId="32006"/>
    <cellStyle name="5_tabellen_teil_iii_2011_l12 2 6" xfId="744"/>
    <cellStyle name="5_tabellen_teil_iii_2011_l12 2 6 2" xfId="12969"/>
    <cellStyle name="5_tabellen_teil_iii_2011_l12 2 6 2 2" xfId="14275"/>
    <cellStyle name="5_tabellen_teil_iii_2011_l12 2 6 2 2 2" xfId="16644"/>
    <cellStyle name="5_tabellen_teil_iii_2011_l12 2 6 2 2 2 2" xfId="23803"/>
    <cellStyle name="5_tabellen_teil_iii_2011_l12 2 6 2 2 2 2 2" xfId="38118"/>
    <cellStyle name="5_tabellen_teil_iii_2011_l12 2 6 2 2 2 3" xfId="30959"/>
    <cellStyle name="5_tabellen_teil_iii_2011_l12 2 6 2 2 3" xfId="18998"/>
    <cellStyle name="5_tabellen_teil_iii_2011_l12 2 6 2 2 3 2" xfId="26135"/>
    <cellStyle name="5_tabellen_teil_iii_2011_l12 2 6 2 2 3 2 2" xfId="40450"/>
    <cellStyle name="5_tabellen_teil_iii_2011_l12 2 6 2 2 3 3" xfId="33313"/>
    <cellStyle name="5_tabellen_teil_iii_2011_l12 2 6 2 2 4" xfId="20331"/>
    <cellStyle name="5_tabellen_teil_iii_2011_l12 2 6 2 2 4 2" xfId="27468"/>
    <cellStyle name="5_tabellen_teil_iii_2011_l12 2 6 2 2 4 2 2" xfId="41783"/>
    <cellStyle name="5_tabellen_teil_iii_2011_l12 2 6 2 2 4 3" xfId="34646"/>
    <cellStyle name="5_tabellen_teil_iii_2011_l12 2 6 2 2 5" xfId="21546"/>
    <cellStyle name="5_tabellen_teil_iii_2011_l12 2 6 2 2 5 2" xfId="35861"/>
    <cellStyle name="5_tabellen_teil_iii_2011_l12 2 6 2 2 6" xfId="28683"/>
    <cellStyle name="5_tabellen_teil_iii_2011_l12 2 6 2 3" xfId="15338"/>
    <cellStyle name="5_tabellen_teil_iii_2011_l12 2 6 2 3 2" xfId="22497"/>
    <cellStyle name="5_tabellen_teil_iii_2011_l12 2 6 2 3 2 2" xfId="36812"/>
    <cellStyle name="5_tabellen_teil_iii_2011_l12 2 6 2 3 3" xfId="29653"/>
    <cellStyle name="5_tabellen_teil_iii_2011_l12 2 6 2 4" xfId="17692"/>
    <cellStyle name="5_tabellen_teil_iii_2011_l12 2 6 2 4 2" xfId="24829"/>
    <cellStyle name="5_tabellen_teil_iii_2011_l12 2 6 2 4 2 2" xfId="39144"/>
    <cellStyle name="5_tabellen_teil_iii_2011_l12 2 6 2 4 3" xfId="32007"/>
    <cellStyle name="5_tabellen_teil_iii_2011_l12 2 7" xfId="12960"/>
    <cellStyle name="5_tabellen_teil_iii_2011_l12 2 7 2" xfId="14257"/>
    <cellStyle name="5_tabellen_teil_iii_2011_l12 2 7 2 2" xfId="16626"/>
    <cellStyle name="5_tabellen_teil_iii_2011_l12 2 7 2 2 2" xfId="23785"/>
    <cellStyle name="5_tabellen_teil_iii_2011_l12 2 7 2 2 2 2" xfId="38100"/>
    <cellStyle name="5_tabellen_teil_iii_2011_l12 2 7 2 2 3" xfId="30941"/>
    <cellStyle name="5_tabellen_teil_iii_2011_l12 2 7 2 3" xfId="18980"/>
    <cellStyle name="5_tabellen_teil_iii_2011_l12 2 7 2 3 2" xfId="26117"/>
    <cellStyle name="5_tabellen_teil_iii_2011_l12 2 7 2 3 2 2" xfId="40432"/>
    <cellStyle name="5_tabellen_teil_iii_2011_l12 2 7 2 3 3" xfId="33295"/>
    <cellStyle name="5_tabellen_teil_iii_2011_l12 2 7 2 4" xfId="20313"/>
    <cellStyle name="5_tabellen_teil_iii_2011_l12 2 7 2 4 2" xfId="27450"/>
    <cellStyle name="5_tabellen_teil_iii_2011_l12 2 7 2 4 2 2" xfId="41765"/>
    <cellStyle name="5_tabellen_teil_iii_2011_l12 2 7 2 4 3" xfId="34628"/>
    <cellStyle name="5_tabellen_teil_iii_2011_l12 2 7 2 5" xfId="21528"/>
    <cellStyle name="5_tabellen_teil_iii_2011_l12 2 7 2 5 2" xfId="35843"/>
    <cellStyle name="5_tabellen_teil_iii_2011_l12 2 7 2 6" xfId="28665"/>
    <cellStyle name="5_tabellen_teil_iii_2011_l12 2 7 3" xfId="15329"/>
    <cellStyle name="5_tabellen_teil_iii_2011_l12 2 7 3 2" xfId="22488"/>
    <cellStyle name="5_tabellen_teil_iii_2011_l12 2 7 3 2 2" xfId="36803"/>
    <cellStyle name="5_tabellen_teil_iii_2011_l12 2 7 3 3" xfId="29644"/>
    <cellStyle name="5_tabellen_teil_iii_2011_l12 2 7 4" xfId="17683"/>
    <cellStyle name="5_tabellen_teil_iii_2011_l12 2 7 4 2" xfId="24820"/>
    <cellStyle name="5_tabellen_teil_iii_2011_l12 2 7 4 2 2" xfId="39135"/>
    <cellStyle name="5_tabellen_teil_iii_2011_l12 2 7 4 3" xfId="31998"/>
    <cellStyle name="5_tabellen_teil_iii_2011_l12 3" xfId="745"/>
    <cellStyle name="5_tabellen_teil_iii_2011_l12 3 2" xfId="746"/>
    <cellStyle name="5_tabellen_teil_iii_2011_l12 3 2 2" xfId="12971"/>
    <cellStyle name="5_tabellen_teil_iii_2011_l12 3 2 2 2" xfId="14262"/>
    <cellStyle name="5_tabellen_teil_iii_2011_l12 3 2 2 2 2" xfId="16631"/>
    <cellStyle name="5_tabellen_teil_iii_2011_l12 3 2 2 2 2 2" xfId="23790"/>
    <cellStyle name="5_tabellen_teil_iii_2011_l12 3 2 2 2 2 2 2" xfId="38105"/>
    <cellStyle name="5_tabellen_teil_iii_2011_l12 3 2 2 2 2 3" xfId="30946"/>
    <cellStyle name="5_tabellen_teil_iii_2011_l12 3 2 2 2 3" xfId="18985"/>
    <cellStyle name="5_tabellen_teil_iii_2011_l12 3 2 2 2 3 2" xfId="26122"/>
    <cellStyle name="5_tabellen_teil_iii_2011_l12 3 2 2 2 3 2 2" xfId="40437"/>
    <cellStyle name="5_tabellen_teil_iii_2011_l12 3 2 2 2 3 3" xfId="33300"/>
    <cellStyle name="5_tabellen_teil_iii_2011_l12 3 2 2 2 4" xfId="20318"/>
    <cellStyle name="5_tabellen_teil_iii_2011_l12 3 2 2 2 4 2" xfId="27455"/>
    <cellStyle name="5_tabellen_teil_iii_2011_l12 3 2 2 2 4 2 2" xfId="41770"/>
    <cellStyle name="5_tabellen_teil_iii_2011_l12 3 2 2 2 4 3" xfId="34633"/>
    <cellStyle name="5_tabellen_teil_iii_2011_l12 3 2 2 2 5" xfId="21533"/>
    <cellStyle name="5_tabellen_teil_iii_2011_l12 3 2 2 2 5 2" xfId="35848"/>
    <cellStyle name="5_tabellen_teil_iii_2011_l12 3 2 2 2 6" xfId="28670"/>
    <cellStyle name="5_tabellen_teil_iii_2011_l12 3 2 2 3" xfId="15340"/>
    <cellStyle name="5_tabellen_teil_iii_2011_l12 3 2 2 3 2" xfId="22499"/>
    <cellStyle name="5_tabellen_teil_iii_2011_l12 3 2 2 3 2 2" xfId="36814"/>
    <cellStyle name="5_tabellen_teil_iii_2011_l12 3 2 2 3 3" xfId="29655"/>
    <cellStyle name="5_tabellen_teil_iii_2011_l12 3 2 2 4" xfId="17694"/>
    <cellStyle name="5_tabellen_teil_iii_2011_l12 3 2 2 4 2" xfId="24831"/>
    <cellStyle name="5_tabellen_teil_iii_2011_l12 3 2 2 4 2 2" xfId="39146"/>
    <cellStyle name="5_tabellen_teil_iii_2011_l12 3 2 2 4 3" xfId="32009"/>
    <cellStyle name="5_tabellen_teil_iii_2011_l12 3 3" xfId="747"/>
    <cellStyle name="5_tabellen_teil_iii_2011_l12 3 3 2" xfId="12972"/>
    <cellStyle name="5_tabellen_teil_iii_2011_l12 3 3 2 2" xfId="14831"/>
    <cellStyle name="5_tabellen_teil_iii_2011_l12 3 3 2 2 2" xfId="17194"/>
    <cellStyle name="5_tabellen_teil_iii_2011_l12 3 3 2 2 2 2" xfId="24331"/>
    <cellStyle name="5_tabellen_teil_iii_2011_l12 3 3 2 2 2 2 2" xfId="38646"/>
    <cellStyle name="5_tabellen_teil_iii_2011_l12 3 3 2 2 2 3" xfId="31509"/>
    <cellStyle name="5_tabellen_teil_iii_2011_l12 3 3 2 2 3" xfId="19548"/>
    <cellStyle name="5_tabellen_teil_iii_2011_l12 3 3 2 2 3 2" xfId="26685"/>
    <cellStyle name="5_tabellen_teil_iii_2011_l12 3 3 2 2 3 2 2" xfId="41000"/>
    <cellStyle name="5_tabellen_teil_iii_2011_l12 3 3 2 2 3 3" xfId="33863"/>
    <cellStyle name="5_tabellen_teil_iii_2011_l12 3 3 2 2 4" xfId="20824"/>
    <cellStyle name="5_tabellen_teil_iii_2011_l12 3 3 2 2 4 2" xfId="27961"/>
    <cellStyle name="5_tabellen_teil_iii_2011_l12 3 3 2 2 4 2 2" xfId="42276"/>
    <cellStyle name="5_tabellen_teil_iii_2011_l12 3 3 2 2 4 3" xfId="35139"/>
    <cellStyle name="5_tabellen_teil_iii_2011_l12 3 3 2 2 5" xfId="22000"/>
    <cellStyle name="5_tabellen_teil_iii_2011_l12 3 3 2 2 5 2" xfId="36315"/>
    <cellStyle name="5_tabellen_teil_iii_2011_l12 3 3 2 2 6" xfId="29156"/>
    <cellStyle name="5_tabellen_teil_iii_2011_l12 3 3 2 3" xfId="15341"/>
    <cellStyle name="5_tabellen_teil_iii_2011_l12 3 3 2 3 2" xfId="22500"/>
    <cellStyle name="5_tabellen_teil_iii_2011_l12 3 3 2 3 2 2" xfId="36815"/>
    <cellStyle name="5_tabellen_teil_iii_2011_l12 3 3 2 3 3" xfId="29656"/>
    <cellStyle name="5_tabellen_teil_iii_2011_l12 3 3 2 4" xfId="17695"/>
    <cellStyle name="5_tabellen_teil_iii_2011_l12 3 3 2 4 2" xfId="24832"/>
    <cellStyle name="5_tabellen_teil_iii_2011_l12 3 3 2 4 2 2" xfId="39147"/>
    <cellStyle name="5_tabellen_teil_iii_2011_l12 3 3 2 4 3" xfId="32010"/>
    <cellStyle name="5_tabellen_teil_iii_2011_l12 3 4" xfId="748"/>
    <cellStyle name="5_tabellen_teil_iii_2011_l12 3 4 2" xfId="12973"/>
    <cellStyle name="5_tabellen_teil_iii_2011_l12 3 4 2 2" xfId="14840"/>
    <cellStyle name="5_tabellen_teil_iii_2011_l12 3 4 2 2 2" xfId="17203"/>
    <cellStyle name="5_tabellen_teil_iii_2011_l12 3 4 2 2 2 2" xfId="24340"/>
    <cellStyle name="5_tabellen_teil_iii_2011_l12 3 4 2 2 2 2 2" xfId="38655"/>
    <cellStyle name="5_tabellen_teil_iii_2011_l12 3 4 2 2 2 3" xfId="31518"/>
    <cellStyle name="5_tabellen_teil_iii_2011_l12 3 4 2 2 3" xfId="19557"/>
    <cellStyle name="5_tabellen_teil_iii_2011_l12 3 4 2 2 3 2" xfId="26694"/>
    <cellStyle name="5_tabellen_teil_iii_2011_l12 3 4 2 2 3 2 2" xfId="41009"/>
    <cellStyle name="5_tabellen_teil_iii_2011_l12 3 4 2 2 3 3" xfId="33872"/>
    <cellStyle name="5_tabellen_teil_iii_2011_l12 3 4 2 2 4" xfId="20833"/>
    <cellStyle name="5_tabellen_teil_iii_2011_l12 3 4 2 2 4 2" xfId="27970"/>
    <cellStyle name="5_tabellen_teil_iii_2011_l12 3 4 2 2 4 2 2" xfId="42285"/>
    <cellStyle name="5_tabellen_teil_iii_2011_l12 3 4 2 2 4 3" xfId="35148"/>
    <cellStyle name="5_tabellen_teil_iii_2011_l12 3 4 2 2 5" xfId="22009"/>
    <cellStyle name="5_tabellen_teil_iii_2011_l12 3 4 2 2 5 2" xfId="36324"/>
    <cellStyle name="5_tabellen_teil_iii_2011_l12 3 4 2 2 6" xfId="29165"/>
    <cellStyle name="5_tabellen_teil_iii_2011_l12 3 4 2 3" xfId="15342"/>
    <cellStyle name="5_tabellen_teil_iii_2011_l12 3 4 2 3 2" xfId="22501"/>
    <cellStyle name="5_tabellen_teil_iii_2011_l12 3 4 2 3 2 2" xfId="36816"/>
    <cellStyle name="5_tabellen_teil_iii_2011_l12 3 4 2 3 3" xfId="29657"/>
    <cellStyle name="5_tabellen_teil_iii_2011_l12 3 4 2 4" xfId="17696"/>
    <cellStyle name="5_tabellen_teil_iii_2011_l12 3 4 2 4 2" xfId="24833"/>
    <cellStyle name="5_tabellen_teil_iii_2011_l12 3 4 2 4 2 2" xfId="39148"/>
    <cellStyle name="5_tabellen_teil_iii_2011_l12 3 4 2 4 3" xfId="32011"/>
    <cellStyle name="5_tabellen_teil_iii_2011_l12 3 5" xfId="749"/>
    <cellStyle name="5_tabellen_teil_iii_2011_l12 3 5 2" xfId="12974"/>
    <cellStyle name="5_tabellen_teil_iii_2011_l12 3 5 2 2" xfId="14547"/>
    <cellStyle name="5_tabellen_teil_iii_2011_l12 3 5 2 2 2" xfId="16916"/>
    <cellStyle name="5_tabellen_teil_iii_2011_l12 3 5 2 2 2 2" xfId="24075"/>
    <cellStyle name="5_tabellen_teil_iii_2011_l12 3 5 2 2 2 2 2" xfId="38390"/>
    <cellStyle name="5_tabellen_teil_iii_2011_l12 3 5 2 2 2 3" xfId="31231"/>
    <cellStyle name="5_tabellen_teil_iii_2011_l12 3 5 2 2 3" xfId="19270"/>
    <cellStyle name="5_tabellen_teil_iii_2011_l12 3 5 2 2 3 2" xfId="26407"/>
    <cellStyle name="5_tabellen_teil_iii_2011_l12 3 5 2 2 3 2 2" xfId="40722"/>
    <cellStyle name="5_tabellen_teil_iii_2011_l12 3 5 2 2 3 3" xfId="33585"/>
    <cellStyle name="5_tabellen_teil_iii_2011_l12 3 5 2 2 4" xfId="20571"/>
    <cellStyle name="5_tabellen_teil_iii_2011_l12 3 5 2 2 4 2" xfId="27708"/>
    <cellStyle name="5_tabellen_teil_iii_2011_l12 3 5 2 2 4 2 2" xfId="42023"/>
    <cellStyle name="5_tabellen_teil_iii_2011_l12 3 5 2 2 4 3" xfId="34886"/>
    <cellStyle name="5_tabellen_teil_iii_2011_l12 3 5 2 2 5" xfId="21786"/>
    <cellStyle name="5_tabellen_teil_iii_2011_l12 3 5 2 2 5 2" xfId="36101"/>
    <cellStyle name="5_tabellen_teil_iii_2011_l12 3 5 2 2 6" xfId="28923"/>
    <cellStyle name="5_tabellen_teil_iii_2011_l12 3 5 2 3" xfId="15343"/>
    <cellStyle name="5_tabellen_teil_iii_2011_l12 3 5 2 3 2" xfId="22502"/>
    <cellStyle name="5_tabellen_teil_iii_2011_l12 3 5 2 3 2 2" xfId="36817"/>
    <cellStyle name="5_tabellen_teil_iii_2011_l12 3 5 2 3 3" xfId="29658"/>
    <cellStyle name="5_tabellen_teil_iii_2011_l12 3 5 2 4" xfId="17697"/>
    <cellStyle name="5_tabellen_teil_iii_2011_l12 3 5 2 4 2" xfId="24834"/>
    <cellStyle name="5_tabellen_teil_iii_2011_l12 3 5 2 4 2 2" xfId="39149"/>
    <cellStyle name="5_tabellen_teil_iii_2011_l12 3 5 2 4 3" xfId="32012"/>
    <cellStyle name="5_tabellen_teil_iii_2011_l12 3 6" xfId="12970"/>
    <cellStyle name="5_tabellen_teil_iii_2011_l12 3 6 2" xfId="13904"/>
    <cellStyle name="5_tabellen_teil_iii_2011_l12 3 6 2 2" xfId="16273"/>
    <cellStyle name="5_tabellen_teil_iii_2011_l12 3 6 2 2 2" xfId="23432"/>
    <cellStyle name="5_tabellen_teil_iii_2011_l12 3 6 2 2 2 2" xfId="37747"/>
    <cellStyle name="5_tabellen_teil_iii_2011_l12 3 6 2 2 3" xfId="30588"/>
    <cellStyle name="5_tabellen_teil_iii_2011_l12 3 6 2 3" xfId="18627"/>
    <cellStyle name="5_tabellen_teil_iii_2011_l12 3 6 2 3 2" xfId="25764"/>
    <cellStyle name="5_tabellen_teil_iii_2011_l12 3 6 2 3 2 2" xfId="40079"/>
    <cellStyle name="5_tabellen_teil_iii_2011_l12 3 6 2 3 3" xfId="32942"/>
    <cellStyle name="5_tabellen_teil_iii_2011_l12 3 6 2 4" xfId="20074"/>
    <cellStyle name="5_tabellen_teil_iii_2011_l12 3 6 2 4 2" xfId="27211"/>
    <cellStyle name="5_tabellen_teil_iii_2011_l12 3 6 2 4 2 2" xfId="41526"/>
    <cellStyle name="5_tabellen_teil_iii_2011_l12 3 6 2 4 3" xfId="34389"/>
    <cellStyle name="5_tabellen_teil_iii_2011_l12 3 6 2 5" xfId="21289"/>
    <cellStyle name="5_tabellen_teil_iii_2011_l12 3 6 2 5 2" xfId="35604"/>
    <cellStyle name="5_tabellen_teil_iii_2011_l12 3 6 2 6" xfId="28426"/>
    <cellStyle name="5_tabellen_teil_iii_2011_l12 3 6 3" xfId="15339"/>
    <cellStyle name="5_tabellen_teil_iii_2011_l12 3 6 3 2" xfId="22498"/>
    <cellStyle name="5_tabellen_teil_iii_2011_l12 3 6 3 2 2" xfId="36813"/>
    <cellStyle name="5_tabellen_teil_iii_2011_l12 3 6 3 3" xfId="29654"/>
    <cellStyle name="5_tabellen_teil_iii_2011_l12 3 6 4" xfId="17693"/>
    <cellStyle name="5_tabellen_teil_iii_2011_l12 3 6 4 2" xfId="24830"/>
    <cellStyle name="5_tabellen_teil_iii_2011_l12 3 6 4 2 2" xfId="39145"/>
    <cellStyle name="5_tabellen_teil_iii_2011_l12 3 6 4 3" xfId="32008"/>
    <cellStyle name="5_tabellen_teil_iii_2011_l12 4" xfId="750"/>
    <cellStyle name="5_tabellen_teil_iii_2011_l12 4 2" xfId="751"/>
    <cellStyle name="5_tabellen_teil_iii_2011_l12 4 2 2" xfId="12976"/>
    <cellStyle name="5_tabellen_teil_iii_2011_l12 4 2 2 2" xfId="13785"/>
    <cellStyle name="5_tabellen_teil_iii_2011_l12 4 2 2 2 2" xfId="16154"/>
    <cellStyle name="5_tabellen_teil_iii_2011_l12 4 2 2 2 2 2" xfId="23313"/>
    <cellStyle name="5_tabellen_teil_iii_2011_l12 4 2 2 2 2 2 2" xfId="37628"/>
    <cellStyle name="5_tabellen_teil_iii_2011_l12 4 2 2 2 2 3" xfId="30469"/>
    <cellStyle name="5_tabellen_teil_iii_2011_l12 4 2 2 2 3" xfId="18508"/>
    <cellStyle name="5_tabellen_teil_iii_2011_l12 4 2 2 2 3 2" xfId="25645"/>
    <cellStyle name="5_tabellen_teil_iii_2011_l12 4 2 2 2 3 2 2" xfId="39960"/>
    <cellStyle name="5_tabellen_teil_iii_2011_l12 4 2 2 2 3 3" xfId="32823"/>
    <cellStyle name="5_tabellen_teil_iii_2011_l12 4 2 2 2 4" xfId="20033"/>
    <cellStyle name="5_tabellen_teil_iii_2011_l12 4 2 2 2 4 2" xfId="27170"/>
    <cellStyle name="5_tabellen_teil_iii_2011_l12 4 2 2 2 4 2 2" xfId="41485"/>
    <cellStyle name="5_tabellen_teil_iii_2011_l12 4 2 2 2 4 3" xfId="34348"/>
    <cellStyle name="5_tabellen_teil_iii_2011_l12 4 2 2 2 5" xfId="21248"/>
    <cellStyle name="5_tabellen_teil_iii_2011_l12 4 2 2 2 5 2" xfId="35563"/>
    <cellStyle name="5_tabellen_teil_iii_2011_l12 4 2 2 2 6" xfId="28385"/>
    <cellStyle name="5_tabellen_teil_iii_2011_l12 4 2 2 3" xfId="15345"/>
    <cellStyle name="5_tabellen_teil_iii_2011_l12 4 2 2 3 2" xfId="22504"/>
    <cellStyle name="5_tabellen_teil_iii_2011_l12 4 2 2 3 2 2" xfId="36819"/>
    <cellStyle name="5_tabellen_teil_iii_2011_l12 4 2 2 3 3" xfId="29660"/>
    <cellStyle name="5_tabellen_teil_iii_2011_l12 4 2 2 4" xfId="17699"/>
    <cellStyle name="5_tabellen_teil_iii_2011_l12 4 2 2 4 2" xfId="24836"/>
    <cellStyle name="5_tabellen_teil_iii_2011_l12 4 2 2 4 2 2" xfId="39151"/>
    <cellStyle name="5_tabellen_teil_iii_2011_l12 4 2 2 4 3" xfId="32014"/>
    <cellStyle name="5_tabellen_teil_iii_2011_l12 4 3" xfId="752"/>
    <cellStyle name="5_tabellen_teil_iii_2011_l12 4 3 2" xfId="12977"/>
    <cellStyle name="5_tabellen_teil_iii_2011_l12 4 3 2 2" xfId="14838"/>
    <cellStyle name="5_tabellen_teil_iii_2011_l12 4 3 2 2 2" xfId="17201"/>
    <cellStyle name="5_tabellen_teil_iii_2011_l12 4 3 2 2 2 2" xfId="24338"/>
    <cellStyle name="5_tabellen_teil_iii_2011_l12 4 3 2 2 2 2 2" xfId="38653"/>
    <cellStyle name="5_tabellen_teil_iii_2011_l12 4 3 2 2 2 3" xfId="31516"/>
    <cellStyle name="5_tabellen_teil_iii_2011_l12 4 3 2 2 3" xfId="19555"/>
    <cellStyle name="5_tabellen_teil_iii_2011_l12 4 3 2 2 3 2" xfId="26692"/>
    <cellStyle name="5_tabellen_teil_iii_2011_l12 4 3 2 2 3 2 2" xfId="41007"/>
    <cellStyle name="5_tabellen_teil_iii_2011_l12 4 3 2 2 3 3" xfId="33870"/>
    <cellStyle name="5_tabellen_teil_iii_2011_l12 4 3 2 2 4" xfId="20831"/>
    <cellStyle name="5_tabellen_teil_iii_2011_l12 4 3 2 2 4 2" xfId="27968"/>
    <cellStyle name="5_tabellen_teil_iii_2011_l12 4 3 2 2 4 2 2" xfId="42283"/>
    <cellStyle name="5_tabellen_teil_iii_2011_l12 4 3 2 2 4 3" xfId="35146"/>
    <cellStyle name="5_tabellen_teil_iii_2011_l12 4 3 2 2 5" xfId="22007"/>
    <cellStyle name="5_tabellen_teil_iii_2011_l12 4 3 2 2 5 2" xfId="36322"/>
    <cellStyle name="5_tabellen_teil_iii_2011_l12 4 3 2 2 6" xfId="29163"/>
    <cellStyle name="5_tabellen_teil_iii_2011_l12 4 3 2 3" xfId="15346"/>
    <cellStyle name="5_tabellen_teil_iii_2011_l12 4 3 2 3 2" xfId="22505"/>
    <cellStyle name="5_tabellen_teil_iii_2011_l12 4 3 2 3 2 2" xfId="36820"/>
    <cellStyle name="5_tabellen_teil_iii_2011_l12 4 3 2 3 3" xfId="29661"/>
    <cellStyle name="5_tabellen_teil_iii_2011_l12 4 3 2 4" xfId="17700"/>
    <cellStyle name="5_tabellen_teil_iii_2011_l12 4 3 2 4 2" xfId="24837"/>
    <cellStyle name="5_tabellen_teil_iii_2011_l12 4 3 2 4 2 2" xfId="39152"/>
    <cellStyle name="5_tabellen_teil_iii_2011_l12 4 3 2 4 3" xfId="32015"/>
    <cellStyle name="5_tabellen_teil_iii_2011_l12 4 4" xfId="753"/>
    <cellStyle name="5_tabellen_teil_iii_2011_l12 4 4 2" xfId="12978"/>
    <cellStyle name="5_tabellen_teil_iii_2011_l12 4 4 2 2" xfId="13742"/>
    <cellStyle name="5_tabellen_teil_iii_2011_l12 4 4 2 2 2" xfId="16111"/>
    <cellStyle name="5_tabellen_teil_iii_2011_l12 4 4 2 2 2 2" xfId="23270"/>
    <cellStyle name="5_tabellen_teil_iii_2011_l12 4 4 2 2 2 2 2" xfId="37585"/>
    <cellStyle name="5_tabellen_teil_iii_2011_l12 4 4 2 2 2 3" xfId="30426"/>
    <cellStyle name="5_tabellen_teil_iii_2011_l12 4 4 2 2 3" xfId="18465"/>
    <cellStyle name="5_tabellen_teil_iii_2011_l12 4 4 2 2 3 2" xfId="25602"/>
    <cellStyle name="5_tabellen_teil_iii_2011_l12 4 4 2 2 3 2 2" xfId="39917"/>
    <cellStyle name="5_tabellen_teil_iii_2011_l12 4 4 2 2 3 3" xfId="32780"/>
    <cellStyle name="5_tabellen_teil_iii_2011_l12 4 4 2 2 4" xfId="19991"/>
    <cellStyle name="5_tabellen_teil_iii_2011_l12 4 4 2 2 4 2" xfId="27128"/>
    <cellStyle name="5_tabellen_teil_iii_2011_l12 4 4 2 2 4 2 2" xfId="41443"/>
    <cellStyle name="5_tabellen_teil_iii_2011_l12 4 4 2 2 4 3" xfId="34306"/>
    <cellStyle name="5_tabellen_teil_iii_2011_l12 4 4 2 2 5" xfId="21206"/>
    <cellStyle name="5_tabellen_teil_iii_2011_l12 4 4 2 2 5 2" xfId="35521"/>
    <cellStyle name="5_tabellen_teil_iii_2011_l12 4 4 2 2 6" xfId="28343"/>
    <cellStyle name="5_tabellen_teil_iii_2011_l12 4 4 2 3" xfId="15347"/>
    <cellStyle name="5_tabellen_teil_iii_2011_l12 4 4 2 3 2" xfId="22506"/>
    <cellStyle name="5_tabellen_teil_iii_2011_l12 4 4 2 3 2 2" xfId="36821"/>
    <cellStyle name="5_tabellen_teil_iii_2011_l12 4 4 2 3 3" xfId="29662"/>
    <cellStyle name="5_tabellen_teil_iii_2011_l12 4 4 2 4" xfId="17701"/>
    <cellStyle name="5_tabellen_teil_iii_2011_l12 4 4 2 4 2" xfId="24838"/>
    <cellStyle name="5_tabellen_teil_iii_2011_l12 4 4 2 4 2 2" xfId="39153"/>
    <cellStyle name="5_tabellen_teil_iii_2011_l12 4 4 2 4 3" xfId="32016"/>
    <cellStyle name="5_tabellen_teil_iii_2011_l12 4 5" xfId="754"/>
    <cellStyle name="5_tabellen_teil_iii_2011_l12 4 5 2" xfId="12979"/>
    <cellStyle name="5_tabellen_teil_iii_2011_l12 4 5 2 2" xfId="14837"/>
    <cellStyle name="5_tabellen_teil_iii_2011_l12 4 5 2 2 2" xfId="17200"/>
    <cellStyle name="5_tabellen_teil_iii_2011_l12 4 5 2 2 2 2" xfId="24337"/>
    <cellStyle name="5_tabellen_teil_iii_2011_l12 4 5 2 2 2 2 2" xfId="38652"/>
    <cellStyle name="5_tabellen_teil_iii_2011_l12 4 5 2 2 2 3" xfId="31515"/>
    <cellStyle name="5_tabellen_teil_iii_2011_l12 4 5 2 2 3" xfId="19554"/>
    <cellStyle name="5_tabellen_teil_iii_2011_l12 4 5 2 2 3 2" xfId="26691"/>
    <cellStyle name="5_tabellen_teil_iii_2011_l12 4 5 2 2 3 2 2" xfId="41006"/>
    <cellStyle name="5_tabellen_teil_iii_2011_l12 4 5 2 2 3 3" xfId="33869"/>
    <cellStyle name="5_tabellen_teil_iii_2011_l12 4 5 2 2 4" xfId="20830"/>
    <cellStyle name="5_tabellen_teil_iii_2011_l12 4 5 2 2 4 2" xfId="27967"/>
    <cellStyle name="5_tabellen_teil_iii_2011_l12 4 5 2 2 4 2 2" xfId="42282"/>
    <cellStyle name="5_tabellen_teil_iii_2011_l12 4 5 2 2 4 3" xfId="35145"/>
    <cellStyle name="5_tabellen_teil_iii_2011_l12 4 5 2 2 5" xfId="22006"/>
    <cellStyle name="5_tabellen_teil_iii_2011_l12 4 5 2 2 5 2" xfId="36321"/>
    <cellStyle name="5_tabellen_teil_iii_2011_l12 4 5 2 2 6" xfId="29162"/>
    <cellStyle name="5_tabellen_teil_iii_2011_l12 4 5 2 3" xfId="15348"/>
    <cellStyle name="5_tabellen_teil_iii_2011_l12 4 5 2 3 2" xfId="22507"/>
    <cellStyle name="5_tabellen_teil_iii_2011_l12 4 5 2 3 2 2" xfId="36822"/>
    <cellStyle name="5_tabellen_teil_iii_2011_l12 4 5 2 3 3" xfId="29663"/>
    <cellStyle name="5_tabellen_teil_iii_2011_l12 4 5 2 4" xfId="17702"/>
    <cellStyle name="5_tabellen_teil_iii_2011_l12 4 5 2 4 2" xfId="24839"/>
    <cellStyle name="5_tabellen_teil_iii_2011_l12 4 5 2 4 2 2" xfId="39154"/>
    <cellStyle name="5_tabellen_teil_iii_2011_l12 4 5 2 4 3" xfId="32017"/>
    <cellStyle name="5_tabellen_teil_iii_2011_l12 4 6" xfId="12975"/>
    <cellStyle name="5_tabellen_teil_iii_2011_l12 4 6 2" xfId="14839"/>
    <cellStyle name="5_tabellen_teil_iii_2011_l12 4 6 2 2" xfId="17202"/>
    <cellStyle name="5_tabellen_teil_iii_2011_l12 4 6 2 2 2" xfId="24339"/>
    <cellStyle name="5_tabellen_teil_iii_2011_l12 4 6 2 2 2 2" xfId="38654"/>
    <cellStyle name="5_tabellen_teil_iii_2011_l12 4 6 2 2 3" xfId="31517"/>
    <cellStyle name="5_tabellen_teil_iii_2011_l12 4 6 2 3" xfId="19556"/>
    <cellStyle name="5_tabellen_teil_iii_2011_l12 4 6 2 3 2" xfId="26693"/>
    <cellStyle name="5_tabellen_teil_iii_2011_l12 4 6 2 3 2 2" xfId="41008"/>
    <cellStyle name="5_tabellen_teil_iii_2011_l12 4 6 2 3 3" xfId="33871"/>
    <cellStyle name="5_tabellen_teil_iii_2011_l12 4 6 2 4" xfId="20832"/>
    <cellStyle name="5_tabellen_teil_iii_2011_l12 4 6 2 4 2" xfId="27969"/>
    <cellStyle name="5_tabellen_teil_iii_2011_l12 4 6 2 4 2 2" xfId="42284"/>
    <cellStyle name="5_tabellen_teil_iii_2011_l12 4 6 2 4 3" xfId="35147"/>
    <cellStyle name="5_tabellen_teil_iii_2011_l12 4 6 2 5" xfId="22008"/>
    <cellStyle name="5_tabellen_teil_iii_2011_l12 4 6 2 5 2" xfId="36323"/>
    <cellStyle name="5_tabellen_teil_iii_2011_l12 4 6 2 6" xfId="29164"/>
    <cellStyle name="5_tabellen_teil_iii_2011_l12 4 6 3" xfId="15344"/>
    <cellStyle name="5_tabellen_teil_iii_2011_l12 4 6 3 2" xfId="22503"/>
    <cellStyle name="5_tabellen_teil_iii_2011_l12 4 6 3 2 2" xfId="36818"/>
    <cellStyle name="5_tabellen_teil_iii_2011_l12 4 6 3 3" xfId="29659"/>
    <cellStyle name="5_tabellen_teil_iii_2011_l12 4 6 4" xfId="17698"/>
    <cellStyle name="5_tabellen_teil_iii_2011_l12 4 6 4 2" xfId="24835"/>
    <cellStyle name="5_tabellen_teil_iii_2011_l12 4 6 4 2 2" xfId="39150"/>
    <cellStyle name="5_tabellen_teil_iii_2011_l12 4 6 4 3" xfId="32013"/>
    <cellStyle name="5_tabellen_teil_iii_2011_l12 5" xfId="755"/>
    <cellStyle name="5_tabellen_teil_iii_2011_l12 5 2" xfId="12980"/>
    <cellStyle name="5_tabellen_teil_iii_2011_l12 5 2 2" xfId="13801"/>
    <cellStyle name="5_tabellen_teil_iii_2011_l12 5 2 2 2" xfId="16170"/>
    <cellStyle name="5_tabellen_teil_iii_2011_l12 5 2 2 2 2" xfId="23329"/>
    <cellStyle name="5_tabellen_teil_iii_2011_l12 5 2 2 2 2 2" xfId="37644"/>
    <cellStyle name="5_tabellen_teil_iii_2011_l12 5 2 2 2 3" xfId="30485"/>
    <cellStyle name="5_tabellen_teil_iii_2011_l12 5 2 2 3" xfId="18524"/>
    <cellStyle name="5_tabellen_teil_iii_2011_l12 5 2 2 3 2" xfId="25661"/>
    <cellStyle name="5_tabellen_teil_iii_2011_l12 5 2 2 3 2 2" xfId="39976"/>
    <cellStyle name="5_tabellen_teil_iii_2011_l12 5 2 2 3 3" xfId="32839"/>
    <cellStyle name="5_tabellen_teil_iii_2011_l12 5 2 2 4" xfId="20049"/>
    <cellStyle name="5_tabellen_teil_iii_2011_l12 5 2 2 4 2" xfId="27186"/>
    <cellStyle name="5_tabellen_teil_iii_2011_l12 5 2 2 4 2 2" xfId="41501"/>
    <cellStyle name="5_tabellen_teil_iii_2011_l12 5 2 2 4 3" xfId="34364"/>
    <cellStyle name="5_tabellen_teil_iii_2011_l12 5 2 2 5" xfId="21264"/>
    <cellStyle name="5_tabellen_teil_iii_2011_l12 5 2 2 5 2" xfId="35579"/>
    <cellStyle name="5_tabellen_teil_iii_2011_l12 5 2 2 6" xfId="28401"/>
    <cellStyle name="5_tabellen_teil_iii_2011_l12 5 2 3" xfId="15349"/>
    <cellStyle name="5_tabellen_teil_iii_2011_l12 5 2 3 2" xfId="22508"/>
    <cellStyle name="5_tabellen_teil_iii_2011_l12 5 2 3 2 2" xfId="36823"/>
    <cellStyle name="5_tabellen_teil_iii_2011_l12 5 2 3 3" xfId="29664"/>
    <cellStyle name="5_tabellen_teil_iii_2011_l12 5 2 4" xfId="17703"/>
    <cellStyle name="5_tabellen_teil_iii_2011_l12 5 2 4 2" xfId="24840"/>
    <cellStyle name="5_tabellen_teil_iii_2011_l12 5 2 4 2 2" xfId="39155"/>
    <cellStyle name="5_tabellen_teil_iii_2011_l12 5 2 4 3" xfId="32018"/>
    <cellStyle name="5_tabellen_teil_iii_2011_l12 6" xfId="756"/>
    <cellStyle name="5_tabellen_teil_iii_2011_l12 6 2" xfId="12981"/>
    <cellStyle name="5_tabellen_teil_iii_2011_l12 6 2 2" xfId="14832"/>
    <cellStyle name="5_tabellen_teil_iii_2011_l12 6 2 2 2" xfId="17195"/>
    <cellStyle name="5_tabellen_teil_iii_2011_l12 6 2 2 2 2" xfId="24332"/>
    <cellStyle name="5_tabellen_teil_iii_2011_l12 6 2 2 2 2 2" xfId="38647"/>
    <cellStyle name="5_tabellen_teil_iii_2011_l12 6 2 2 2 3" xfId="31510"/>
    <cellStyle name="5_tabellen_teil_iii_2011_l12 6 2 2 3" xfId="19549"/>
    <cellStyle name="5_tabellen_teil_iii_2011_l12 6 2 2 3 2" xfId="26686"/>
    <cellStyle name="5_tabellen_teil_iii_2011_l12 6 2 2 3 2 2" xfId="41001"/>
    <cellStyle name="5_tabellen_teil_iii_2011_l12 6 2 2 3 3" xfId="33864"/>
    <cellStyle name="5_tabellen_teil_iii_2011_l12 6 2 2 4" xfId="20825"/>
    <cellStyle name="5_tabellen_teil_iii_2011_l12 6 2 2 4 2" xfId="27962"/>
    <cellStyle name="5_tabellen_teil_iii_2011_l12 6 2 2 4 2 2" xfId="42277"/>
    <cellStyle name="5_tabellen_teil_iii_2011_l12 6 2 2 4 3" xfId="35140"/>
    <cellStyle name="5_tabellen_teil_iii_2011_l12 6 2 2 5" xfId="22001"/>
    <cellStyle name="5_tabellen_teil_iii_2011_l12 6 2 2 5 2" xfId="36316"/>
    <cellStyle name="5_tabellen_teil_iii_2011_l12 6 2 2 6" xfId="29157"/>
    <cellStyle name="5_tabellen_teil_iii_2011_l12 6 2 3" xfId="15350"/>
    <cellStyle name="5_tabellen_teil_iii_2011_l12 6 2 3 2" xfId="22509"/>
    <cellStyle name="5_tabellen_teil_iii_2011_l12 6 2 3 2 2" xfId="36824"/>
    <cellStyle name="5_tabellen_teil_iii_2011_l12 6 2 3 3" xfId="29665"/>
    <cellStyle name="5_tabellen_teil_iii_2011_l12 6 2 4" xfId="17704"/>
    <cellStyle name="5_tabellen_teil_iii_2011_l12 6 2 4 2" xfId="24841"/>
    <cellStyle name="5_tabellen_teil_iii_2011_l12 6 2 4 2 2" xfId="39156"/>
    <cellStyle name="5_tabellen_teil_iii_2011_l12 6 2 4 3" xfId="32019"/>
    <cellStyle name="5_tabellen_teil_iii_2011_l12 7" xfId="757"/>
    <cellStyle name="5_tabellen_teil_iii_2011_l12 7 2" xfId="12982"/>
    <cellStyle name="5_tabellen_teil_iii_2011_l12 7 2 2" xfId="14836"/>
    <cellStyle name="5_tabellen_teil_iii_2011_l12 7 2 2 2" xfId="17199"/>
    <cellStyle name="5_tabellen_teil_iii_2011_l12 7 2 2 2 2" xfId="24336"/>
    <cellStyle name="5_tabellen_teil_iii_2011_l12 7 2 2 2 2 2" xfId="38651"/>
    <cellStyle name="5_tabellen_teil_iii_2011_l12 7 2 2 2 3" xfId="31514"/>
    <cellStyle name="5_tabellen_teil_iii_2011_l12 7 2 2 3" xfId="19553"/>
    <cellStyle name="5_tabellen_teil_iii_2011_l12 7 2 2 3 2" xfId="26690"/>
    <cellStyle name="5_tabellen_teil_iii_2011_l12 7 2 2 3 2 2" xfId="41005"/>
    <cellStyle name="5_tabellen_teil_iii_2011_l12 7 2 2 3 3" xfId="33868"/>
    <cellStyle name="5_tabellen_teil_iii_2011_l12 7 2 2 4" xfId="20829"/>
    <cellStyle name="5_tabellen_teil_iii_2011_l12 7 2 2 4 2" xfId="27966"/>
    <cellStyle name="5_tabellen_teil_iii_2011_l12 7 2 2 4 2 2" xfId="42281"/>
    <cellStyle name="5_tabellen_teil_iii_2011_l12 7 2 2 4 3" xfId="35144"/>
    <cellStyle name="5_tabellen_teil_iii_2011_l12 7 2 2 5" xfId="22005"/>
    <cellStyle name="5_tabellen_teil_iii_2011_l12 7 2 2 5 2" xfId="36320"/>
    <cellStyle name="5_tabellen_teil_iii_2011_l12 7 2 2 6" xfId="29161"/>
    <cellStyle name="5_tabellen_teil_iii_2011_l12 7 2 3" xfId="15351"/>
    <cellStyle name="5_tabellen_teil_iii_2011_l12 7 2 3 2" xfId="22510"/>
    <cellStyle name="5_tabellen_teil_iii_2011_l12 7 2 3 2 2" xfId="36825"/>
    <cellStyle name="5_tabellen_teil_iii_2011_l12 7 2 3 3" xfId="29666"/>
    <cellStyle name="5_tabellen_teil_iii_2011_l12 7 2 4" xfId="17705"/>
    <cellStyle name="5_tabellen_teil_iii_2011_l12 7 2 4 2" xfId="24842"/>
    <cellStyle name="5_tabellen_teil_iii_2011_l12 7 2 4 2 2" xfId="39157"/>
    <cellStyle name="5_tabellen_teil_iii_2011_l12 7 2 4 3" xfId="32020"/>
    <cellStyle name="5_tabellen_teil_iii_2011_l12 8" xfId="758"/>
    <cellStyle name="5_tabellen_teil_iii_2011_l12 8 2" xfId="12983"/>
    <cellStyle name="5_tabellen_teil_iii_2011_l12 8 2 2" xfId="14177"/>
    <cellStyle name="5_tabellen_teil_iii_2011_l12 8 2 2 2" xfId="16546"/>
    <cellStyle name="5_tabellen_teil_iii_2011_l12 8 2 2 2 2" xfId="23705"/>
    <cellStyle name="5_tabellen_teil_iii_2011_l12 8 2 2 2 2 2" xfId="38020"/>
    <cellStyle name="5_tabellen_teil_iii_2011_l12 8 2 2 2 3" xfId="30861"/>
    <cellStyle name="5_tabellen_teil_iii_2011_l12 8 2 2 3" xfId="18900"/>
    <cellStyle name="5_tabellen_teil_iii_2011_l12 8 2 2 3 2" xfId="26037"/>
    <cellStyle name="5_tabellen_teil_iii_2011_l12 8 2 2 3 2 2" xfId="40352"/>
    <cellStyle name="5_tabellen_teil_iii_2011_l12 8 2 2 3 3" xfId="33215"/>
    <cellStyle name="5_tabellen_teil_iii_2011_l12 8 2 2 4" xfId="20234"/>
    <cellStyle name="5_tabellen_teil_iii_2011_l12 8 2 2 4 2" xfId="27371"/>
    <cellStyle name="5_tabellen_teil_iii_2011_l12 8 2 2 4 2 2" xfId="41686"/>
    <cellStyle name="5_tabellen_teil_iii_2011_l12 8 2 2 4 3" xfId="34549"/>
    <cellStyle name="5_tabellen_teil_iii_2011_l12 8 2 2 5" xfId="21449"/>
    <cellStyle name="5_tabellen_teil_iii_2011_l12 8 2 2 5 2" xfId="35764"/>
    <cellStyle name="5_tabellen_teil_iii_2011_l12 8 2 2 6" xfId="28586"/>
    <cellStyle name="5_tabellen_teil_iii_2011_l12 8 2 3" xfId="15352"/>
    <cellStyle name="5_tabellen_teil_iii_2011_l12 8 2 3 2" xfId="22511"/>
    <cellStyle name="5_tabellen_teil_iii_2011_l12 8 2 3 2 2" xfId="36826"/>
    <cellStyle name="5_tabellen_teil_iii_2011_l12 8 2 3 3" xfId="29667"/>
    <cellStyle name="5_tabellen_teil_iii_2011_l12 8 2 4" xfId="17706"/>
    <cellStyle name="5_tabellen_teil_iii_2011_l12 8 2 4 2" xfId="24843"/>
    <cellStyle name="5_tabellen_teil_iii_2011_l12 8 2 4 2 2" xfId="39158"/>
    <cellStyle name="5_tabellen_teil_iii_2011_l12 8 2 4 3" xfId="32021"/>
    <cellStyle name="5_tabellen_teil_iii_2011_l12 9" xfId="12959"/>
    <cellStyle name="5_tabellen_teil_iii_2011_l12 9 2" xfId="14847"/>
    <cellStyle name="5_tabellen_teil_iii_2011_l12 9 2 2" xfId="17210"/>
    <cellStyle name="5_tabellen_teil_iii_2011_l12 9 2 2 2" xfId="24347"/>
    <cellStyle name="5_tabellen_teil_iii_2011_l12 9 2 2 2 2" xfId="38662"/>
    <cellStyle name="5_tabellen_teil_iii_2011_l12 9 2 2 3" xfId="31525"/>
    <cellStyle name="5_tabellen_teil_iii_2011_l12 9 2 3" xfId="19564"/>
    <cellStyle name="5_tabellen_teil_iii_2011_l12 9 2 3 2" xfId="26701"/>
    <cellStyle name="5_tabellen_teil_iii_2011_l12 9 2 3 2 2" xfId="41016"/>
    <cellStyle name="5_tabellen_teil_iii_2011_l12 9 2 3 3" xfId="33879"/>
    <cellStyle name="5_tabellen_teil_iii_2011_l12 9 2 4" xfId="20840"/>
    <cellStyle name="5_tabellen_teil_iii_2011_l12 9 2 4 2" xfId="27977"/>
    <cellStyle name="5_tabellen_teil_iii_2011_l12 9 2 4 2 2" xfId="42292"/>
    <cellStyle name="5_tabellen_teil_iii_2011_l12 9 2 4 3" xfId="35155"/>
    <cellStyle name="5_tabellen_teil_iii_2011_l12 9 2 5" xfId="22016"/>
    <cellStyle name="5_tabellen_teil_iii_2011_l12 9 2 5 2" xfId="36331"/>
    <cellStyle name="5_tabellen_teil_iii_2011_l12 9 2 6" xfId="29172"/>
    <cellStyle name="5_tabellen_teil_iii_2011_l12 9 3" xfId="15328"/>
    <cellStyle name="5_tabellen_teil_iii_2011_l12 9 3 2" xfId="22487"/>
    <cellStyle name="5_tabellen_teil_iii_2011_l12 9 3 2 2" xfId="36802"/>
    <cellStyle name="5_tabellen_teil_iii_2011_l12 9 3 3" xfId="29643"/>
    <cellStyle name="5_tabellen_teil_iii_2011_l12 9 4" xfId="17682"/>
    <cellStyle name="5_tabellen_teil_iii_2011_l12 9 4 2" xfId="24819"/>
    <cellStyle name="5_tabellen_teil_iii_2011_l12 9 4 2 2" xfId="39134"/>
    <cellStyle name="5_tabellen_teil_iii_2011_l12 9 4 3" xfId="31997"/>
    <cellStyle name="6" xfId="204"/>
    <cellStyle name="6 2" xfId="759"/>
    <cellStyle name="6 2 2" xfId="760"/>
    <cellStyle name="6 2 2 2" xfId="761"/>
    <cellStyle name="6 2 2 2 2" xfId="762"/>
    <cellStyle name="6 2 2 2 2 2" xfId="12986"/>
    <cellStyle name="6 2 2 2 2 2 2" xfId="14834"/>
    <cellStyle name="6 2 2 2 2 2 2 2" xfId="17197"/>
    <cellStyle name="6 2 2 2 2 2 2 2 2" xfId="24334"/>
    <cellStyle name="6 2 2 2 2 2 2 2 2 2" xfId="38649"/>
    <cellStyle name="6 2 2 2 2 2 2 2 3" xfId="31512"/>
    <cellStyle name="6 2 2 2 2 2 2 3" xfId="19551"/>
    <cellStyle name="6 2 2 2 2 2 2 3 2" xfId="26688"/>
    <cellStyle name="6 2 2 2 2 2 2 3 2 2" xfId="41003"/>
    <cellStyle name="6 2 2 2 2 2 2 3 3" xfId="33866"/>
    <cellStyle name="6 2 2 2 2 2 2 4" xfId="20827"/>
    <cellStyle name="6 2 2 2 2 2 2 4 2" xfId="27964"/>
    <cellStyle name="6 2 2 2 2 2 2 4 2 2" xfId="42279"/>
    <cellStyle name="6 2 2 2 2 2 2 4 3" xfId="35142"/>
    <cellStyle name="6 2 2 2 2 2 2 5" xfId="22003"/>
    <cellStyle name="6 2 2 2 2 2 2 5 2" xfId="36318"/>
    <cellStyle name="6 2 2 2 2 2 2 6" xfId="29159"/>
    <cellStyle name="6 2 2 2 2 2 3" xfId="15355"/>
    <cellStyle name="6 2 2 2 2 2 3 2" xfId="22514"/>
    <cellStyle name="6 2 2 2 2 2 3 2 2" xfId="36829"/>
    <cellStyle name="6 2 2 2 2 2 3 3" xfId="29670"/>
    <cellStyle name="6 2 2 2 2 2 4" xfId="17709"/>
    <cellStyle name="6 2 2 2 2 2 4 2" xfId="24846"/>
    <cellStyle name="6 2 2 2 2 2 4 2 2" xfId="39161"/>
    <cellStyle name="6 2 2 2 2 2 4 3" xfId="32024"/>
    <cellStyle name="6 2 2 2 3" xfId="763"/>
    <cellStyle name="6 2 2 2 3 2" xfId="12987"/>
    <cellStyle name="6 2 2 2 3 2 2" xfId="13929"/>
    <cellStyle name="6 2 2 2 3 2 2 2" xfId="16298"/>
    <cellStyle name="6 2 2 2 3 2 2 2 2" xfId="23457"/>
    <cellStyle name="6 2 2 2 3 2 2 2 2 2" xfId="37772"/>
    <cellStyle name="6 2 2 2 3 2 2 2 3" xfId="30613"/>
    <cellStyle name="6 2 2 2 3 2 2 3" xfId="18652"/>
    <cellStyle name="6 2 2 2 3 2 2 3 2" xfId="25789"/>
    <cellStyle name="6 2 2 2 3 2 2 3 2 2" xfId="40104"/>
    <cellStyle name="6 2 2 2 3 2 2 3 3" xfId="32967"/>
    <cellStyle name="6 2 2 2 3 2 2 4" xfId="20095"/>
    <cellStyle name="6 2 2 2 3 2 2 4 2" xfId="27232"/>
    <cellStyle name="6 2 2 2 3 2 2 4 2 2" xfId="41547"/>
    <cellStyle name="6 2 2 2 3 2 2 4 3" xfId="34410"/>
    <cellStyle name="6 2 2 2 3 2 2 5" xfId="21310"/>
    <cellStyle name="6 2 2 2 3 2 2 5 2" xfId="35625"/>
    <cellStyle name="6 2 2 2 3 2 2 6" xfId="28447"/>
    <cellStyle name="6 2 2 2 3 2 3" xfId="15356"/>
    <cellStyle name="6 2 2 2 3 2 3 2" xfId="22515"/>
    <cellStyle name="6 2 2 2 3 2 3 2 2" xfId="36830"/>
    <cellStyle name="6 2 2 2 3 2 3 3" xfId="29671"/>
    <cellStyle name="6 2 2 2 3 2 4" xfId="17710"/>
    <cellStyle name="6 2 2 2 3 2 4 2" xfId="24847"/>
    <cellStyle name="6 2 2 2 3 2 4 2 2" xfId="39162"/>
    <cellStyle name="6 2 2 2 3 2 4 3" xfId="32025"/>
    <cellStyle name="6 2 2 2 4" xfId="764"/>
    <cellStyle name="6 2 2 2 4 2" xfId="12988"/>
    <cellStyle name="6 2 2 2 4 2 2" xfId="14833"/>
    <cellStyle name="6 2 2 2 4 2 2 2" xfId="17196"/>
    <cellStyle name="6 2 2 2 4 2 2 2 2" xfId="24333"/>
    <cellStyle name="6 2 2 2 4 2 2 2 2 2" xfId="38648"/>
    <cellStyle name="6 2 2 2 4 2 2 2 3" xfId="31511"/>
    <cellStyle name="6 2 2 2 4 2 2 3" xfId="19550"/>
    <cellStyle name="6 2 2 2 4 2 2 3 2" xfId="26687"/>
    <cellStyle name="6 2 2 2 4 2 2 3 2 2" xfId="41002"/>
    <cellStyle name="6 2 2 2 4 2 2 3 3" xfId="33865"/>
    <cellStyle name="6 2 2 2 4 2 2 4" xfId="20826"/>
    <cellStyle name="6 2 2 2 4 2 2 4 2" xfId="27963"/>
    <cellStyle name="6 2 2 2 4 2 2 4 2 2" xfId="42278"/>
    <cellStyle name="6 2 2 2 4 2 2 4 3" xfId="35141"/>
    <cellStyle name="6 2 2 2 4 2 2 5" xfId="22002"/>
    <cellStyle name="6 2 2 2 4 2 2 5 2" xfId="36317"/>
    <cellStyle name="6 2 2 2 4 2 2 6" xfId="29158"/>
    <cellStyle name="6 2 2 2 4 2 3" xfId="15357"/>
    <cellStyle name="6 2 2 2 4 2 3 2" xfId="22516"/>
    <cellStyle name="6 2 2 2 4 2 3 2 2" xfId="36831"/>
    <cellStyle name="6 2 2 2 4 2 3 3" xfId="29672"/>
    <cellStyle name="6 2 2 2 4 2 4" xfId="17711"/>
    <cellStyle name="6 2 2 2 4 2 4 2" xfId="24848"/>
    <cellStyle name="6 2 2 2 4 2 4 2 2" xfId="39163"/>
    <cellStyle name="6 2 2 2 4 2 4 3" xfId="32026"/>
    <cellStyle name="6 2 2 2 5" xfId="765"/>
    <cellStyle name="6 2 2 2 5 2" xfId="12989"/>
    <cellStyle name="6 2 2 2 5 2 2" xfId="14531"/>
    <cellStyle name="6 2 2 2 5 2 2 2" xfId="16900"/>
    <cellStyle name="6 2 2 2 5 2 2 2 2" xfId="24059"/>
    <cellStyle name="6 2 2 2 5 2 2 2 2 2" xfId="38374"/>
    <cellStyle name="6 2 2 2 5 2 2 2 3" xfId="31215"/>
    <cellStyle name="6 2 2 2 5 2 2 3" xfId="19254"/>
    <cellStyle name="6 2 2 2 5 2 2 3 2" xfId="26391"/>
    <cellStyle name="6 2 2 2 5 2 2 3 2 2" xfId="40706"/>
    <cellStyle name="6 2 2 2 5 2 2 3 3" xfId="33569"/>
    <cellStyle name="6 2 2 2 5 2 2 4" xfId="20561"/>
    <cellStyle name="6 2 2 2 5 2 2 4 2" xfId="27698"/>
    <cellStyle name="6 2 2 2 5 2 2 4 2 2" xfId="42013"/>
    <cellStyle name="6 2 2 2 5 2 2 4 3" xfId="34876"/>
    <cellStyle name="6 2 2 2 5 2 2 5" xfId="21776"/>
    <cellStyle name="6 2 2 2 5 2 2 5 2" xfId="36091"/>
    <cellStyle name="6 2 2 2 5 2 2 6" xfId="28913"/>
    <cellStyle name="6 2 2 2 5 2 3" xfId="15358"/>
    <cellStyle name="6 2 2 2 5 2 3 2" xfId="22517"/>
    <cellStyle name="6 2 2 2 5 2 3 2 2" xfId="36832"/>
    <cellStyle name="6 2 2 2 5 2 3 3" xfId="29673"/>
    <cellStyle name="6 2 2 2 5 2 4" xfId="17712"/>
    <cellStyle name="6 2 2 2 5 2 4 2" xfId="24849"/>
    <cellStyle name="6 2 2 2 5 2 4 2 2" xfId="39164"/>
    <cellStyle name="6 2 2 2 5 2 4 3" xfId="32027"/>
    <cellStyle name="6 2 2 2 6" xfId="12985"/>
    <cellStyle name="6 2 2 2 6 2" xfId="14505"/>
    <cellStyle name="6 2 2 2 6 2 2" xfId="16874"/>
    <cellStyle name="6 2 2 2 6 2 2 2" xfId="24033"/>
    <cellStyle name="6 2 2 2 6 2 2 2 2" xfId="38348"/>
    <cellStyle name="6 2 2 2 6 2 2 3" xfId="31189"/>
    <cellStyle name="6 2 2 2 6 2 3" xfId="19228"/>
    <cellStyle name="6 2 2 2 6 2 3 2" xfId="26365"/>
    <cellStyle name="6 2 2 2 6 2 3 2 2" xfId="40680"/>
    <cellStyle name="6 2 2 2 6 2 3 3" xfId="33543"/>
    <cellStyle name="6 2 2 2 6 2 4" xfId="20535"/>
    <cellStyle name="6 2 2 2 6 2 4 2" xfId="27672"/>
    <cellStyle name="6 2 2 2 6 2 4 2 2" xfId="41987"/>
    <cellStyle name="6 2 2 2 6 2 4 3" xfId="34850"/>
    <cellStyle name="6 2 2 2 6 2 5" xfId="21750"/>
    <cellStyle name="6 2 2 2 6 2 5 2" xfId="36065"/>
    <cellStyle name="6 2 2 2 6 2 6" xfId="28887"/>
    <cellStyle name="6 2 2 2 6 3" xfId="15354"/>
    <cellStyle name="6 2 2 2 6 3 2" xfId="22513"/>
    <cellStyle name="6 2 2 2 6 3 2 2" xfId="36828"/>
    <cellStyle name="6 2 2 2 6 3 3" xfId="29669"/>
    <cellStyle name="6 2 2 2 6 4" xfId="17708"/>
    <cellStyle name="6 2 2 2 6 4 2" xfId="24845"/>
    <cellStyle name="6 2 2 2 6 4 2 2" xfId="39160"/>
    <cellStyle name="6 2 2 2 6 4 3" xfId="32023"/>
    <cellStyle name="6 2 2 3" xfId="766"/>
    <cellStyle name="6 2 2 3 2" xfId="12990"/>
    <cellStyle name="6 2 2 3 2 2" xfId="13918"/>
    <cellStyle name="6 2 2 3 2 2 2" xfId="16287"/>
    <cellStyle name="6 2 2 3 2 2 2 2" xfId="23446"/>
    <cellStyle name="6 2 2 3 2 2 2 2 2" xfId="37761"/>
    <cellStyle name="6 2 2 3 2 2 2 3" xfId="30602"/>
    <cellStyle name="6 2 2 3 2 2 3" xfId="18641"/>
    <cellStyle name="6 2 2 3 2 2 3 2" xfId="25778"/>
    <cellStyle name="6 2 2 3 2 2 3 2 2" xfId="40093"/>
    <cellStyle name="6 2 2 3 2 2 3 3" xfId="32956"/>
    <cellStyle name="6 2 2 3 2 2 4" xfId="20088"/>
    <cellStyle name="6 2 2 3 2 2 4 2" xfId="27225"/>
    <cellStyle name="6 2 2 3 2 2 4 2 2" xfId="41540"/>
    <cellStyle name="6 2 2 3 2 2 4 3" xfId="34403"/>
    <cellStyle name="6 2 2 3 2 2 5" xfId="21303"/>
    <cellStyle name="6 2 2 3 2 2 5 2" xfId="35618"/>
    <cellStyle name="6 2 2 3 2 2 6" xfId="28440"/>
    <cellStyle name="6 2 2 3 2 3" xfId="15359"/>
    <cellStyle name="6 2 2 3 2 3 2" xfId="22518"/>
    <cellStyle name="6 2 2 3 2 3 2 2" xfId="36833"/>
    <cellStyle name="6 2 2 3 2 3 3" xfId="29674"/>
    <cellStyle name="6 2 2 3 2 4" xfId="17713"/>
    <cellStyle name="6 2 2 3 2 4 2" xfId="24850"/>
    <cellStyle name="6 2 2 3 2 4 2 2" xfId="39165"/>
    <cellStyle name="6 2 2 3 2 4 3" xfId="32028"/>
    <cellStyle name="6 2 2 4" xfId="767"/>
    <cellStyle name="6 2 2 4 2" xfId="12991"/>
    <cellStyle name="6 2 2 4 2 2" xfId="14235"/>
    <cellStyle name="6 2 2 4 2 2 2" xfId="16604"/>
    <cellStyle name="6 2 2 4 2 2 2 2" xfId="23763"/>
    <cellStyle name="6 2 2 4 2 2 2 2 2" xfId="38078"/>
    <cellStyle name="6 2 2 4 2 2 2 3" xfId="30919"/>
    <cellStyle name="6 2 2 4 2 2 3" xfId="18958"/>
    <cellStyle name="6 2 2 4 2 2 3 2" xfId="26095"/>
    <cellStyle name="6 2 2 4 2 2 3 2 2" xfId="40410"/>
    <cellStyle name="6 2 2 4 2 2 3 3" xfId="33273"/>
    <cellStyle name="6 2 2 4 2 2 4" xfId="20292"/>
    <cellStyle name="6 2 2 4 2 2 4 2" xfId="27429"/>
    <cellStyle name="6 2 2 4 2 2 4 2 2" xfId="41744"/>
    <cellStyle name="6 2 2 4 2 2 4 3" xfId="34607"/>
    <cellStyle name="6 2 2 4 2 2 5" xfId="21507"/>
    <cellStyle name="6 2 2 4 2 2 5 2" xfId="35822"/>
    <cellStyle name="6 2 2 4 2 2 6" xfId="28644"/>
    <cellStyle name="6 2 2 4 2 3" xfId="15360"/>
    <cellStyle name="6 2 2 4 2 3 2" xfId="22519"/>
    <cellStyle name="6 2 2 4 2 3 2 2" xfId="36834"/>
    <cellStyle name="6 2 2 4 2 3 3" xfId="29675"/>
    <cellStyle name="6 2 2 4 2 4" xfId="17714"/>
    <cellStyle name="6 2 2 4 2 4 2" xfId="24851"/>
    <cellStyle name="6 2 2 4 2 4 2 2" xfId="39166"/>
    <cellStyle name="6 2 2 4 2 4 3" xfId="32029"/>
    <cellStyle name="6 2 2 5" xfId="768"/>
    <cellStyle name="6 2 2 5 2" xfId="12992"/>
    <cellStyle name="6 2 2 5 2 2" xfId="14178"/>
    <cellStyle name="6 2 2 5 2 2 2" xfId="16547"/>
    <cellStyle name="6 2 2 5 2 2 2 2" xfId="23706"/>
    <cellStyle name="6 2 2 5 2 2 2 2 2" xfId="38021"/>
    <cellStyle name="6 2 2 5 2 2 2 3" xfId="30862"/>
    <cellStyle name="6 2 2 5 2 2 3" xfId="18901"/>
    <cellStyle name="6 2 2 5 2 2 3 2" xfId="26038"/>
    <cellStyle name="6 2 2 5 2 2 3 2 2" xfId="40353"/>
    <cellStyle name="6 2 2 5 2 2 3 3" xfId="33216"/>
    <cellStyle name="6 2 2 5 2 2 4" xfId="20235"/>
    <cellStyle name="6 2 2 5 2 2 4 2" xfId="27372"/>
    <cellStyle name="6 2 2 5 2 2 4 2 2" xfId="41687"/>
    <cellStyle name="6 2 2 5 2 2 4 3" xfId="34550"/>
    <cellStyle name="6 2 2 5 2 2 5" xfId="21450"/>
    <cellStyle name="6 2 2 5 2 2 5 2" xfId="35765"/>
    <cellStyle name="6 2 2 5 2 2 6" xfId="28587"/>
    <cellStyle name="6 2 2 5 2 3" xfId="15361"/>
    <cellStyle name="6 2 2 5 2 3 2" xfId="22520"/>
    <cellStyle name="6 2 2 5 2 3 2 2" xfId="36835"/>
    <cellStyle name="6 2 2 5 2 3 3" xfId="29676"/>
    <cellStyle name="6 2 2 5 2 4" xfId="17715"/>
    <cellStyle name="6 2 2 5 2 4 2" xfId="24852"/>
    <cellStyle name="6 2 2 5 2 4 2 2" xfId="39167"/>
    <cellStyle name="6 2 2 5 2 4 3" xfId="32030"/>
    <cellStyle name="6 2 2 6" xfId="769"/>
    <cellStyle name="6 2 2 6 2" xfId="12993"/>
    <cellStyle name="6 2 2 6 2 2" xfId="14805"/>
    <cellStyle name="6 2 2 6 2 2 2" xfId="17168"/>
    <cellStyle name="6 2 2 6 2 2 2 2" xfId="24305"/>
    <cellStyle name="6 2 2 6 2 2 2 2 2" xfId="38620"/>
    <cellStyle name="6 2 2 6 2 2 2 3" xfId="31483"/>
    <cellStyle name="6 2 2 6 2 2 3" xfId="19522"/>
    <cellStyle name="6 2 2 6 2 2 3 2" xfId="26659"/>
    <cellStyle name="6 2 2 6 2 2 3 2 2" xfId="40974"/>
    <cellStyle name="6 2 2 6 2 2 3 3" xfId="33837"/>
    <cellStyle name="6 2 2 6 2 2 4" xfId="20798"/>
    <cellStyle name="6 2 2 6 2 2 4 2" xfId="27935"/>
    <cellStyle name="6 2 2 6 2 2 4 2 2" xfId="42250"/>
    <cellStyle name="6 2 2 6 2 2 4 3" xfId="35113"/>
    <cellStyle name="6 2 2 6 2 2 5" xfId="21974"/>
    <cellStyle name="6 2 2 6 2 2 5 2" xfId="36289"/>
    <cellStyle name="6 2 2 6 2 2 6" xfId="29130"/>
    <cellStyle name="6 2 2 6 2 3" xfId="15362"/>
    <cellStyle name="6 2 2 6 2 3 2" xfId="22521"/>
    <cellStyle name="6 2 2 6 2 3 2 2" xfId="36836"/>
    <cellStyle name="6 2 2 6 2 3 3" xfId="29677"/>
    <cellStyle name="6 2 2 6 2 4" xfId="17716"/>
    <cellStyle name="6 2 2 6 2 4 2" xfId="24853"/>
    <cellStyle name="6 2 2 6 2 4 2 2" xfId="39168"/>
    <cellStyle name="6 2 2 6 2 4 3" xfId="32031"/>
    <cellStyle name="6 2 2 7" xfId="12984"/>
    <cellStyle name="6 2 2 7 2" xfId="14835"/>
    <cellStyle name="6 2 2 7 2 2" xfId="17198"/>
    <cellStyle name="6 2 2 7 2 2 2" xfId="24335"/>
    <cellStyle name="6 2 2 7 2 2 2 2" xfId="38650"/>
    <cellStyle name="6 2 2 7 2 2 3" xfId="31513"/>
    <cellStyle name="6 2 2 7 2 3" xfId="19552"/>
    <cellStyle name="6 2 2 7 2 3 2" xfId="26689"/>
    <cellStyle name="6 2 2 7 2 3 2 2" xfId="41004"/>
    <cellStyle name="6 2 2 7 2 3 3" xfId="33867"/>
    <cellStyle name="6 2 2 7 2 4" xfId="20828"/>
    <cellStyle name="6 2 2 7 2 4 2" xfId="27965"/>
    <cellStyle name="6 2 2 7 2 4 2 2" xfId="42280"/>
    <cellStyle name="6 2 2 7 2 4 3" xfId="35143"/>
    <cellStyle name="6 2 2 7 2 5" xfId="22004"/>
    <cellStyle name="6 2 2 7 2 5 2" xfId="36319"/>
    <cellStyle name="6 2 2 7 2 6" xfId="29160"/>
    <cellStyle name="6 2 2 7 3" xfId="15353"/>
    <cellStyle name="6 2 2 7 3 2" xfId="22512"/>
    <cellStyle name="6 2 2 7 3 2 2" xfId="36827"/>
    <cellStyle name="6 2 2 7 3 3" xfId="29668"/>
    <cellStyle name="6 2 2 7 4" xfId="17707"/>
    <cellStyle name="6 2 2 7 4 2" xfId="24844"/>
    <cellStyle name="6 2 2 7 4 2 2" xfId="39159"/>
    <cellStyle name="6 2 2 7 4 3" xfId="32022"/>
    <cellStyle name="6 2 3" xfId="770"/>
    <cellStyle name="6 2 3 2" xfId="771"/>
    <cellStyle name="6 2 3 2 2" xfId="772"/>
    <cellStyle name="6 2 3 2 2 2" xfId="12996"/>
    <cellStyle name="6 2 3 2 2 2 2" xfId="14828"/>
    <cellStyle name="6 2 3 2 2 2 2 2" xfId="17191"/>
    <cellStyle name="6 2 3 2 2 2 2 2 2" xfId="24328"/>
    <cellStyle name="6 2 3 2 2 2 2 2 2 2" xfId="38643"/>
    <cellStyle name="6 2 3 2 2 2 2 2 3" xfId="31506"/>
    <cellStyle name="6 2 3 2 2 2 2 3" xfId="19545"/>
    <cellStyle name="6 2 3 2 2 2 2 3 2" xfId="26682"/>
    <cellStyle name="6 2 3 2 2 2 2 3 2 2" xfId="40997"/>
    <cellStyle name="6 2 3 2 2 2 2 3 3" xfId="33860"/>
    <cellStyle name="6 2 3 2 2 2 2 4" xfId="20821"/>
    <cellStyle name="6 2 3 2 2 2 2 4 2" xfId="27958"/>
    <cellStyle name="6 2 3 2 2 2 2 4 2 2" xfId="42273"/>
    <cellStyle name="6 2 3 2 2 2 2 4 3" xfId="35136"/>
    <cellStyle name="6 2 3 2 2 2 2 5" xfId="21997"/>
    <cellStyle name="6 2 3 2 2 2 2 5 2" xfId="36312"/>
    <cellStyle name="6 2 3 2 2 2 2 6" xfId="29153"/>
    <cellStyle name="6 2 3 2 2 2 3" xfId="15365"/>
    <cellStyle name="6 2 3 2 2 2 3 2" xfId="22524"/>
    <cellStyle name="6 2 3 2 2 2 3 2 2" xfId="36839"/>
    <cellStyle name="6 2 3 2 2 2 3 3" xfId="29680"/>
    <cellStyle name="6 2 3 2 2 2 4" xfId="17719"/>
    <cellStyle name="6 2 3 2 2 2 4 2" xfId="24856"/>
    <cellStyle name="6 2 3 2 2 2 4 2 2" xfId="39171"/>
    <cellStyle name="6 2 3 2 2 2 4 3" xfId="32034"/>
    <cellStyle name="6 2 3 2 3" xfId="773"/>
    <cellStyle name="6 2 3 2 3 2" xfId="12997"/>
    <cellStyle name="6 2 3 2 3 2 2" xfId="13905"/>
    <cellStyle name="6 2 3 2 3 2 2 2" xfId="16274"/>
    <cellStyle name="6 2 3 2 3 2 2 2 2" xfId="23433"/>
    <cellStyle name="6 2 3 2 3 2 2 2 2 2" xfId="37748"/>
    <cellStyle name="6 2 3 2 3 2 2 2 3" xfId="30589"/>
    <cellStyle name="6 2 3 2 3 2 2 3" xfId="18628"/>
    <cellStyle name="6 2 3 2 3 2 2 3 2" xfId="25765"/>
    <cellStyle name="6 2 3 2 3 2 2 3 2 2" xfId="40080"/>
    <cellStyle name="6 2 3 2 3 2 2 3 3" xfId="32943"/>
    <cellStyle name="6 2 3 2 3 2 2 4" xfId="20075"/>
    <cellStyle name="6 2 3 2 3 2 2 4 2" xfId="27212"/>
    <cellStyle name="6 2 3 2 3 2 2 4 2 2" xfId="41527"/>
    <cellStyle name="6 2 3 2 3 2 2 4 3" xfId="34390"/>
    <cellStyle name="6 2 3 2 3 2 2 5" xfId="21290"/>
    <cellStyle name="6 2 3 2 3 2 2 5 2" xfId="35605"/>
    <cellStyle name="6 2 3 2 3 2 2 6" xfId="28427"/>
    <cellStyle name="6 2 3 2 3 2 3" xfId="15366"/>
    <cellStyle name="6 2 3 2 3 2 3 2" xfId="22525"/>
    <cellStyle name="6 2 3 2 3 2 3 2 2" xfId="36840"/>
    <cellStyle name="6 2 3 2 3 2 3 3" xfId="29681"/>
    <cellStyle name="6 2 3 2 3 2 4" xfId="17720"/>
    <cellStyle name="6 2 3 2 3 2 4 2" xfId="24857"/>
    <cellStyle name="6 2 3 2 3 2 4 2 2" xfId="39172"/>
    <cellStyle name="6 2 3 2 3 2 4 3" xfId="32035"/>
    <cellStyle name="6 2 3 2 4" xfId="774"/>
    <cellStyle name="6 2 3 2 4 2" xfId="12998"/>
    <cellStyle name="6 2 3 2 4 2 2" xfId="14827"/>
    <cellStyle name="6 2 3 2 4 2 2 2" xfId="17190"/>
    <cellStyle name="6 2 3 2 4 2 2 2 2" xfId="24327"/>
    <cellStyle name="6 2 3 2 4 2 2 2 2 2" xfId="38642"/>
    <cellStyle name="6 2 3 2 4 2 2 2 3" xfId="31505"/>
    <cellStyle name="6 2 3 2 4 2 2 3" xfId="19544"/>
    <cellStyle name="6 2 3 2 4 2 2 3 2" xfId="26681"/>
    <cellStyle name="6 2 3 2 4 2 2 3 2 2" xfId="40996"/>
    <cellStyle name="6 2 3 2 4 2 2 3 3" xfId="33859"/>
    <cellStyle name="6 2 3 2 4 2 2 4" xfId="20820"/>
    <cellStyle name="6 2 3 2 4 2 2 4 2" xfId="27957"/>
    <cellStyle name="6 2 3 2 4 2 2 4 2 2" xfId="42272"/>
    <cellStyle name="6 2 3 2 4 2 2 4 3" xfId="35135"/>
    <cellStyle name="6 2 3 2 4 2 2 5" xfId="21996"/>
    <cellStyle name="6 2 3 2 4 2 2 5 2" xfId="36311"/>
    <cellStyle name="6 2 3 2 4 2 2 6" xfId="29152"/>
    <cellStyle name="6 2 3 2 4 2 3" xfId="15367"/>
    <cellStyle name="6 2 3 2 4 2 3 2" xfId="22526"/>
    <cellStyle name="6 2 3 2 4 2 3 2 2" xfId="36841"/>
    <cellStyle name="6 2 3 2 4 2 3 3" xfId="29682"/>
    <cellStyle name="6 2 3 2 4 2 4" xfId="17721"/>
    <cellStyle name="6 2 3 2 4 2 4 2" xfId="24858"/>
    <cellStyle name="6 2 3 2 4 2 4 2 2" xfId="39173"/>
    <cellStyle name="6 2 3 2 4 2 4 3" xfId="32036"/>
    <cellStyle name="6 2 3 2 5" xfId="775"/>
    <cellStyle name="6 2 3 2 5 2" xfId="12999"/>
    <cellStyle name="6 2 3 2 5 2 2" xfId="14507"/>
    <cellStyle name="6 2 3 2 5 2 2 2" xfId="16876"/>
    <cellStyle name="6 2 3 2 5 2 2 2 2" xfId="24035"/>
    <cellStyle name="6 2 3 2 5 2 2 2 2 2" xfId="38350"/>
    <cellStyle name="6 2 3 2 5 2 2 2 3" xfId="31191"/>
    <cellStyle name="6 2 3 2 5 2 2 3" xfId="19230"/>
    <cellStyle name="6 2 3 2 5 2 2 3 2" xfId="26367"/>
    <cellStyle name="6 2 3 2 5 2 2 3 2 2" xfId="40682"/>
    <cellStyle name="6 2 3 2 5 2 2 3 3" xfId="33545"/>
    <cellStyle name="6 2 3 2 5 2 2 4" xfId="20537"/>
    <cellStyle name="6 2 3 2 5 2 2 4 2" xfId="27674"/>
    <cellStyle name="6 2 3 2 5 2 2 4 2 2" xfId="41989"/>
    <cellStyle name="6 2 3 2 5 2 2 4 3" xfId="34852"/>
    <cellStyle name="6 2 3 2 5 2 2 5" xfId="21752"/>
    <cellStyle name="6 2 3 2 5 2 2 5 2" xfId="36067"/>
    <cellStyle name="6 2 3 2 5 2 2 6" xfId="28889"/>
    <cellStyle name="6 2 3 2 5 2 3" xfId="15368"/>
    <cellStyle name="6 2 3 2 5 2 3 2" xfId="22527"/>
    <cellStyle name="6 2 3 2 5 2 3 2 2" xfId="36842"/>
    <cellStyle name="6 2 3 2 5 2 3 3" xfId="29683"/>
    <cellStyle name="6 2 3 2 5 2 4" xfId="17722"/>
    <cellStyle name="6 2 3 2 5 2 4 2" xfId="24859"/>
    <cellStyle name="6 2 3 2 5 2 4 2 2" xfId="39174"/>
    <cellStyle name="6 2 3 2 5 2 4 3" xfId="32037"/>
    <cellStyle name="6 2 3 2 6" xfId="12995"/>
    <cellStyle name="6 2 3 2 6 2" xfId="14506"/>
    <cellStyle name="6 2 3 2 6 2 2" xfId="16875"/>
    <cellStyle name="6 2 3 2 6 2 2 2" xfId="24034"/>
    <cellStyle name="6 2 3 2 6 2 2 2 2" xfId="38349"/>
    <cellStyle name="6 2 3 2 6 2 2 3" xfId="31190"/>
    <cellStyle name="6 2 3 2 6 2 3" xfId="19229"/>
    <cellStyle name="6 2 3 2 6 2 3 2" xfId="26366"/>
    <cellStyle name="6 2 3 2 6 2 3 2 2" xfId="40681"/>
    <cellStyle name="6 2 3 2 6 2 3 3" xfId="33544"/>
    <cellStyle name="6 2 3 2 6 2 4" xfId="20536"/>
    <cellStyle name="6 2 3 2 6 2 4 2" xfId="27673"/>
    <cellStyle name="6 2 3 2 6 2 4 2 2" xfId="41988"/>
    <cellStyle name="6 2 3 2 6 2 4 3" xfId="34851"/>
    <cellStyle name="6 2 3 2 6 2 5" xfId="21751"/>
    <cellStyle name="6 2 3 2 6 2 5 2" xfId="36066"/>
    <cellStyle name="6 2 3 2 6 2 6" xfId="28888"/>
    <cellStyle name="6 2 3 2 6 3" xfId="15364"/>
    <cellStyle name="6 2 3 2 6 3 2" xfId="22523"/>
    <cellStyle name="6 2 3 2 6 3 2 2" xfId="36838"/>
    <cellStyle name="6 2 3 2 6 3 3" xfId="29679"/>
    <cellStyle name="6 2 3 2 6 4" xfId="17718"/>
    <cellStyle name="6 2 3 2 6 4 2" xfId="24855"/>
    <cellStyle name="6 2 3 2 6 4 2 2" xfId="39170"/>
    <cellStyle name="6 2 3 2 6 4 3" xfId="32033"/>
    <cellStyle name="6 2 3 3" xfId="776"/>
    <cellStyle name="6 2 3 3 2" xfId="13000"/>
    <cellStyle name="6 2 3 3 2 2" xfId="14826"/>
    <cellStyle name="6 2 3 3 2 2 2" xfId="17189"/>
    <cellStyle name="6 2 3 3 2 2 2 2" xfId="24326"/>
    <cellStyle name="6 2 3 3 2 2 2 2 2" xfId="38641"/>
    <cellStyle name="6 2 3 3 2 2 2 3" xfId="31504"/>
    <cellStyle name="6 2 3 3 2 2 3" xfId="19543"/>
    <cellStyle name="6 2 3 3 2 2 3 2" xfId="26680"/>
    <cellStyle name="6 2 3 3 2 2 3 2 2" xfId="40995"/>
    <cellStyle name="6 2 3 3 2 2 3 3" xfId="33858"/>
    <cellStyle name="6 2 3 3 2 2 4" xfId="20819"/>
    <cellStyle name="6 2 3 3 2 2 4 2" xfId="27956"/>
    <cellStyle name="6 2 3 3 2 2 4 2 2" xfId="42271"/>
    <cellStyle name="6 2 3 3 2 2 4 3" xfId="35134"/>
    <cellStyle name="6 2 3 3 2 2 5" xfId="21995"/>
    <cellStyle name="6 2 3 3 2 2 5 2" xfId="36310"/>
    <cellStyle name="6 2 3 3 2 2 6" xfId="29151"/>
    <cellStyle name="6 2 3 3 2 3" xfId="15369"/>
    <cellStyle name="6 2 3 3 2 3 2" xfId="22528"/>
    <cellStyle name="6 2 3 3 2 3 2 2" xfId="36843"/>
    <cellStyle name="6 2 3 3 2 3 3" xfId="29684"/>
    <cellStyle name="6 2 3 3 2 4" xfId="17723"/>
    <cellStyle name="6 2 3 3 2 4 2" xfId="24860"/>
    <cellStyle name="6 2 3 3 2 4 2 2" xfId="39175"/>
    <cellStyle name="6 2 3 3 2 4 3" xfId="32038"/>
    <cellStyle name="6 2 3 4" xfId="777"/>
    <cellStyle name="6 2 3 4 2" xfId="13001"/>
    <cellStyle name="6 2 3 4 2 2" xfId="14179"/>
    <cellStyle name="6 2 3 4 2 2 2" xfId="16548"/>
    <cellStyle name="6 2 3 4 2 2 2 2" xfId="23707"/>
    <cellStyle name="6 2 3 4 2 2 2 2 2" xfId="38022"/>
    <cellStyle name="6 2 3 4 2 2 2 3" xfId="30863"/>
    <cellStyle name="6 2 3 4 2 2 3" xfId="18902"/>
    <cellStyle name="6 2 3 4 2 2 3 2" xfId="26039"/>
    <cellStyle name="6 2 3 4 2 2 3 2 2" xfId="40354"/>
    <cellStyle name="6 2 3 4 2 2 3 3" xfId="33217"/>
    <cellStyle name="6 2 3 4 2 2 4" xfId="20236"/>
    <cellStyle name="6 2 3 4 2 2 4 2" xfId="27373"/>
    <cellStyle name="6 2 3 4 2 2 4 2 2" xfId="41688"/>
    <cellStyle name="6 2 3 4 2 2 4 3" xfId="34551"/>
    <cellStyle name="6 2 3 4 2 2 5" xfId="21451"/>
    <cellStyle name="6 2 3 4 2 2 5 2" xfId="35766"/>
    <cellStyle name="6 2 3 4 2 2 6" xfId="28588"/>
    <cellStyle name="6 2 3 4 2 3" xfId="15370"/>
    <cellStyle name="6 2 3 4 2 3 2" xfId="22529"/>
    <cellStyle name="6 2 3 4 2 3 2 2" xfId="36844"/>
    <cellStyle name="6 2 3 4 2 3 3" xfId="29685"/>
    <cellStyle name="6 2 3 4 2 4" xfId="17724"/>
    <cellStyle name="6 2 3 4 2 4 2" xfId="24861"/>
    <cellStyle name="6 2 3 4 2 4 2 2" xfId="39176"/>
    <cellStyle name="6 2 3 4 2 4 3" xfId="32039"/>
    <cellStyle name="6 2 3 5" xfId="778"/>
    <cellStyle name="6 2 3 5 2" xfId="13002"/>
    <cellStyle name="6 2 3 5 2 2" xfId="14821"/>
    <cellStyle name="6 2 3 5 2 2 2" xfId="17184"/>
    <cellStyle name="6 2 3 5 2 2 2 2" xfId="24321"/>
    <cellStyle name="6 2 3 5 2 2 2 2 2" xfId="38636"/>
    <cellStyle name="6 2 3 5 2 2 2 3" xfId="31499"/>
    <cellStyle name="6 2 3 5 2 2 3" xfId="19538"/>
    <cellStyle name="6 2 3 5 2 2 3 2" xfId="26675"/>
    <cellStyle name="6 2 3 5 2 2 3 2 2" xfId="40990"/>
    <cellStyle name="6 2 3 5 2 2 3 3" xfId="33853"/>
    <cellStyle name="6 2 3 5 2 2 4" xfId="20814"/>
    <cellStyle name="6 2 3 5 2 2 4 2" xfId="27951"/>
    <cellStyle name="6 2 3 5 2 2 4 2 2" xfId="42266"/>
    <cellStyle name="6 2 3 5 2 2 4 3" xfId="35129"/>
    <cellStyle name="6 2 3 5 2 2 5" xfId="21990"/>
    <cellStyle name="6 2 3 5 2 2 5 2" xfId="36305"/>
    <cellStyle name="6 2 3 5 2 2 6" xfId="29146"/>
    <cellStyle name="6 2 3 5 2 3" xfId="15371"/>
    <cellStyle name="6 2 3 5 2 3 2" xfId="22530"/>
    <cellStyle name="6 2 3 5 2 3 2 2" xfId="36845"/>
    <cellStyle name="6 2 3 5 2 3 3" xfId="29686"/>
    <cellStyle name="6 2 3 5 2 4" xfId="17725"/>
    <cellStyle name="6 2 3 5 2 4 2" xfId="24862"/>
    <cellStyle name="6 2 3 5 2 4 2 2" xfId="39177"/>
    <cellStyle name="6 2 3 5 2 4 3" xfId="32040"/>
    <cellStyle name="6 2 3 6" xfId="779"/>
    <cellStyle name="6 2 3 6 2" xfId="13003"/>
    <cellStyle name="6 2 3 6 2 2" xfId="14825"/>
    <cellStyle name="6 2 3 6 2 2 2" xfId="17188"/>
    <cellStyle name="6 2 3 6 2 2 2 2" xfId="24325"/>
    <cellStyle name="6 2 3 6 2 2 2 2 2" xfId="38640"/>
    <cellStyle name="6 2 3 6 2 2 2 3" xfId="31503"/>
    <cellStyle name="6 2 3 6 2 2 3" xfId="19542"/>
    <cellStyle name="6 2 3 6 2 2 3 2" xfId="26679"/>
    <cellStyle name="6 2 3 6 2 2 3 2 2" xfId="40994"/>
    <cellStyle name="6 2 3 6 2 2 3 3" xfId="33857"/>
    <cellStyle name="6 2 3 6 2 2 4" xfId="20818"/>
    <cellStyle name="6 2 3 6 2 2 4 2" xfId="27955"/>
    <cellStyle name="6 2 3 6 2 2 4 2 2" xfId="42270"/>
    <cellStyle name="6 2 3 6 2 2 4 3" xfId="35133"/>
    <cellStyle name="6 2 3 6 2 2 5" xfId="21994"/>
    <cellStyle name="6 2 3 6 2 2 5 2" xfId="36309"/>
    <cellStyle name="6 2 3 6 2 2 6" xfId="29150"/>
    <cellStyle name="6 2 3 6 2 3" xfId="15372"/>
    <cellStyle name="6 2 3 6 2 3 2" xfId="22531"/>
    <cellStyle name="6 2 3 6 2 3 2 2" xfId="36846"/>
    <cellStyle name="6 2 3 6 2 3 3" xfId="29687"/>
    <cellStyle name="6 2 3 6 2 4" xfId="17726"/>
    <cellStyle name="6 2 3 6 2 4 2" xfId="24863"/>
    <cellStyle name="6 2 3 6 2 4 2 2" xfId="39178"/>
    <cellStyle name="6 2 3 6 2 4 3" xfId="32041"/>
    <cellStyle name="6 2 3 7" xfId="12994"/>
    <cellStyle name="6 2 3 7 2" xfId="14829"/>
    <cellStyle name="6 2 3 7 2 2" xfId="17192"/>
    <cellStyle name="6 2 3 7 2 2 2" xfId="24329"/>
    <cellStyle name="6 2 3 7 2 2 2 2" xfId="38644"/>
    <cellStyle name="6 2 3 7 2 2 3" xfId="31507"/>
    <cellStyle name="6 2 3 7 2 3" xfId="19546"/>
    <cellStyle name="6 2 3 7 2 3 2" xfId="26683"/>
    <cellStyle name="6 2 3 7 2 3 2 2" xfId="40998"/>
    <cellStyle name="6 2 3 7 2 3 3" xfId="33861"/>
    <cellStyle name="6 2 3 7 2 4" xfId="20822"/>
    <cellStyle name="6 2 3 7 2 4 2" xfId="27959"/>
    <cellStyle name="6 2 3 7 2 4 2 2" xfId="42274"/>
    <cellStyle name="6 2 3 7 2 4 3" xfId="35137"/>
    <cellStyle name="6 2 3 7 2 5" xfId="21998"/>
    <cellStyle name="6 2 3 7 2 5 2" xfId="36313"/>
    <cellStyle name="6 2 3 7 2 6" xfId="29154"/>
    <cellStyle name="6 2 3 7 3" xfId="15363"/>
    <cellStyle name="6 2 3 7 3 2" xfId="22522"/>
    <cellStyle name="6 2 3 7 3 2 2" xfId="36837"/>
    <cellStyle name="6 2 3 7 3 3" xfId="29678"/>
    <cellStyle name="6 2 3 7 4" xfId="17717"/>
    <cellStyle name="6 2 3 7 4 2" xfId="24854"/>
    <cellStyle name="6 2 3 7 4 2 2" xfId="39169"/>
    <cellStyle name="6 2 3 7 4 3" xfId="32032"/>
    <cellStyle name="6 2 4" xfId="12614"/>
    <cellStyle name="6 2 4 2" xfId="14737"/>
    <cellStyle name="6 2 4 2 2" xfId="17100"/>
    <cellStyle name="6 2 4 2 2 2" xfId="24259"/>
    <cellStyle name="6 2 4 2 2 2 2" xfId="38574"/>
    <cellStyle name="6 2 4 2 2 3" xfId="31415"/>
    <cellStyle name="6 2 4 2 3" xfId="19454"/>
    <cellStyle name="6 2 4 2 3 2" xfId="26591"/>
    <cellStyle name="6 2 4 2 3 2 2" xfId="40906"/>
    <cellStyle name="6 2 4 2 3 3" xfId="33769"/>
    <cellStyle name="6 2 4 2 4" xfId="20752"/>
    <cellStyle name="6 2 4 2 4 2" xfId="27889"/>
    <cellStyle name="6 2 4 2 4 2 2" xfId="42204"/>
    <cellStyle name="6 2 4 2 4 3" xfId="35067"/>
    <cellStyle name="6 2 4 3" xfId="14645"/>
    <cellStyle name="6 2 4 3 2" xfId="17008"/>
    <cellStyle name="6 2 4 3 2 2" xfId="24167"/>
    <cellStyle name="6 2 4 3 2 2 2" xfId="38482"/>
    <cellStyle name="6 2 4 3 2 3" xfId="31323"/>
    <cellStyle name="6 2 4 3 3" xfId="19362"/>
    <cellStyle name="6 2 4 3 3 2" xfId="26499"/>
    <cellStyle name="6 2 4 3 3 2 2" xfId="40814"/>
    <cellStyle name="6 2 4 3 3 3" xfId="33677"/>
    <cellStyle name="6 2 4 3 4" xfId="20660"/>
    <cellStyle name="6 2 4 3 4 2" xfId="27797"/>
    <cellStyle name="6 2 4 3 4 2 2" xfId="42112"/>
    <cellStyle name="6 2 4 3 4 3" xfId="34975"/>
    <cellStyle name="6 2 4 3 5" xfId="21875"/>
    <cellStyle name="6 2 4 3 5 2" xfId="36190"/>
    <cellStyle name="6 2 4 3 6" xfId="29012"/>
    <cellStyle name="6 2 4 4" xfId="19752"/>
    <cellStyle name="6 2 4 4 2" xfId="26889"/>
    <cellStyle name="6 2 4 4 2 2" xfId="41204"/>
    <cellStyle name="6 2 4 4 3" xfId="34067"/>
    <cellStyle name="6 3" xfId="780"/>
    <cellStyle name="6 3 2" xfId="781"/>
    <cellStyle name="6 3 2 2" xfId="13005"/>
    <cellStyle name="6 3 2 2 2" xfId="14824"/>
    <cellStyle name="6 3 2 2 2 2" xfId="17187"/>
    <cellStyle name="6 3 2 2 2 2 2" xfId="24324"/>
    <cellStyle name="6 3 2 2 2 2 2 2" xfId="38639"/>
    <cellStyle name="6 3 2 2 2 2 3" xfId="31502"/>
    <cellStyle name="6 3 2 2 2 3" xfId="19541"/>
    <cellStyle name="6 3 2 2 2 3 2" xfId="26678"/>
    <cellStyle name="6 3 2 2 2 3 2 2" xfId="40993"/>
    <cellStyle name="6 3 2 2 2 3 3" xfId="33856"/>
    <cellStyle name="6 3 2 2 2 4" xfId="20817"/>
    <cellStyle name="6 3 2 2 2 4 2" xfId="27954"/>
    <cellStyle name="6 3 2 2 2 4 2 2" xfId="42269"/>
    <cellStyle name="6 3 2 2 2 4 3" xfId="35132"/>
    <cellStyle name="6 3 2 2 2 5" xfId="21993"/>
    <cellStyle name="6 3 2 2 2 5 2" xfId="36308"/>
    <cellStyle name="6 3 2 2 2 6" xfId="29149"/>
    <cellStyle name="6 3 2 2 3" xfId="15374"/>
    <cellStyle name="6 3 2 2 3 2" xfId="22533"/>
    <cellStyle name="6 3 2 2 3 2 2" xfId="36848"/>
    <cellStyle name="6 3 2 2 3 3" xfId="29689"/>
    <cellStyle name="6 3 2 2 4" xfId="17728"/>
    <cellStyle name="6 3 2 2 4 2" xfId="24865"/>
    <cellStyle name="6 3 2 2 4 2 2" xfId="39180"/>
    <cellStyle name="6 3 2 2 4 3" xfId="32043"/>
    <cellStyle name="6 3 3" xfId="782"/>
    <cellStyle name="6 3 3 2" xfId="13006"/>
    <cellStyle name="6 3 3 2 2" xfId="14180"/>
    <cellStyle name="6 3 3 2 2 2" xfId="16549"/>
    <cellStyle name="6 3 3 2 2 2 2" xfId="23708"/>
    <cellStyle name="6 3 3 2 2 2 2 2" xfId="38023"/>
    <cellStyle name="6 3 3 2 2 2 3" xfId="30864"/>
    <cellStyle name="6 3 3 2 2 3" xfId="18903"/>
    <cellStyle name="6 3 3 2 2 3 2" xfId="26040"/>
    <cellStyle name="6 3 3 2 2 3 2 2" xfId="40355"/>
    <cellStyle name="6 3 3 2 2 3 3" xfId="33218"/>
    <cellStyle name="6 3 3 2 2 4" xfId="20237"/>
    <cellStyle name="6 3 3 2 2 4 2" xfId="27374"/>
    <cellStyle name="6 3 3 2 2 4 2 2" xfId="41689"/>
    <cellStyle name="6 3 3 2 2 4 3" xfId="34552"/>
    <cellStyle name="6 3 3 2 2 5" xfId="21452"/>
    <cellStyle name="6 3 3 2 2 5 2" xfId="35767"/>
    <cellStyle name="6 3 3 2 2 6" xfId="28589"/>
    <cellStyle name="6 3 3 2 3" xfId="15375"/>
    <cellStyle name="6 3 3 2 3 2" xfId="22534"/>
    <cellStyle name="6 3 3 2 3 2 2" xfId="36849"/>
    <cellStyle name="6 3 3 2 3 3" xfId="29690"/>
    <cellStyle name="6 3 3 2 4" xfId="17729"/>
    <cellStyle name="6 3 3 2 4 2" xfId="24866"/>
    <cellStyle name="6 3 3 2 4 2 2" xfId="39181"/>
    <cellStyle name="6 3 3 2 4 3" xfId="32044"/>
    <cellStyle name="6 3 4" xfId="783"/>
    <cellStyle name="6 3 4 2" xfId="13007"/>
    <cellStyle name="6 3 4 2 2" xfId="14823"/>
    <cellStyle name="6 3 4 2 2 2" xfId="17186"/>
    <cellStyle name="6 3 4 2 2 2 2" xfId="24323"/>
    <cellStyle name="6 3 4 2 2 2 2 2" xfId="38638"/>
    <cellStyle name="6 3 4 2 2 2 3" xfId="31501"/>
    <cellStyle name="6 3 4 2 2 3" xfId="19540"/>
    <cellStyle name="6 3 4 2 2 3 2" xfId="26677"/>
    <cellStyle name="6 3 4 2 2 3 2 2" xfId="40992"/>
    <cellStyle name="6 3 4 2 2 3 3" xfId="33855"/>
    <cellStyle name="6 3 4 2 2 4" xfId="20816"/>
    <cellStyle name="6 3 4 2 2 4 2" xfId="27953"/>
    <cellStyle name="6 3 4 2 2 4 2 2" xfId="42268"/>
    <cellStyle name="6 3 4 2 2 4 3" xfId="35131"/>
    <cellStyle name="6 3 4 2 2 5" xfId="21992"/>
    <cellStyle name="6 3 4 2 2 5 2" xfId="36307"/>
    <cellStyle name="6 3 4 2 2 6" xfId="29148"/>
    <cellStyle name="6 3 4 2 3" xfId="15376"/>
    <cellStyle name="6 3 4 2 3 2" xfId="22535"/>
    <cellStyle name="6 3 4 2 3 2 2" xfId="36850"/>
    <cellStyle name="6 3 4 2 3 3" xfId="29691"/>
    <cellStyle name="6 3 4 2 4" xfId="17730"/>
    <cellStyle name="6 3 4 2 4 2" xfId="24867"/>
    <cellStyle name="6 3 4 2 4 2 2" xfId="39182"/>
    <cellStyle name="6 3 4 2 4 3" xfId="32045"/>
    <cellStyle name="6 3 5" xfId="784"/>
    <cellStyle name="6 3 5 2" xfId="13008"/>
    <cellStyle name="6 3 5 2 2" xfId="14227"/>
    <cellStyle name="6 3 5 2 2 2" xfId="16596"/>
    <cellStyle name="6 3 5 2 2 2 2" xfId="23755"/>
    <cellStyle name="6 3 5 2 2 2 2 2" xfId="38070"/>
    <cellStyle name="6 3 5 2 2 2 3" xfId="30911"/>
    <cellStyle name="6 3 5 2 2 3" xfId="18950"/>
    <cellStyle name="6 3 5 2 2 3 2" xfId="26087"/>
    <cellStyle name="6 3 5 2 2 3 2 2" xfId="40402"/>
    <cellStyle name="6 3 5 2 2 3 3" xfId="33265"/>
    <cellStyle name="6 3 5 2 2 4" xfId="20284"/>
    <cellStyle name="6 3 5 2 2 4 2" xfId="27421"/>
    <cellStyle name="6 3 5 2 2 4 2 2" xfId="41736"/>
    <cellStyle name="6 3 5 2 2 4 3" xfId="34599"/>
    <cellStyle name="6 3 5 2 2 5" xfId="21499"/>
    <cellStyle name="6 3 5 2 2 5 2" xfId="35814"/>
    <cellStyle name="6 3 5 2 2 6" xfId="28636"/>
    <cellStyle name="6 3 5 2 3" xfId="15377"/>
    <cellStyle name="6 3 5 2 3 2" xfId="22536"/>
    <cellStyle name="6 3 5 2 3 2 2" xfId="36851"/>
    <cellStyle name="6 3 5 2 3 3" xfId="29692"/>
    <cellStyle name="6 3 5 2 4" xfId="17731"/>
    <cellStyle name="6 3 5 2 4 2" xfId="24868"/>
    <cellStyle name="6 3 5 2 4 2 2" xfId="39183"/>
    <cellStyle name="6 3 5 2 4 3" xfId="32046"/>
    <cellStyle name="6 3 6" xfId="13004"/>
    <cellStyle name="6 3 6 2" xfId="14508"/>
    <cellStyle name="6 3 6 2 2" xfId="16877"/>
    <cellStyle name="6 3 6 2 2 2" xfId="24036"/>
    <cellStyle name="6 3 6 2 2 2 2" xfId="38351"/>
    <cellStyle name="6 3 6 2 2 3" xfId="31192"/>
    <cellStyle name="6 3 6 2 3" xfId="19231"/>
    <cellStyle name="6 3 6 2 3 2" xfId="26368"/>
    <cellStyle name="6 3 6 2 3 2 2" xfId="40683"/>
    <cellStyle name="6 3 6 2 3 3" xfId="33546"/>
    <cellStyle name="6 3 6 2 4" xfId="20538"/>
    <cellStyle name="6 3 6 2 4 2" xfId="27675"/>
    <cellStyle name="6 3 6 2 4 2 2" xfId="41990"/>
    <cellStyle name="6 3 6 2 4 3" xfId="34853"/>
    <cellStyle name="6 3 6 2 5" xfId="21753"/>
    <cellStyle name="6 3 6 2 5 2" xfId="36068"/>
    <cellStyle name="6 3 6 2 6" xfId="28890"/>
    <cellStyle name="6 3 6 3" xfId="15373"/>
    <cellStyle name="6 3 6 3 2" xfId="22532"/>
    <cellStyle name="6 3 6 3 2 2" xfId="36847"/>
    <cellStyle name="6 3 6 3 3" xfId="29688"/>
    <cellStyle name="6 3 6 4" xfId="17727"/>
    <cellStyle name="6 3 6 4 2" xfId="24864"/>
    <cellStyle name="6 3 6 4 2 2" xfId="39179"/>
    <cellStyle name="6 3 6 4 3" xfId="32042"/>
    <cellStyle name="6 4" xfId="12602"/>
    <cellStyle name="6 4 2" xfId="14725"/>
    <cellStyle name="6 4 2 2" xfId="17088"/>
    <cellStyle name="6 4 2 2 2" xfId="24247"/>
    <cellStyle name="6 4 2 2 2 2" xfId="38562"/>
    <cellStyle name="6 4 2 2 3" xfId="31403"/>
    <cellStyle name="6 4 2 3" xfId="19442"/>
    <cellStyle name="6 4 2 3 2" xfId="26579"/>
    <cellStyle name="6 4 2 3 2 2" xfId="40894"/>
    <cellStyle name="6 4 2 3 3" xfId="33757"/>
    <cellStyle name="6 4 2 4" xfId="20740"/>
    <cellStyle name="6 4 2 4 2" xfId="27877"/>
    <cellStyle name="6 4 2 4 2 2" xfId="42192"/>
    <cellStyle name="6 4 2 4 3" xfId="35055"/>
    <cellStyle name="6 4 3" xfId="14280"/>
    <cellStyle name="6 4 3 2" xfId="16649"/>
    <cellStyle name="6 4 3 2 2" xfId="23808"/>
    <cellStyle name="6 4 3 2 2 2" xfId="38123"/>
    <cellStyle name="6 4 3 2 3" xfId="30964"/>
    <cellStyle name="6 4 3 3" xfId="19003"/>
    <cellStyle name="6 4 3 3 2" xfId="26140"/>
    <cellStyle name="6 4 3 3 2 2" xfId="40455"/>
    <cellStyle name="6 4 3 3 3" xfId="33318"/>
    <cellStyle name="6 4 3 4" xfId="20336"/>
    <cellStyle name="6 4 3 4 2" xfId="27473"/>
    <cellStyle name="6 4 3 4 2 2" xfId="41788"/>
    <cellStyle name="6 4 3 4 3" xfId="34651"/>
    <cellStyle name="6 4 3 5" xfId="21551"/>
    <cellStyle name="6 4 3 5 2" xfId="35866"/>
    <cellStyle name="6 4 3 6" xfId="28688"/>
    <cellStyle name="6 4 4" xfId="19740"/>
    <cellStyle name="6 4 4 2" xfId="26877"/>
    <cellStyle name="6 4 4 2 2" xfId="41192"/>
    <cellStyle name="6 4 4 3" xfId="34055"/>
    <cellStyle name="6 5" xfId="42665"/>
    <cellStyle name="6_5225402107005(1)" xfId="205"/>
    <cellStyle name="6_5225402107005(1) 2" xfId="785"/>
    <cellStyle name="6_5225402107005(1) 2 2" xfId="12615"/>
    <cellStyle name="6_5225402107005(1) 2 2 2" xfId="14738"/>
    <cellStyle name="6_5225402107005(1) 2 2 2 2" xfId="17101"/>
    <cellStyle name="6_5225402107005(1) 2 2 2 2 2" xfId="24260"/>
    <cellStyle name="6_5225402107005(1) 2 2 2 2 2 2" xfId="38575"/>
    <cellStyle name="6_5225402107005(1) 2 2 2 2 3" xfId="31416"/>
    <cellStyle name="6_5225402107005(1) 2 2 2 3" xfId="19455"/>
    <cellStyle name="6_5225402107005(1) 2 2 2 3 2" xfId="26592"/>
    <cellStyle name="6_5225402107005(1) 2 2 2 3 2 2" xfId="40907"/>
    <cellStyle name="6_5225402107005(1) 2 2 2 3 3" xfId="33770"/>
    <cellStyle name="6_5225402107005(1) 2 2 2 4" xfId="20753"/>
    <cellStyle name="6_5225402107005(1) 2 2 2 4 2" xfId="27890"/>
    <cellStyle name="6_5225402107005(1) 2 2 2 4 2 2" xfId="42205"/>
    <cellStyle name="6_5225402107005(1) 2 2 2 4 3" xfId="35068"/>
    <cellStyle name="6_5225402107005(1) 2 2 3" xfId="13659"/>
    <cellStyle name="6_5225402107005(1) 2 2 3 2" xfId="16028"/>
    <cellStyle name="6_5225402107005(1) 2 2 3 2 2" xfId="23187"/>
    <cellStyle name="6_5225402107005(1) 2 2 3 2 2 2" xfId="37502"/>
    <cellStyle name="6_5225402107005(1) 2 2 3 2 3" xfId="30343"/>
    <cellStyle name="6_5225402107005(1) 2 2 3 3" xfId="18382"/>
    <cellStyle name="6_5225402107005(1) 2 2 3 3 2" xfId="25519"/>
    <cellStyle name="6_5225402107005(1) 2 2 3 3 2 2" xfId="39834"/>
    <cellStyle name="6_5225402107005(1) 2 2 3 3 3" xfId="32697"/>
    <cellStyle name="6_5225402107005(1) 2 2 3 4" xfId="19908"/>
    <cellStyle name="6_5225402107005(1) 2 2 3 4 2" xfId="27045"/>
    <cellStyle name="6_5225402107005(1) 2 2 3 4 2 2" xfId="41360"/>
    <cellStyle name="6_5225402107005(1) 2 2 3 4 3" xfId="34223"/>
    <cellStyle name="6_5225402107005(1) 2 2 3 5" xfId="21123"/>
    <cellStyle name="6_5225402107005(1) 2 2 3 5 2" xfId="35438"/>
    <cellStyle name="6_5225402107005(1) 2 2 3 6" xfId="28260"/>
    <cellStyle name="6_5225402107005(1) 2 2 4" xfId="19753"/>
    <cellStyle name="6_5225402107005(1) 2 2 4 2" xfId="26890"/>
    <cellStyle name="6_5225402107005(1) 2 2 4 2 2" xfId="41205"/>
    <cellStyle name="6_5225402107005(1) 2 2 4 3" xfId="34068"/>
    <cellStyle name="6_5225402107005(1) 3" xfId="12603"/>
    <cellStyle name="6_5225402107005(1) 3 2" xfId="14726"/>
    <cellStyle name="6_5225402107005(1) 3 2 2" xfId="17089"/>
    <cellStyle name="6_5225402107005(1) 3 2 2 2" xfId="24248"/>
    <cellStyle name="6_5225402107005(1) 3 2 2 2 2" xfId="38563"/>
    <cellStyle name="6_5225402107005(1) 3 2 2 3" xfId="31404"/>
    <cellStyle name="6_5225402107005(1) 3 2 3" xfId="19443"/>
    <cellStyle name="6_5225402107005(1) 3 2 3 2" xfId="26580"/>
    <cellStyle name="6_5225402107005(1) 3 2 3 2 2" xfId="40895"/>
    <cellStyle name="6_5225402107005(1) 3 2 3 3" xfId="33758"/>
    <cellStyle name="6_5225402107005(1) 3 2 4" xfId="20741"/>
    <cellStyle name="6_5225402107005(1) 3 2 4 2" xfId="27878"/>
    <cellStyle name="6_5225402107005(1) 3 2 4 2 2" xfId="42193"/>
    <cellStyle name="6_5225402107005(1) 3 2 4 3" xfId="35056"/>
    <cellStyle name="6_5225402107005(1) 3 3" xfId="14453"/>
    <cellStyle name="6_5225402107005(1) 3 3 2" xfId="16822"/>
    <cellStyle name="6_5225402107005(1) 3 3 2 2" xfId="23981"/>
    <cellStyle name="6_5225402107005(1) 3 3 2 2 2" xfId="38296"/>
    <cellStyle name="6_5225402107005(1) 3 3 2 3" xfId="31137"/>
    <cellStyle name="6_5225402107005(1) 3 3 3" xfId="19176"/>
    <cellStyle name="6_5225402107005(1) 3 3 3 2" xfId="26313"/>
    <cellStyle name="6_5225402107005(1) 3 3 3 2 2" xfId="40628"/>
    <cellStyle name="6_5225402107005(1) 3 3 3 3" xfId="33491"/>
    <cellStyle name="6_5225402107005(1) 3 3 4" xfId="20509"/>
    <cellStyle name="6_5225402107005(1) 3 3 4 2" xfId="27646"/>
    <cellStyle name="6_5225402107005(1) 3 3 4 2 2" xfId="41961"/>
    <cellStyle name="6_5225402107005(1) 3 3 4 3" xfId="34824"/>
    <cellStyle name="6_5225402107005(1) 3 3 5" xfId="21724"/>
    <cellStyle name="6_5225402107005(1) 3 3 5 2" xfId="36039"/>
    <cellStyle name="6_5225402107005(1) 3 3 6" xfId="28861"/>
    <cellStyle name="6_5225402107005(1) 3 4" xfId="19741"/>
    <cellStyle name="6_5225402107005(1) 3 4 2" xfId="26878"/>
    <cellStyle name="6_5225402107005(1) 3 4 2 2" xfId="41193"/>
    <cellStyle name="6_5225402107005(1) 3 4 3" xfId="34056"/>
    <cellStyle name="6_5225402107005(1) 4" xfId="42666"/>
    <cellStyle name="6_DeckblattNeu" xfId="206"/>
    <cellStyle name="6_DeckblattNeu 10" xfId="43292"/>
    <cellStyle name="6_DeckblattNeu 2" xfId="786"/>
    <cellStyle name="6_DeckblattNeu 2 2" xfId="787"/>
    <cellStyle name="6_DeckblattNeu 2 2 2" xfId="788"/>
    <cellStyle name="6_DeckblattNeu 2 2 2 2" xfId="13012"/>
    <cellStyle name="6_DeckblattNeu 2 2 2 2 2" xfId="14816"/>
    <cellStyle name="6_DeckblattNeu 2 2 2 2 2 2" xfId="17179"/>
    <cellStyle name="6_DeckblattNeu 2 2 2 2 2 2 2" xfId="24316"/>
    <cellStyle name="6_DeckblattNeu 2 2 2 2 2 2 2 2" xfId="38631"/>
    <cellStyle name="6_DeckblattNeu 2 2 2 2 2 2 3" xfId="31494"/>
    <cellStyle name="6_DeckblattNeu 2 2 2 2 2 3" xfId="19533"/>
    <cellStyle name="6_DeckblattNeu 2 2 2 2 2 3 2" xfId="26670"/>
    <cellStyle name="6_DeckblattNeu 2 2 2 2 2 3 2 2" xfId="40985"/>
    <cellStyle name="6_DeckblattNeu 2 2 2 2 2 3 3" xfId="33848"/>
    <cellStyle name="6_DeckblattNeu 2 2 2 2 2 4" xfId="20809"/>
    <cellStyle name="6_DeckblattNeu 2 2 2 2 2 4 2" xfId="27946"/>
    <cellStyle name="6_DeckblattNeu 2 2 2 2 2 4 2 2" xfId="42261"/>
    <cellStyle name="6_DeckblattNeu 2 2 2 2 2 4 3" xfId="35124"/>
    <cellStyle name="6_DeckblattNeu 2 2 2 2 2 5" xfId="21985"/>
    <cellStyle name="6_DeckblattNeu 2 2 2 2 2 5 2" xfId="36300"/>
    <cellStyle name="6_DeckblattNeu 2 2 2 2 2 6" xfId="29141"/>
    <cellStyle name="6_DeckblattNeu 2 2 2 2 3" xfId="15381"/>
    <cellStyle name="6_DeckblattNeu 2 2 2 2 3 2" xfId="22540"/>
    <cellStyle name="6_DeckblattNeu 2 2 2 2 3 2 2" xfId="36855"/>
    <cellStyle name="6_DeckblattNeu 2 2 2 2 3 3" xfId="29696"/>
    <cellStyle name="6_DeckblattNeu 2 2 2 2 4" xfId="17735"/>
    <cellStyle name="6_DeckblattNeu 2 2 2 2 4 2" xfId="24872"/>
    <cellStyle name="6_DeckblattNeu 2 2 2 2 4 2 2" xfId="39187"/>
    <cellStyle name="6_DeckblattNeu 2 2 2 2 4 3" xfId="32050"/>
    <cellStyle name="6_DeckblattNeu 2 2 3" xfId="789"/>
    <cellStyle name="6_DeckblattNeu 2 2 3 2" xfId="13013"/>
    <cellStyle name="6_DeckblattNeu 2 2 3 2 2" xfId="14820"/>
    <cellStyle name="6_DeckblattNeu 2 2 3 2 2 2" xfId="17183"/>
    <cellStyle name="6_DeckblattNeu 2 2 3 2 2 2 2" xfId="24320"/>
    <cellStyle name="6_DeckblattNeu 2 2 3 2 2 2 2 2" xfId="38635"/>
    <cellStyle name="6_DeckblattNeu 2 2 3 2 2 2 3" xfId="31498"/>
    <cellStyle name="6_DeckblattNeu 2 2 3 2 2 3" xfId="19537"/>
    <cellStyle name="6_DeckblattNeu 2 2 3 2 2 3 2" xfId="26674"/>
    <cellStyle name="6_DeckblattNeu 2 2 3 2 2 3 2 2" xfId="40989"/>
    <cellStyle name="6_DeckblattNeu 2 2 3 2 2 3 3" xfId="33852"/>
    <cellStyle name="6_DeckblattNeu 2 2 3 2 2 4" xfId="20813"/>
    <cellStyle name="6_DeckblattNeu 2 2 3 2 2 4 2" xfId="27950"/>
    <cellStyle name="6_DeckblattNeu 2 2 3 2 2 4 2 2" xfId="42265"/>
    <cellStyle name="6_DeckblattNeu 2 2 3 2 2 4 3" xfId="35128"/>
    <cellStyle name="6_DeckblattNeu 2 2 3 2 2 5" xfId="21989"/>
    <cellStyle name="6_DeckblattNeu 2 2 3 2 2 5 2" xfId="36304"/>
    <cellStyle name="6_DeckblattNeu 2 2 3 2 2 6" xfId="29145"/>
    <cellStyle name="6_DeckblattNeu 2 2 3 2 3" xfId="15382"/>
    <cellStyle name="6_DeckblattNeu 2 2 3 2 3 2" xfId="22541"/>
    <cellStyle name="6_DeckblattNeu 2 2 3 2 3 2 2" xfId="36856"/>
    <cellStyle name="6_DeckblattNeu 2 2 3 2 3 3" xfId="29697"/>
    <cellStyle name="6_DeckblattNeu 2 2 3 2 4" xfId="17736"/>
    <cellStyle name="6_DeckblattNeu 2 2 3 2 4 2" xfId="24873"/>
    <cellStyle name="6_DeckblattNeu 2 2 3 2 4 2 2" xfId="39188"/>
    <cellStyle name="6_DeckblattNeu 2 2 3 2 4 3" xfId="32051"/>
    <cellStyle name="6_DeckblattNeu 2 2 4" xfId="790"/>
    <cellStyle name="6_DeckblattNeu 2 2 4 2" xfId="13014"/>
    <cellStyle name="6_DeckblattNeu 2 2 4 2 2" xfId="14036"/>
    <cellStyle name="6_DeckblattNeu 2 2 4 2 2 2" xfId="16405"/>
    <cellStyle name="6_DeckblattNeu 2 2 4 2 2 2 2" xfId="23564"/>
    <cellStyle name="6_DeckblattNeu 2 2 4 2 2 2 2 2" xfId="37879"/>
    <cellStyle name="6_DeckblattNeu 2 2 4 2 2 2 3" xfId="30720"/>
    <cellStyle name="6_DeckblattNeu 2 2 4 2 2 3" xfId="18759"/>
    <cellStyle name="6_DeckblattNeu 2 2 4 2 2 3 2" xfId="25896"/>
    <cellStyle name="6_DeckblattNeu 2 2 4 2 2 3 2 2" xfId="40211"/>
    <cellStyle name="6_DeckblattNeu 2 2 4 2 2 3 3" xfId="33074"/>
    <cellStyle name="6_DeckblattNeu 2 2 4 2 2 4" xfId="20128"/>
    <cellStyle name="6_DeckblattNeu 2 2 4 2 2 4 2" xfId="27265"/>
    <cellStyle name="6_DeckblattNeu 2 2 4 2 2 4 2 2" xfId="41580"/>
    <cellStyle name="6_DeckblattNeu 2 2 4 2 2 4 3" xfId="34443"/>
    <cellStyle name="6_DeckblattNeu 2 2 4 2 2 5" xfId="21343"/>
    <cellStyle name="6_DeckblattNeu 2 2 4 2 2 5 2" xfId="35658"/>
    <cellStyle name="6_DeckblattNeu 2 2 4 2 2 6" xfId="28480"/>
    <cellStyle name="6_DeckblattNeu 2 2 4 2 3" xfId="15383"/>
    <cellStyle name="6_DeckblattNeu 2 2 4 2 3 2" xfId="22542"/>
    <cellStyle name="6_DeckblattNeu 2 2 4 2 3 2 2" xfId="36857"/>
    <cellStyle name="6_DeckblattNeu 2 2 4 2 3 3" xfId="29698"/>
    <cellStyle name="6_DeckblattNeu 2 2 4 2 4" xfId="17737"/>
    <cellStyle name="6_DeckblattNeu 2 2 4 2 4 2" xfId="24874"/>
    <cellStyle name="6_DeckblattNeu 2 2 4 2 4 2 2" xfId="39189"/>
    <cellStyle name="6_DeckblattNeu 2 2 4 2 4 3" xfId="32052"/>
    <cellStyle name="6_DeckblattNeu 2 2 5" xfId="791"/>
    <cellStyle name="6_DeckblattNeu 2 2 5 2" xfId="13015"/>
    <cellStyle name="6_DeckblattNeu 2 2 5 2 2" xfId="14819"/>
    <cellStyle name="6_DeckblattNeu 2 2 5 2 2 2" xfId="17182"/>
    <cellStyle name="6_DeckblattNeu 2 2 5 2 2 2 2" xfId="24319"/>
    <cellStyle name="6_DeckblattNeu 2 2 5 2 2 2 2 2" xfId="38634"/>
    <cellStyle name="6_DeckblattNeu 2 2 5 2 2 2 3" xfId="31497"/>
    <cellStyle name="6_DeckblattNeu 2 2 5 2 2 3" xfId="19536"/>
    <cellStyle name="6_DeckblattNeu 2 2 5 2 2 3 2" xfId="26673"/>
    <cellStyle name="6_DeckblattNeu 2 2 5 2 2 3 2 2" xfId="40988"/>
    <cellStyle name="6_DeckblattNeu 2 2 5 2 2 3 3" xfId="33851"/>
    <cellStyle name="6_DeckblattNeu 2 2 5 2 2 4" xfId="20812"/>
    <cellStyle name="6_DeckblattNeu 2 2 5 2 2 4 2" xfId="27949"/>
    <cellStyle name="6_DeckblattNeu 2 2 5 2 2 4 2 2" xfId="42264"/>
    <cellStyle name="6_DeckblattNeu 2 2 5 2 2 4 3" xfId="35127"/>
    <cellStyle name="6_DeckblattNeu 2 2 5 2 2 5" xfId="21988"/>
    <cellStyle name="6_DeckblattNeu 2 2 5 2 2 5 2" xfId="36303"/>
    <cellStyle name="6_DeckblattNeu 2 2 5 2 2 6" xfId="29144"/>
    <cellStyle name="6_DeckblattNeu 2 2 5 2 3" xfId="15384"/>
    <cellStyle name="6_DeckblattNeu 2 2 5 2 3 2" xfId="22543"/>
    <cellStyle name="6_DeckblattNeu 2 2 5 2 3 2 2" xfId="36858"/>
    <cellStyle name="6_DeckblattNeu 2 2 5 2 3 3" xfId="29699"/>
    <cellStyle name="6_DeckblattNeu 2 2 5 2 4" xfId="17738"/>
    <cellStyle name="6_DeckblattNeu 2 2 5 2 4 2" xfId="24875"/>
    <cellStyle name="6_DeckblattNeu 2 2 5 2 4 2 2" xfId="39190"/>
    <cellStyle name="6_DeckblattNeu 2 2 5 2 4 3" xfId="32053"/>
    <cellStyle name="6_DeckblattNeu 2 2 6" xfId="13011"/>
    <cellStyle name="6_DeckblattNeu 2 2 6 2" xfId="13743"/>
    <cellStyle name="6_DeckblattNeu 2 2 6 2 2" xfId="16112"/>
    <cellStyle name="6_DeckblattNeu 2 2 6 2 2 2" xfId="23271"/>
    <cellStyle name="6_DeckblattNeu 2 2 6 2 2 2 2" xfId="37586"/>
    <cellStyle name="6_DeckblattNeu 2 2 6 2 2 3" xfId="30427"/>
    <cellStyle name="6_DeckblattNeu 2 2 6 2 3" xfId="18466"/>
    <cellStyle name="6_DeckblattNeu 2 2 6 2 3 2" xfId="25603"/>
    <cellStyle name="6_DeckblattNeu 2 2 6 2 3 2 2" xfId="39918"/>
    <cellStyle name="6_DeckblattNeu 2 2 6 2 3 3" xfId="32781"/>
    <cellStyle name="6_DeckblattNeu 2 2 6 2 4" xfId="19992"/>
    <cellStyle name="6_DeckblattNeu 2 2 6 2 4 2" xfId="27129"/>
    <cellStyle name="6_DeckblattNeu 2 2 6 2 4 2 2" xfId="41444"/>
    <cellStyle name="6_DeckblattNeu 2 2 6 2 4 3" xfId="34307"/>
    <cellStyle name="6_DeckblattNeu 2 2 6 2 5" xfId="21207"/>
    <cellStyle name="6_DeckblattNeu 2 2 6 2 5 2" xfId="35522"/>
    <cellStyle name="6_DeckblattNeu 2 2 6 2 6" xfId="28344"/>
    <cellStyle name="6_DeckblattNeu 2 2 6 3" xfId="15380"/>
    <cellStyle name="6_DeckblattNeu 2 2 6 3 2" xfId="22539"/>
    <cellStyle name="6_DeckblattNeu 2 2 6 3 2 2" xfId="36854"/>
    <cellStyle name="6_DeckblattNeu 2 2 6 3 3" xfId="29695"/>
    <cellStyle name="6_DeckblattNeu 2 2 6 4" xfId="17734"/>
    <cellStyle name="6_DeckblattNeu 2 2 6 4 2" xfId="24871"/>
    <cellStyle name="6_DeckblattNeu 2 2 6 4 2 2" xfId="39186"/>
    <cellStyle name="6_DeckblattNeu 2 2 6 4 3" xfId="32049"/>
    <cellStyle name="6_DeckblattNeu 2 3" xfId="792"/>
    <cellStyle name="6_DeckblattNeu 2 3 2" xfId="13016"/>
    <cellStyle name="6_DeckblattNeu 2 3 2 2" xfId="14181"/>
    <cellStyle name="6_DeckblattNeu 2 3 2 2 2" xfId="16550"/>
    <cellStyle name="6_DeckblattNeu 2 3 2 2 2 2" xfId="23709"/>
    <cellStyle name="6_DeckblattNeu 2 3 2 2 2 2 2" xfId="38024"/>
    <cellStyle name="6_DeckblattNeu 2 3 2 2 2 3" xfId="30865"/>
    <cellStyle name="6_DeckblattNeu 2 3 2 2 3" xfId="18904"/>
    <cellStyle name="6_DeckblattNeu 2 3 2 2 3 2" xfId="26041"/>
    <cellStyle name="6_DeckblattNeu 2 3 2 2 3 2 2" xfId="40356"/>
    <cellStyle name="6_DeckblattNeu 2 3 2 2 3 3" xfId="33219"/>
    <cellStyle name="6_DeckblattNeu 2 3 2 2 4" xfId="20238"/>
    <cellStyle name="6_DeckblattNeu 2 3 2 2 4 2" xfId="27375"/>
    <cellStyle name="6_DeckblattNeu 2 3 2 2 4 2 2" xfId="41690"/>
    <cellStyle name="6_DeckblattNeu 2 3 2 2 4 3" xfId="34553"/>
    <cellStyle name="6_DeckblattNeu 2 3 2 2 5" xfId="21453"/>
    <cellStyle name="6_DeckblattNeu 2 3 2 2 5 2" xfId="35768"/>
    <cellStyle name="6_DeckblattNeu 2 3 2 2 6" xfId="28590"/>
    <cellStyle name="6_DeckblattNeu 2 3 2 3" xfId="15385"/>
    <cellStyle name="6_DeckblattNeu 2 3 2 3 2" xfId="22544"/>
    <cellStyle name="6_DeckblattNeu 2 3 2 3 2 2" xfId="36859"/>
    <cellStyle name="6_DeckblattNeu 2 3 2 3 3" xfId="29700"/>
    <cellStyle name="6_DeckblattNeu 2 3 2 4" xfId="17739"/>
    <cellStyle name="6_DeckblattNeu 2 3 2 4 2" xfId="24876"/>
    <cellStyle name="6_DeckblattNeu 2 3 2 4 2 2" xfId="39191"/>
    <cellStyle name="6_DeckblattNeu 2 3 2 4 3" xfId="32054"/>
    <cellStyle name="6_DeckblattNeu 2 4" xfId="793"/>
    <cellStyle name="6_DeckblattNeu 2 4 2" xfId="13017"/>
    <cellStyle name="6_DeckblattNeu 2 4 2 2" xfId="14818"/>
    <cellStyle name="6_DeckblattNeu 2 4 2 2 2" xfId="17181"/>
    <cellStyle name="6_DeckblattNeu 2 4 2 2 2 2" xfId="24318"/>
    <cellStyle name="6_DeckblattNeu 2 4 2 2 2 2 2" xfId="38633"/>
    <cellStyle name="6_DeckblattNeu 2 4 2 2 2 3" xfId="31496"/>
    <cellStyle name="6_DeckblattNeu 2 4 2 2 3" xfId="19535"/>
    <cellStyle name="6_DeckblattNeu 2 4 2 2 3 2" xfId="26672"/>
    <cellStyle name="6_DeckblattNeu 2 4 2 2 3 2 2" xfId="40987"/>
    <cellStyle name="6_DeckblattNeu 2 4 2 2 3 3" xfId="33850"/>
    <cellStyle name="6_DeckblattNeu 2 4 2 2 4" xfId="20811"/>
    <cellStyle name="6_DeckblattNeu 2 4 2 2 4 2" xfId="27948"/>
    <cellStyle name="6_DeckblattNeu 2 4 2 2 4 2 2" xfId="42263"/>
    <cellStyle name="6_DeckblattNeu 2 4 2 2 4 3" xfId="35126"/>
    <cellStyle name="6_DeckblattNeu 2 4 2 2 5" xfId="21987"/>
    <cellStyle name="6_DeckblattNeu 2 4 2 2 5 2" xfId="36302"/>
    <cellStyle name="6_DeckblattNeu 2 4 2 2 6" xfId="29143"/>
    <cellStyle name="6_DeckblattNeu 2 4 2 3" xfId="15386"/>
    <cellStyle name="6_DeckblattNeu 2 4 2 3 2" xfId="22545"/>
    <cellStyle name="6_DeckblattNeu 2 4 2 3 2 2" xfId="36860"/>
    <cellStyle name="6_DeckblattNeu 2 4 2 3 3" xfId="29701"/>
    <cellStyle name="6_DeckblattNeu 2 4 2 4" xfId="17740"/>
    <cellStyle name="6_DeckblattNeu 2 4 2 4 2" xfId="24877"/>
    <cellStyle name="6_DeckblattNeu 2 4 2 4 2 2" xfId="39192"/>
    <cellStyle name="6_DeckblattNeu 2 4 2 4 3" xfId="32055"/>
    <cellStyle name="6_DeckblattNeu 2 5" xfId="794"/>
    <cellStyle name="6_DeckblattNeu 2 5 2" xfId="13018"/>
    <cellStyle name="6_DeckblattNeu 2 5 2 2" xfId="14276"/>
    <cellStyle name="6_DeckblattNeu 2 5 2 2 2" xfId="16645"/>
    <cellStyle name="6_DeckblattNeu 2 5 2 2 2 2" xfId="23804"/>
    <cellStyle name="6_DeckblattNeu 2 5 2 2 2 2 2" xfId="38119"/>
    <cellStyle name="6_DeckblattNeu 2 5 2 2 2 3" xfId="30960"/>
    <cellStyle name="6_DeckblattNeu 2 5 2 2 3" xfId="18999"/>
    <cellStyle name="6_DeckblattNeu 2 5 2 2 3 2" xfId="26136"/>
    <cellStyle name="6_DeckblattNeu 2 5 2 2 3 2 2" xfId="40451"/>
    <cellStyle name="6_DeckblattNeu 2 5 2 2 3 3" xfId="33314"/>
    <cellStyle name="6_DeckblattNeu 2 5 2 2 4" xfId="20332"/>
    <cellStyle name="6_DeckblattNeu 2 5 2 2 4 2" xfId="27469"/>
    <cellStyle name="6_DeckblattNeu 2 5 2 2 4 2 2" xfId="41784"/>
    <cellStyle name="6_DeckblattNeu 2 5 2 2 4 3" xfId="34647"/>
    <cellStyle name="6_DeckblattNeu 2 5 2 2 5" xfId="21547"/>
    <cellStyle name="6_DeckblattNeu 2 5 2 2 5 2" xfId="35862"/>
    <cellStyle name="6_DeckblattNeu 2 5 2 2 6" xfId="28684"/>
    <cellStyle name="6_DeckblattNeu 2 5 2 3" xfId="15387"/>
    <cellStyle name="6_DeckblattNeu 2 5 2 3 2" xfId="22546"/>
    <cellStyle name="6_DeckblattNeu 2 5 2 3 2 2" xfId="36861"/>
    <cellStyle name="6_DeckblattNeu 2 5 2 3 3" xfId="29702"/>
    <cellStyle name="6_DeckblattNeu 2 5 2 4" xfId="17741"/>
    <cellStyle name="6_DeckblattNeu 2 5 2 4 2" xfId="24878"/>
    <cellStyle name="6_DeckblattNeu 2 5 2 4 2 2" xfId="39193"/>
    <cellStyle name="6_DeckblattNeu 2 5 2 4 3" xfId="32056"/>
    <cellStyle name="6_DeckblattNeu 2 6" xfId="795"/>
    <cellStyle name="6_DeckblattNeu 2 6 2" xfId="13019"/>
    <cellStyle name="6_DeckblattNeu 2 6 2 2" xfId="14817"/>
    <cellStyle name="6_DeckblattNeu 2 6 2 2 2" xfId="17180"/>
    <cellStyle name="6_DeckblattNeu 2 6 2 2 2 2" xfId="24317"/>
    <cellStyle name="6_DeckblattNeu 2 6 2 2 2 2 2" xfId="38632"/>
    <cellStyle name="6_DeckblattNeu 2 6 2 2 2 3" xfId="31495"/>
    <cellStyle name="6_DeckblattNeu 2 6 2 2 3" xfId="19534"/>
    <cellStyle name="6_DeckblattNeu 2 6 2 2 3 2" xfId="26671"/>
    <cellStyle name="6_DeckblattNeu 2 6 2 2 3 2 2" xfId="40986"/>
    <cellStyle name="6_DeckblattNeu 2 6 2 2 3 3" xfId="33849"/>
    <cellStyle name="6_DeckblattNeu 2 6 2 2 4" xfId="20810"/>
    <cellStyle name="6_DeckblattNeu 2 6 2 2 4 2" xfId="27947"/>
    <cellStyle name="6_DeckblattNeu 2 6 2 2 4 2 2" xfId="42262"/>
    <cellStyle name="6_DeckblattNeu 2 6 2 2 4 3" xfId="35125"/>
    <cellStyle name="6_DeckblattNeu 2 6 2 2 5" xfId="21986"/>
    <cellStyle name="6_DeckblattNeu 2 6 2 2 5 2" xfId="36301"/>
    <cellStyle name="6_DeckblattNeu 2 6 2 2 6" xfId="29142"/>
    <cellStyle name="6_DeckblattNeu 2 6 2 3" xfId="15388"/>
    <cellStyle name="6_DeckblattNeu 2 6 2 3 2" xfId="22547"/>
    <cellStyle name="6_DeckblattNeu 2 6 2 3 2 2" xfId="36862"/>
    <cellStyle name="6_DeckblattNeu 2 6 2 3 3" xfId="29703"/>
    <cellStyle name="6_DeckblattNeu 2 6 2 4" xfId="17742"/>
    <cellStyle name="6_DeckblattNeu 2 6 2 4 2" xfId="24879"/>
    <cellStyle name="6_DeckblattNeu 2 6 2 4 2 2" xfId="39194"/>
    <cellStyle name="6_DeckblattNeu 2 6 2 4 3" xfId="32057"/>
    <cellStyle name="6_DeckblattNeu 2 7" xfId="13010"/>
    <cellStyle name="6_DeckblattNeu 2 7 2" xfId="14258"/>
    <cellStyle name="6_DeckblattNeu 2 7 2 2" xfId="16627"/>
    <cellStyle name="6_DeckblattNeu 2 7 2 2 2" xfId="23786"/>
    <cellStyle name="6_DeckblattNeu 2 7 2 2 2 2" xfId="38101"/>
    <cellStyle name="6_DeckblattNeu 2 7 2 2 3" xfId="30942"/>
    <cellStyle name="6_DeckblattNeu 2 7 2 3" xfId="18981"/>
    <cellStyle name="6_DeckblattNeu 2 7 2 3 2" xfId="26118"/>
    <cellStyle name="6_DeckblattNeu 2 7 2 3 2 2" xfId="40433"/>
    <cellStyle name="6_DeckblattNeu 2 7 2 3 3" xfId="33296"/>
    <cellStyle name="6_DeckblattNeu 2 7 2 4" xfId="20314"/>
    <cellStyle name="6_DeckblattNeu 2 7 2 4 2" xfId="27451"/>
    <cellStyle name="6_DeckblattNeu 2 7 2 4 2 2" xfId="41766"/>
    <cellStyle name="6_DeckblattNeu 2 7 2 4 3" xfId="34629"/>
    <cellStyle name="6_DeckblattNeu 2 7 2 5" xfId="21529"/>
    <cellStyle name="6_DeckblattNeu 2 7 2 5 2" xfId="35844"/>
    <cellStyle name="6_DeckblattNeu 2 7 2 6" xfId="28666"/>
    <cellStyle name="6_DeckblattNeu 2 7 3" xfId="15379"/>
    <cellStyle name="6_DeckblattNeu 2 7 3 2" xfId="22538"/>
    <cellStyle name="6_DeckblattNeu 2 7 3 2 2" xfId="36853"/>
    <cellStyle name="6_DeckblattNeu 2 7 3 3" xfId="29694"/>
    <cellStyle name="6_DeckblattNeu 2 7 4" xfId="17733"/>
    <cellStyle name="6_DeckblattNeu 2 7 4 2" xfId="24870"/>
    <cellStyle name="6_DeckblattNeu 2 7 4 2 2" xfId="39185"/>
    <cellStyle name="6_DeckblattNeu 2 7 4 3" xfId="32048"/>
    <cellStyle name="6_DeckblattNeu 3" xfId="796"/>
    <cellStyle name="6_DeckblattNeu 3 2" xfId="797"/>
    <cellStyle name="6_DeckblattNeu 3 2 2" xfId="13021"/>
    <cellStyle name="6_DeckblattNeu 3 2 2 2" xfId="14263"/>
    <cellStyle name="6_DeckblattNeu 3 2 2 2 2" xfId="16632"/>
    <cellStyle name="6_DeckblattNeu 3 2 2 2 2 2" xfId="23791"/>
    <cellStyle name="6_DeckblattNeu 3 2 2 2 2 2 2" xfId="38106"/>
    <cellStyle name="6_DeckblattNeu 3 2 2 2 2 3" xfId="30947"/>
    <cellStyle name="6_DeckblattNeu 3 2 2 2 3" xfId="18986"/>
    <cellStyle name="6_DeckblattNeu 3 2 2 2 3 2" xfId="26123"/>
    <cellStyle name="6_DeckblattNeu 3 2 2 2 3 2 2" xfId="40438"/>
    <cellStyle name="6_DeckblattNeu 3 2 2 2 3 3" xfId="33301"/>
    <cellStyle name="6_DeckblattNeu 3 2 2 2 4" xfId="20319"/>
    <cellStyle name="6_DeckblattNeu 3 2 2 2 4 2" xfId="27456"/>
    <cellStyle name="6_DeckblattNeu 3 2 2 2 4 2 2" xfId="41771"/>
    <cellStyle name="6_DeckblattNeu 3 2 2 2 4 3" xfId="34634"/>
    <cellStyle name="6_DeckblattNeu 3 2 2 2 5" xfId="21534"/>
    <cellStyle name="6_DeckblattNeu 3 2 2 2 5 2" xfId="35849"/>
    <cellStyle name="6_DeckblattNeu 3 2 2 2 6" xfId="28671"/>
    <cellStyle name="6_DeckblattNeu 3 2 2 3" xfId="15390"/>
    <cellStyle name="6_DeckblattNeu 3 2 2 3 2" xfId="22549"/>
    <cellStyle name="6_DeckblattNeu 3 2 2 3 2 2" xfId="36864"/>
    <cellStyle name="6_DeckblattNeu 3 2 2 3 3" xfId="29705"/>
    <cellStyle name="6_DeckblattNeu 3 2 2 4" xfId="17744"/>
    <cellStyle name="6_DeckblattNeu 3 2 2 4 2" xfId="24881"/>
    <cellStyle name="6_DeckblattNeu 3 2 2 4 2 2" xfId="39196"/>
    <cellStyle name="6_DeckblattNeu 3 2 2 4 3" xfId="32059"/>
    <cellStyle name="6_DeckblattNeu 3 3" xfId="798"/>
    <cellStyle name="6_DeckblattNeu 3 3 2" xfId="13022"/>
    <cellStyle name="6_DeckblattNeu 3 3 2 2" xfId="14806"/>
    <cellStyle name="6_DeckblattNeu 3 3 2 2 2" xfId="17169"/>
    <cellStyle name="6_DeckblattNeu 3 3 2 2 2 2" xfId="24306"/>
    <cellStyle name="6_DeckblattNeu 3 3 2 2 2 2 2" xfId="38621"/>
    <cellStyle name="6_DeckblattNeu 3 3 2 2 2 3" xfId="31484"/>
    <cellStyle name="6_DeckblattNeu 3 3 2 2 3" xfId="19523"/>
    <cellStyle name="6_DeckblattNeu 3 3 2 2 3 2" xfId="26660"/>
    <cellStyle name="6_DeckblattNeu 3 3 2 2 3 2 2" xfId="40975"/>
    <cellStyle name="6_DeckblattNeu 3 3 2 2 3 3" xfId="33838"/>
    <cellStyle name="6_DeckblattNeu 3 3 2 2 4" xfId="20799"/>
    <cellStyle name="6_DeckblattNeu 3 3 2 2 4 2" xfId="27936"/>
    <cellStyle name="6_DeckblattNeu 3 3 2 2 4 2 2" xfId="42251"/>
    <cellStyle name="6_DeckblattNeu 3 3 2 2 4 3" xfId="35114"/>
    <cellStyle name="6_DeckblattNeu 3 3 2 2 5" xfId="21975"/>
    <cellStyle name="6_DeckblattNeu 3 3 2 2 5 2" xfId="36290"/>
    <cellStyle name="6_DeckblattNeu 3 3 2 2 6" xfId="29131"/>
    <cellStyle name="6_DeckblattNeu 3 3 2 3" xfId="15391"/>
    <cellStyle name="6_DeckblattNeu 3 3 2 3 2" xfId="22550"/>
    <cellStyle name="6_DeckblattNeu 3 3 2 3 2 2" xfId="36865"/>
    <cellStyle name="6_DeckblattNeu 3 3 2 3 3" xfId="29706"/>
    <cellStyle name="6_DeckblattNeu 3 3 2 4" xfId="17745"/>
    <cellStyle name="6_DeckblattNeu 3 3 2 4 2" xfId="24882"/>
    <cellStyle name="6_DeckblattNeu 3 3 2 4 2 2" xfId="39197"/>
    <cellStyle name="6_DeckblattNeu 3 3 2 4 3" xfId="32060"/>
    <cellStyle name="6_DeckblattNeu 3 4" xfId="799"/>
    <cellStyle name="6_DeckblattNeu 3 4 2" xfId="13023"/>
    <cellStyle name="6_DeckblattNeu 3 4 2 2" xfId="14815"/>
    <cellStyle name="6_DeckblattNeu 3 4 2 2 2" xfId="17178"/>
    <cellStyle name="6_DeckblattNeu 3 4 2 2 2 2" xfId="24315"/>
    <cellStyle name="6_DeckblattNeu 3 4 2 2 2 2 2" xfId="38630"/>
    <cellStyle name="6_DeckblattNeu 3 4 2 2 2 3" xfId="31493"/>
    <cellStyle name="6_DeckblattNeu 3 4 2 2 3" xfId="19532"/>
    <cellStyle name="6_DeckblattNeu 3 4 2 2 3 2" xfId="26669"/>
    <cellStyle name="6_DeckblattNeu 3 4 2 2 3 2 2" xfId="40984"/>
    <cellStyle name="6_DeckblattNeu 3 4 2 2 3 3" xfId="33847"/>
    <cellStyle name="6_DeckblattNeu 3 4 2 2 4" xfId="20808"/>
    <cellStyle name="6_DeckblattNeu 3 4 2 2 4 2" xfId="27945"/>
    <cellStyle name="6_DeckblattNeu 3 4 2 2 4 2 2" xfId="42260"/>
    <cellStyle name="6_DeckblattNeu 3 4 2 2 4 3" xfId="35123"/>
    <cellStyle name="6_DeckblattNeu 3 4 2 2 5" xfId="21984"/>
    <cellStyle name="6_DeckblattNeu 3 4 2 2 5 2" xfId="36299"/>
    <cellStyle name="6_DeckblattNeu 3 4 2 2 6" xfId="29140"/>
    <cellStyle name="6_DeckblattNeu 3 4 2 3" xfId="15392"/>
    <cellStyle name="6_DeckblattNeu 3 4 2 3 2" xfId="22551"/>
    <cellStyle name="6_DeckblattNeu 3 4 2 3 2 2" xfId="36866"/>
    <cellStyle name="6_DeckblattNeu 3 4 2 3 3" xfId="29707"/>
    <cellStyle name="6_DeckblattNeu 3 4 2 4" xfId="17746"/>
    <cellStyle name="6_DeckblattNeu 3 4 2 4 2" xfId="24883"/>
    <cellStyle name="6_DeckblattNeu 3 4 2 4 2 2" xfId="39198"/>
    <cellStyle name="6_DeckblattNeu 3 4 2 4 3" xfId="32061"/>
    <cellStyle name="6_DeckblattNeu 3 5" xfId="800"/>
    <cellStyle name="6_DeckblattNeu 3 5 2" xfId="13024"/>
    <cellStyle name="6_DeckblattNeu 3 5 2 2" xfId="14548"/>
    <cellStyle name="6_DeckblattNeu 3 5 2 2 2" xfId="16917"/>
    <cellStyle name="6_DeckblattNeu 3 5 2 2 2 2" xfId="24076"/>
    <cellStyle name="6_DeckblattNeu 3 5 2 2 2 2 2" xfId="38391"/>
    <cellStyle name="6_DeckblattNeu 3 5 2 2 2 3" xfId="31232"/>
    <cellStyle name="6_DeckblattNeu 3 5 2 2 3" xfId="19271"/>
    <cellStyle name="6_DeckblattNeu 3 5 2 2 3 2" xfId="26408"/>
    <cellStyle name="6_DeckblattNeu 3 5 2 2 3 2 2" xfId="40723"/>
    <cellStyle name="6_DeckblattNeu 3 5 2 2 3 3" xfId="33586"/>
    <cellStyle name="6_DeckblattNeu 3 5 2 2 4" xfId="20572"/>
    <cellStyle name="6_DeckblattNeu 3 5 2 2 4 2" xfId="27709"/>
    <cellStyle name="6_DeckblattNeu 3 5 2 2 4 2 2" xfId="42024"/>
    <cellStyle name="6_DeckblattNeu 3 5 2 2 4 3" xfId="34887"/>
    <cellStyle name="6_DeckblattNeu 3 5 2 2 5" xfId="21787"/>
    <cellStyle name="6_DeckblattNeu 3 5 2 2 5 2" xfId="36102"/>
    <cellStyle name="6_DeckblattNeu 3 5 2 2 6" xfId="28924"/>
    <cellStyle name="6_DeckblattNeu 3 5 2 3" xfId="15393"/>
    <cellStyle name="6_DeckblattNeu 3 5 2 3 2" xfId="22552"/>
    <cellStyle name="6_DeckblattNeu 3 5 2 3 2 2" xfId="36867"/>
    <cellStyle name="6_DeckblattNeu 3 5 2 3 3" xfId="29708"/>
    <cellStyle name="6_DeckblattNeu 3 5 2 4" xfId="17747"/>
    <cellStyle name="6_DeckblattNeu 3 5 2 4 2" xfId="24884"/>
    <cellStyle name="6_DeckblattNeu 3 5 2 4 2 2" xfId="39199"/>
    <cellStyle name="6_DeckblattNeu 3 5 2 4 3" xfId="32062"/>
    <cellStyle name="6_DeckblattNeu 3 6" xfId="13020"/>
    <cellStyle name="6_DeckblattNeu 3 6 2" xfId="13906"/>
    <cellStyle name="6_DeckblattNeu 3 6 2 2" xfId="16275"/>
    <cellStyle name="6_DeckblattNeu 3 6 2 2 2" xfId="23434"/>
    <cellStyle name="6_DeckblattNeu 3 6 2 2 2 2" xfId="37749"/>
    <cellStyle name="6_DeckblattNeu 3 6 2 2 3" xfId="30590"/>
    <cellStyle name="6_DeckblattNeu 3 6 2 3" xfId="18629"/>
    <cellStyle name="6_DeckblattNeu 3 6 2 3 2" xfId="25766"/>
    <cellStyle name="6_DeckblattNeu 3 6 2 3 2 2" xfId="40081"/>
    <cellStyle name="6_DeckblattNeu 3 6 2 3 3" xfId="32944"/>
    <cellStyle name="6_DeckblattNeu 3 6 2 4" xfId="20076"/>
    <cellStyle name="6_DeckblattNeu 3 6 2 4 2" xfId="27213"/>
    <cellStyle name="6_DeckblattNeu 3 6 2 4 2 2" xfId="41528"/>
    <cellStyle name="6_DeckblattNeu 3 6 2 4 3" xfId="34391"/>
    <cellStyle name="6_DeckblattNeu 3 6 2 5" xfId="21291"/>
    <cellStyle name="6_DeckblattNeu 3 6 2 5 2" xfId="35606"/>
    <cellStyle name="6_DeckblattNeu 3 6 2 6" xfId="28428"/>
    <cellStyle name="6_DeckblattNeu 3 6 3" xfId="15389"/>
    <cellStyle name="6_DeckblattNeu 3 6 3 2" xfId="22548"/>
    <cellStyle name="6_DeckblattNeu 3 6 3 2 2" xfId="36863"/>
    <cellStyle name="6_DeckblattNeu 3 6 3 3" xfId="29704"/>
    <cellStyle name="6_DeckblattNeu 3 6 4" xfId="17743"/>
    <cellStyle name="6_DeckblattNeu 3 6 4 2" xfId="24880"/>
    <cellStyle name="6_DeckblattNeu 3 6 4 2 2" xfId="39195"/>
    <cellStyle name="6_DeckblattNeu 3 6 4 3" xfId="32058"/>
    <cellStyle name="6_DeckblattNeu 4" xfId="801"/>
    <cellStyle name="6_DeckblattNeu 4 2" xfId="802"/>
    <cellStyle name="6_DeckblattNeu 4 2 2" xfId="13026"/>
    <cellStyle name="6_DeckblattNeu 4 2 2 2" xfId="13744"/>
    <cellStyle name="6_DeckblattNeu 4 2 2 2 2" xfId="16113"/>
    <cellStyle name="6_DeckblattNeu 4 2 2 2 2 2" xfId="23272"/>
    <cellStyle name="6_DeckblattNeu 4 2 2 2 2 2 2" xfId="37587"/>
    <cellStyle name="6_DeckblattNeu 4 2 2 2 2 3" xfId="30428"/>
    <cellStyle name="6_DeckblattNeu 4 2 2 2 3" xfId="18467"/>
    <cellStyle name="6_DeckblattNeu 4 2 2 2 3 2" xfId="25604"/>
    <cellStyle name="6_DeckblattNeu 4 2 2 2 3 2 2" xfId="39919"/>
    <cellStyle name="6_DeckblattNeu 4 2 2 2 3 3" xfId="32782"/>
    <cellStyle name="6_DeckblattNeu 4 2 2 2 4" xfId="19993"/>
    <cellStyle name="6_DeckblattNeu 4 2 2 2 4 2" xfId="27130"/>
    <cellStyle name="6_DeckblattNeu 4 2 2 2 4 2 2" xfId="41445"/>
    <cellStyle name="6_DeckblattNeu 4 2 2 2 4 3" xfId="34308"/>
    <cellStyle name="6_DeckblattNeu 4 2 2 2 5" xfId="21208"/>
    <cellStyle name="6_DeckblattNeu 4 2 2 2 5 2" xfId="35523"/>
    <cellStyle name="6_DeckblattNeu 4 2 2 2 6" xfId="28345"/>
    <cellStyle name="6_DeckblattNeu 4 2 2 3" xfId="15395"/>
    <cellStyle name="6_DeckblattNeu 4 2 2 3 2" xfId="22554"/>
    <cellStyle name="6_DeckblattNeu 4 2 2 3 2 2" xfId="36869"/>
    <cellStyle name="6_DeckblattNeu 4 2 2 3 3" xfId="29710"/>
    <cellStyle name="6_DeckblattNeu 4 2 2 4" xfId="17749"/>
    <cellStyle name="6_DeckblattNeu 4 2 2 4 2" xfId="24886"/>
    <cellStyle name="6_DeckblattNeu 4 2 2 4 2 2" xfId="39201"/>
    <cellStyle name="6_DeckblattNeu 4 2 2 4 3" xfId="32064"/>
    <cellStyle name="6_DeckblattNeu 4 3" xfId="803"/>
    <cellStyle name="6_DeckblattNeu 4 3 2" xfId="13027"/>
    <cellStyle name="6_DeckblattNeu 4 3 2 2" xfId="14813"/>
    <cellStyle name="6_DeckblattNeu 4 3 2 2 2" xfId="17176"/>
    <cellStyle name="6_DeckblattNeu 4 3 2 2 2 2" xfId="24313"/>
    <cellStyle name="6_DeckblattNeu 4 3 2 2 2 2 2" xfId="38628"/>
    <cellStyle name="6_DeckblattNeu 4 3 2 2 2 3" xfId="31491"/>
    <cellStyle name="6_DeckblattNeu 4 3 2 2 3" xfId="19530"/>
    <cellStyle name="6_DeckblattNeu 4 3 2 2 3 2" xfId="26667"/>
    <cellStyle name="6_DeckblattNeu 4 3 2 2 3 2 2" xfId="40982"/>
    <cellStyle name="6_DeckblattNeu 4 3 2 2 3 3" xfId="33845"/>
    <cellStyle name="6_DeckblattNeu 4 3 2 2 4" xfId="20806"/>
    <cellStyle name="6_DeckblattNeu 4 3 2 2 4 2" xfId="27943"/>
    <cellStyle name="6_DeckblattNeu 4 3 2 2 4 2 2" xfId="42258"/>
    <cellStyle name="6_DeckblattNeu 4 3 2 2 4 3" xfId="35121"/>
    <cellStyle name="6_DeckblattNeu 4 3 2 2 5" xfId="21982"/>
    <cellStyle name="6_DeckblattNeu 4 3 2 2 5 2" xfId="36297"/>
    <cellStyle name="6_DeckblattNeu 4 3 2 2 6" xfId="29138"/>
    <cellStyle name="6_DeckblattNeu 4 3 2 3" xfId="15396"/>
    <cellStyle name="6_DeckblattNeu 4 3 2 3 2" xfId="22555"/>
    <cellStyle name="6_DeckblattNeu 4 3 2 3 2 2" xfId="36870"/>
    <cellStyle name="6_DeckblattNeu 4 3 2 3 3" xfId="29711"/>
    <cellStyle name="6_DeckblattNeu 4 3 2 4" xfId="17750"/>
    <cellStyle name="6_DeckblattNeu 4 3 2 4 2" xfId="24887"/>
    <cellStyle name="6_DeckblattNeu 4 3 2 4 2 2" xfId="39202"/>
    <cellStyle name="6_DeckblattNeu 4 3 2 4 3" xfId="32065"/>
    <cellStyle name="6_DeckblattNeu 4 4" xfId="804"/>
    <cellStyle name="6_DeckblattNeu 4 4 2" xfId="13028"/>
    <cellStyle name="6_DeckblattNeu 4 4 2 2" xfId="14182"/>
    <cellStyle name="6_DeckblattNeu 4 4 2 2 2" xfId="16551"/>
    <cellStyle name="6_DeckblattNeu 4 4 2 2 2 2" xfId="23710"/>
    <cellStyle name="6_DeckblattNeu 4 4 2 2 2 2 2" xfId="38025"/>
    <cellStyle name="6_DeckblattNeu 4 4 2 2 2 3" xfId="30866"/>
    <cellStyle name="6_DeckblattNeu 4 4 2 2 3" xfId="18905"/>
    <cellStyle name="6_DeckblattNeu 4 4 2 2 3 2" xfId="26042"/>
    <cellStyle name="6_DeckblattNeu 4 4 2 2 3 2 2" xfId="40357"/>
    <cellStyle name="6_DeckblattNeu 4 4 2 2 3 3" xfId="33220"/>
    <cellStyle name="6_DeckblattNeu 4 4 2 2 4" xfId="20239"/>
    <cellStyle name="6_DeckblattNeu 4 4 2 2 4 2" xfId="27376"/>
    <cellStyle name="6_DeckblattNeu 4 4 2 2 4 2 2" xfId="41691"/>
    <cellStyle name="6_DeckblattNeu 4 4 2 2 4 3" xfId="34554"/>
    <cellStyle name="6_DeckblattNeu 4 4 2 2 5" xfId="21454"/>
    <cellStyle name="6_DeckblattNeu 4 4 2 2 5 2" xfId="35769"/>
    <cellStyle name="6_DeckblattNeu 4 4 2 2 6" xfId="28591"/>
    <cellStyle name="6_DeckblattNeu 4 4 2 3" xfId="15397"/>
    <cellStyle name="6_DeckblattNeu 4 4 2 3 2" xfId="22556"/>
    <cellStyle name="6_DeckblattNeu 4 4 2 3 2 2" xfId="36871"/>
    <cellStyle name="6_DeckblattNeu 4 4 2 3 3" xfId="29712"/>
    <cellStyle name="6_DeckblattNeu 4 4 2 4" xfId="17751"/>
    <cellStyle name="6_DeckblattNeu 4 4 2 4 2" xfId="24888"/>
    <cellStyle name="6_DeckblattNeu 4 4 2 4 2 2" xfId="39203"/>
    <cellStyle name="6_DeckblattNeu 4 4 2 4 3" xfId="32066"/>
    <cellStyle name="6_DeckblattNeu 4 5" xfId="805"/>
    <cellStyle name="6_DeckblattNeu 4 5 2" xfId="13029"/>
    <cellStyle name="6_DeckblattNeu 4 5 2 2" xfId="14812"/>
    <cellStyle name="6_DeckblattNeu 4 5 2 2 2" xfId="17175"/>
    <cellStyle name="6_DeckblattNeu 4 5 2 2 2 2" xfId="24312"/>
    <cellStyle name="6_DeckblattNeu 4 5 2 2 2 2 2" xfId="38627"/>
    <cellStyle name="6_DeckblattNeu 4 5 2 2 2 3" xfId="31490"/>
    <cellStyle name="6_DeckblattNeu 4 5 2 2 3" xfId="19529"/>
    <cellStyle name="6_DeckblattNeu 4 5 2 2 3 2" xfId="26666"/>
    <cellStyle name="6_DeckblattNeu 4 5 2 2 3 2 2" xfId="40981"/>
    <cellStyle name="6_DeckblattNeu 4 5 2 2 3 3" xfId="33844"/>
    <cellStyle name="6_DeckblattNeu 4 5 2 2 4" xfId="20805"/>
    <cellStyle name="6_DeckblattNeu 4 5 2 2 4 2" xfId="27942"/>
    <cellStyle name="6_DeckblattNeu 4 5 2 2 4 2 2" xfId="42257"/>
    <cellStyle name="6_DeckblattNeu 4 5 2 2 4 3" xfId="35120"/>
    <cellStyle name="6_DeckblattNeu 4 5 2 2 5" xfId="21981"/>
    <cellStyle name="6_DeckblattNeu 4 5 2 2 5 2" xfId="36296"/>
    <cellStyle name="6_DeckblattNeu 4 5 2 2 6" xfId="29137"/>
    <cellStyle name="6_DeckblattNeu 4 5 2 3" xfId="15398"/>
    <cellStyle name="6_DeckblattNeu 4 5 2 3 2" xfId="22557"/>
    <cellStyle name="6_DeckblattNeu 4 5 2 3 2 2" xfId="36872"/>
    <cellStyle name="6_DeckblattNeu 4 5 2 3 3" xfId="29713"/>
    <cellStyle name="6_DeckblattNeu 4 5 2 4" xfId="17752"/>
    <cellStyle name="6_DeckblattNeu 4 5 2 4 2" xfId="24889"/>
    <cellStyle name="6_DeckblattNeu 4 5 2 4 2 2" xfId="39204"/>
    <cellStyle name="6_DeckblattNeu 4 5 2 4 3" xfId="32067"/>
    <cellStyle name="6_DeckblattNeu 4 6" xfId="13025"/>
    <cellStyle name="6_DeckblattNeu 4 6 2" xfId="14814"/>
    <cellStyle name="6_DeckblattNeu 4 6 2 2" xfId="17177"/>
    <cellStyle name="6_DeckblattNeu 4 6 2 2 2" xfId="24314"/>
    <cellStyle name="6_DeckblattNeu 4 6 2 2 2 2" xfId="38629"/>
    <cellStyle name="6_DeckblattNeu 4 6 2 2 3" xfId="31492"/>
    <cellStyle name="6_DeckblattNeu 4 6 2 3" xfId="19531"/>
    <cellStyle name="6_DeckblattNeu 4 6 2 3 2" xfId="26668"/>
    <cellStyle name="6_DeckblattNeu 4 6 2 3 2 2" xfId="40983"/>
    <cellStyle name="6_DeckblattNeu 4 6 2 3 3" xfId="33846"/>
    <cellStyle name="6_DeckblattNeu 4 6 2 4" xfId="20807"/>
    <cellStyle name="6_DeckblattNeu 4 6 2 4 2" xfId="27944"/>
    <cellStyle name="6_DeckblattNeu 4 6 2 4 2 2" xfId="42259"/>
    <cellStyle name="6_DeckblattNeu 4 6 2 4 3" xfId="35122"/>
    <cellStyle name="6_DeckblattNeu 4 6 2 5" xfId="21983"/>
    <cellStyle name="6_DeckblattNeu 4 6 2 5 2" xfId="36298"/>
    <cellStyle name="6_DeckblattNeu 4 6 2 6" xfId="29139"/>
    <cellStyle name="6_DeckblattNeu 4 6 3" xfId="15394"/>
    <cellStyle name="6_DeckblattNeu 4 6 3 2" xfId="22553"/>
    <cellStyle name="6_DeckblattNeu 4 6 3 2 2" xfId="36868"/>
    <cellStyle name="6_DeckblattNeu 4 6 3 3" xfId="29709"/>
    <cellStyle name="6_DeckblattNeu 4 6 4" xfId="17748"/>
    <cellStyle name="6_DeckblattNeu 4 6 4 2" xfId="24885"/>
    <cellStyle name="6_DeckblattNeu 4 6 4 2 2" xfId="39200"/>
    <cellStyle name="6_DeckblattNeu 4 6 4 3" xfId="32063"/>
    <cellStyle name="6_DeckblattNeu 5" xfId="806"/>
    <cellStyle name="6_DeckblattNeu 5 2" xfId="13030"/>
    <cellStyle name="6_DeckblattNeu 5 2 2" xfId="14246"/>
    <cellStyle name="6_DeckblattNeu 5 2 2 2" xfId="16615"/>
    <cellStyle name="6_DeckblattNeu 5 2 2 2 2" xfId="23774"/>
    <cellStyle name="6_DeckblattNeu 5 2 2 2 2 2" xfId="38089"/>
    <cellStyle name="6_DeckblattNeu 5 2 2 2 3" xfId="30930"/>
    <cellStyle name="6_DeckblattNeu 5 2 2 3" xfId="18969"/>
    <cellStyle name="6_DeckblattNeu 5 2 2 3 2" xfId="26106"/>
    <cellStyle name="6_DeckblattNeu 5 2 2 3 2 2" xfId="40421"/>
    <cellStyle name="6_DeckblattNeu 5 2 2 3 3" xfId="33284"/>
    <cellStyle name="6_DeckblattNeu 5 2 2 4" xfId="20302"/>
    <cellStyle name="6_DeckblattNeu 5 2 2 4 2" xfId="27439"/>
    <cellStyle name="6_DeckblattNeu 5 2 2 4 2 2" xfId="41754"/>
    <cellStyle name="6_DeckblattNeu 5 2 2 4 3" xfId="34617"/>
    <cellStyle name="6_DeckblattNeu 5 2 2 5" xfId="21517"/>
    <cellStyle name="6_DeckblattNeu 5 2 2 5 2" xfId="35832"/>
    <cellStyle name="6_DeckblattNeu 5 2 2 6" xfId="28654"/>
    <cellStyle name="6_DeckblattNeu 5 2 3" xfId="15399"/>
    <cellStyle name="6_DeckblattNeu 5 2 3 2" xfId="22558"/>
    <cellStyle name="6_DeckblattNeu 5 2 3 2 2" xfId="36873"/>
    <cellStyle name="6_DeckblattNeu 5 2 3 3" xfId="29714"/>
    <cellStyle name="6_DeckblattNeu 5 2 4" xfId="17753"/>
    <cellStyle name="6_DeckblattNeu 5 2 4 2" xfId="24890"/>
    <cellStyle name="6_DeckblattNeu 5 2 4 2 2" xfId="39205"/>
    <cellStyle name="6_DeckblattNeu 5 2 4 3" xfId="32068"/>
    <cellStyle name="6_DeckblattNeu 6" xfId="807"/>
    <cellStyle name="6_DeckblattNeu 6 2" xfId="13031"/>
    <cellStyle name="6_DeckblattNeu 6 2 2" xfId="14807"/>
    <cellStyle name="6_DeckblattNeu 6 2 2 2" xfId="17170"/>
    <cellStyle name="6_DeckblattNeu 6 2 2 2 2" xfId="24307"/>
    <cellStyle name="6_DeckblattNeu 6 2 2 2 2 2" xfId="38622"/>
    <cellStyle name="6_DeckblattNeu 6 2 2 2 3" xfId="31485"/>
    <cellStyle name="6_DeckblattNeu 6 2 2 3" xfId="19524"/>
    <cellStyle name="6_DeckblattNeu 6 2 2 3 2" xfId="26661"/>
    <cellStyle name="6_DeckblattNeu 6 2 2 3 2 2" xfId="40976"/>
    <cellStyle name="6_DeckblattNeu 6 2 2 3 3" xfId="33839"/>
    <cellStyle name="6_DeckblattNeu 6 2 2 4" xfId="20800"/>
    <cellStyle name="6_DeckblattNeu 6 2 2 4 2" xfId="27937"/>
    <cellStyle name="6_DeckblattNeu 6 2 2 4 2 2" xfId="42252"/>
    <cellStyle name="6_DeckblattNeu 6 2 2 4 3" xfId="35115"/>
    <cellStyle name="6_DeckblattNeu 6 2 2 5" xfId="21976"/>
    <cellStyle name="6_DeckblattNeu 6 2 2 5 2" xfId="36291"/>
    <cellStyle name="6_DeckblattNeu 6 2 2 6" xfId="29132"/>
    <cellStyle name="6_DeckblattNeu 6 2 3" xfId="15400"/>
    <cellStyle name="6_DeckblattNeu 6 2 3 2" xfId="22559"/>
    <cellStyle name="6_DeckblattNeu 6 2 3 2 2" xfId="36874"/>
    <cellStyle name="6_DeckblattNeu 6 2 3 3" xfId="29715"/>
    <cellStyle name="6_DeckblattNeu 6 2 4" xfId="17754"/>
    <cellStyle name="6_DeckblattNeu 6 2 4 2" xfId="24891"/>
    <cellStyle name="6_DeckblattNeu 6 2 4 2 2" xfId="39206"/>
    <cellStyle name="6_DeckblattNeu 6 2 4 3" xfId="32069"/>
    <cellStyle name="6_DeckblattNeu 7" xfId="808"/>
    <cellStyle name="6_DeckblattNeu 7 2" xfId="13032"/>
    <cellStyle name="6_DeckblattNeu 7 2 2" xfId="14811"/>
    <cellStyle name="6_DeckblattNeu 7 2 2 2" xfId="17174"/>
    <cellStyle name="6_DeckblattNeu 7 2 2 2 2" xfId="24311"/>
    <cellStyle name="6_DeckblattNeu 7 2 2 2 2 2" xfId="38626"/>
    <cellStyle name="6_DeckblattNeu 7 2 2 2 3" xfId="31489"/>
    <cellStyle name="6_DeckblattNeu 7 2 2 3" xfId="19528"/>
    <cellStyle name="6_DeckblattNeu 7 2 2 3 2" xfId="26665"/>
    <cellStyle name="6_DeckblattNeu 7 2 2 3 2 2" xfId="40980"/>
    <cellStyle name="6_DeckblattNeu 7 2 2 3 3" xfId="33843"/>
    <cellStyle name="6_DeckblattNeu 7 2 2 4" xfId="20804"/>
    <cellStyle name="6_DeckblattNeu 7 2 2 4 2" xfId="27941"/>
    <cellStyle name="6_DeckblattNeu 7 2 2 4 2 2" xfId="42256"/>
    <cellStyle name="6_DeckblattNeu 7 2 2 4 3" xfId="35119"/>
    <cellStyle name="6_DeckblattNeu 7 2 2 5" xfId="21980"/>
    <cellStyle name="6_DeckblattNeu 7 2 2 5 2" xfId="36295"/>
    <cellStyle name="6_DeckblattNeu 7 2 2 6" xfId="29136"/>
    <cellStyle name="6_DeckblattNeu 7 2 3" xfId="15401"/>
    <cellStyle name="6_DeckblattNeu 7 2 3 2" xfId="22560"/>
    <cellStyle name="6_DeckblattNeu 7 2 3 2 2" xfId="36875"/>
    <cellStyle name="6_DeckblattNeu 7 2 3 3" xfId="29716"/>
    <cellStyle name="6_DeckblattNeu 7 2 4" xfId="17755"/>
    <cellStyle name="6_DeckblattNeu 7 2 4 2" xfId="24892"/>
    <cellStyle name="6_DeckblattNeu 7 2 4 2 2" xfId="39207"/>
    <cellStyle name="6_DeckblattNeu 7 2 4 3" xfId="32070"/>
    <cellStyle name="6_DeckblattNeu 8" xfId="809"/>
    <cellStyle name="6_DeckblattNeu 8 2" xfId="13033"/>
    <cellStyle name="6_DeckblattNeu 8 2 2" xfId="13930"/>
    <cellStyle name="6_DeckblattNeu 8 2 2 2" xfId="16299"/>
    <cellStyle name="6_DeckblattNeu 8 2 2 2 2" xfId="23458"/>
    <cellStyle name="6_DeckblattNeu 8 2 2 2 2 2" xfId="37773"/>
    <cellStyle name="6_DeckblattNeu 8 2 2 2 3" xfId="30614"/>
    <cellStyle name="6_DeckblattNeu 8 2 2 3" xfId="18653"/>
    <cellStyle name="6_DeckblattNeu 8 2 2 3 2" xfId="25790"/>
    <cellStyle name="6_DeckblattNeu 8 2 2 3 2 2" xfId="40105"/>
    <cellStyle name="6_DeckblattNeu 8 2 2 3 3" xfId="32968"/>
    <cellStyle name="6_DeckblattNeu 8 2 2 4" xfId="20096"/>
    <cellStyle name="6_DeckblattNeu 8 2 2 4 2" xfId="27233"/>
    <cellStyle name="6_DeckblattNeu 8 2 2 4 2 2" xfId="41548"/>
    <cellStyle name="6_DeckblattNeu 8 2 2 4 3" xfId="34411"/>
    <cellStyle name="6_DeckblattNeu 8 2 2 5" xfId="21311"/>
    <cellStyle name="6_DeckblattNeu 8 2 2 5 2" xfId="35626"/>
    <cellStyle name="6_DeckblattNeu 8 2 2 6" xfId="28448"/>
    <cellStyle name="6_DeckblattNeu 8 2 3" xfId="15402"/>
    <cellStyle name="6_DeckblattNeu 8 2 3 2" xfId="22561"/>
    <cellStyle name="6_DeckblattNeu 8 2 3 2 2" xfId="36876"/>
    <cellStyle name="6_DeckblattNeu 8 2 3 3" xfId="29717"/>
    <cellStyle name="6_DeckblattNeu 8 2 4" xfId="17756"/>
    <cellStyle name="6_DeckblattNeu 8 2 4 2" xfId="24893"/>
    <cellStyle name="6_DeckblattNeu 8 2 4 2 2" xfId="39208"/>
    <cellStyle name="6_DeckblattNeu 8 2 4 3" xfId="32071"/>
    <cellStyle name="6_DeckblattNeu 9" xfId="13009"/>
    <cellStyle name="6_DeckblattNeu 9 2" xfId="14822"/>
    <cellStyle name="6_DeckblattNeu 9 2 2" xfId="17185"/>
    <cellStyle name="6_DeckblattNeu 9 2 2 2" xfId="24322"/>
    <cellStyle name="6_DeckblattNeu 9 2 2 2 2" xfId="38637"/>
    <cellStyle name="6_DeckblattNeu 9 2 2 3" xfId="31500"/>
    <cellStyle name="6_DeckblattNeu 9 2 3" xfId="19539"/>
    <cellStyle name="6_DeckblattNeu 9 2 3 2" xfId="26676"/>
    <cellStyle name="6_DeckblattNeu 9 2 3 2 2" xfId="40991"/>
    <cellStyle name="6_DeckblattNeu 9 2 3 3" xfId="33854"/>
    <cellStyle name="6_DeckblattNeu 9 2 4" xfId="20815"/>
    <cellStyle name="6_DeckblattNeu 9 2 4 2" xfId="27952"/>
    <cellStyle name="6_DeckblattNeu 9 2 4 2 2" xfId="42267"/>
    <cellStyle name="6_DeckblattNeu 9 2 4 3" xfId="35130"/>
    <cellStyle name="6_DeckblattNeu 9 2 5" xfId="21991"/>
    <cellStyle name="6_DeckblattNeu 9 2 5 2" xfId="36306"/>
    <cellStyle name="6_DeckblattNeu 9 2 6" xfId="29147"/>
    <cellStyle name="6_DeckblattNeu 9 3" xfId="15378"/>
    <cellStyle name="6_DeckblattNeu 9 3 2" xfId="22537"/>
    <cellStyle name="6_DeckblattNeu 9 3 2 2" xfId="36852"/>
    <cellStyle name="6_DeckblattNeu 9 3 3" xfId="29693"/>
    <cellStyle name="6_DeckblattNeu 9 4" xfId="17732"/>
    <cellStyle name="6_DeckblattNeu 9 4 2" xfId="24869"/>
    <cellStyle name="6_DeckblattNeu 9 4 2 2" xfId="39184"/>
    <cellStyle name="6_DeckblattNeu 9 4 3" xfId="32047"/>
    <cellStyle name="6_III_Tagesbetreuung_2010_Rev1" xfId="207"/>
    <cellStyle name="6_III_Tagesbetreuung_2010_Rev1 10" xfId="43293"/>
    <cellStyle name="6_III_Tagesbetreuung_2010_Rev1 2" xfId="810"/>
    <cellStyle name="6_III_Tagesbetreuung_2010_Rev1 2 2" xfId="811"/>
    <cellStyle name="6_III_Tagesbetreuung_2010_Rev1 2 2 2" xfId="812"/>
    <cellStyle name="6_III_Tagesbetreuung_2010_Rev1 2 2 2 2" xfId="13037"/>
    <cellStyle name="6_III_Tagesbetreuung_2010_Rev1 2 2 2 2 2" xfId="14239"/>
    <cellStyle name="6_III_Tagesbetreuung_2010_Rev1 2 2 2 2 2 2" xfId="16608"/>
    <cellStyle name="6_III_Tagesbetreuung_2010_Rev1 2 2 2 2 2 2 2" xfId="23767"/>
    <cellStyle name="6_III_Tagesbetreuung_2010_Rev1 2 2 2 2 2 2 2 2" xfId="38082"/>
    <cellStyle name="6_III_Tagesbetreuung_2010_Rev1 2 2 2 2 2 2 3" xfId="30923"/>
    <cellStyle name="6_III_Tagesbetreuung_2010_Rev1 2 2 2 2 2 3" xfId="18962"/>
    <cellStyle name="6_III_Tagesbetreuung_2010_Rev1 2 2 2 2 2 3 2" xfId="26099"/>
    <cellStyle name="6_III_Tagesbetreuung_2010_Rev1 2 2 2 2 2 3 2 2" xfId="40414"/>
    <cellStyle name="6_III_Tagesbetreuung_2010_Rev1 2 2 2 2 2 3 3" xfId="33277"/>
    <cellStyle name="6_III_Tagesbetreuung_2010_Rev1 2 2 2 2 2 4" xfId="20296"/>
    <cellStyle name="6_III_Tagesbetreuung_2010_Rev1 2 2 2 2 2 4 2" xfId="27433"/>
    <cellStyle name="6_III_Tagesbetreuung_2010_Rev1 2 2 2 2 2 4 2 2" xfId="41748"/>
    <cellStyle name="6_III_Tagesbetreuung_2010_Rev1 2 2 2 2 2 4 3" xfId="34611"/>
    <cellStyle name="6_III_Tagesbetreuung_2010_Rev1 2 2 2 2 2 5" xfId="21511"/>
    <cellStyle name="6_III_Tagesbetreuung_2010_Rev1 2 2 2 2 2 5 2" xfId="35826"/>
    <cellStyle name="6_III_Tagesbetreuung_2010_Rev1 2 2 2 2 2 6" xfId="28648"/>
    <cellStyle name="6_III_Tagesbetreuung_2010_Rev1 2 2 2 2 3" xfId="15406"/>
    <cellStyle name="6_III_Tagesbetreuung_2010_Rev1 2 2 2 2 3 2" xfId="22565"/>
    <cellStyle name="6_III_Tagesbetreuung_2010_Rev1 2 2 2 2 3 2 2" xfId="36880"/>
    <cellStyle name="6_III_Tagesbetreuung_2010_Rev1 2 2 2 2 3 3" xfId="29721"/>
    <cellStyle name="6_III_Tagesbetreuung_2010_Rev1 2 2 2 2 4" xfId="17760"/>
    <cellStyle name="6_III_Tagesbetreuung_2010_Rev1 2 2 2 2 4 2" xfId="24897"/>
    <cellStyle name="6_III_Tagesbetreuung_2010_Rev1 2 2 2 2 4 2 2" xfId="39212"/>
    <cellStyle name="6_III_Tagesbetreuung_2010_Rev1 2 2 2 2 4 3" xfId="32075"/>
    <cellStyle name="6_III_Tagesbetreuung_2010_Rev1 2 2 3" xfId="813"/>
    <cellStyle name="6_III_Tagesbetreuung_2010_Rev1 2 2 3 2" xfId="13038"/>
    <cellStyle name="6_III_Tagesbetreuung_2010_Rev1 2 2 3 2 2" xfId="14808"/>
    <cellStyle name="6_III_Tagesbetreuung_2010_Rev1 2 2 3 2 2 2" xfId="17171"/>
    <cellStyle name="6_III_Tagesbetreuung_2010_Rev1 2 2 3 2 2 2 2" xfId="24308"/>
    <cellStyle name="6_III_Tagesbetreuung_2010_Rev1 2 2 3 2 2 2 2 2" xfId="38623"/>
    <cellStyle name="6_III_Tagesbetreuung_2010_Rev1 2 2 3 2 2 2 3" xfId="31486"/>
    <cellStyle name="6_III_Tagesbetreuung_2010_Rev1 2 2 3 2 2 3" xfId="19525"/>
    <cellStyle name="6_III_Tagesbetreuung_2010_Rev1 2 2 3 2 2 3 2" xfId="26662"/>
    <cellStyle name="6_III_Tagesbetreuung_2010_Rev1 2 2 3 2 2 3 2 2" xfId="40977"/>
    <cellStyle name="6_III_Tagesbetreuung_2010_Rev1 2 2 3 2 2 3 3" xfId="33840"/>
    <cellStyle name="6_III_Tagesbetreuung_2010_Rev1 2 2 3 2 2 4" xfId="20801"/>
    <cellStyle name="6_III_Tagesbetreuung_2010_Rev1 2 2 3 2 2 4 2" xfId="27938"/>
    <cellStyle name="6_III_Tagesbetreuung_2010_Rev1 2 2 3 2 2 4 2 2" xfId="42253"/>
    <cellStyle name="6_III_Tagesbetreuung_2010_Rev1 2 2 3 2 2 4 3" xfId="35116"/>
    <cellStyle name="6_III_Tagesbetreuung_2010_Rev1 2 2 3 2 2 5" xfId="21977"/>
    <cellStyle name="6_III_Tagesbetreuung_2010_Rev1 2 2 3 2 2 5 2" xfId="36292"/>
    <cellStyle name="6_III_Tagesbetreuung_2010_Rev1 2 2 3 2 2 6" xfId="29133"/>
    <cellStyle name="6_III_Tagesbetreuung_2010_Rev1 2 2 3 2 3" xfId="15407"/>
    <cellStyle name="6_III_Tagesbetreuung_2010_Rev1 2 2 3 2 3 2" xfId="22566"/>
    <cellStyle name="6_III_Tagesbetreuung_2010_Rev1 2 2 3 2 3 2 2" xfId="36881"/>
    <cellStyle name="6_III_Tagesbetreuung_2010_Rev1 2 2 3 2 3 3" xfId="29722"/>
    <cellStyle name="6_III_Tagesbetreuung_2010_Rev1 2 2 3 2 4" xfId="17761"/>
    <cellStyle name="6_III_Tagesbetreuung_2010_Rev1 2 2 3 2 4 2" xfId="24898"/>
    <cellStyle name="6_III_Tagesbetreuung_2010_Rev1 2 2 3 2 4 2 2" xfId="39213"/>
    <cellStyle name="6_III_Tagesbetreuung_2010_Rev1 2 2 3 2 4 3" xfId="32076"/>
    <cellStyle name="6_III_Tagesbetreuung_2010_Rev1 2 2 4" xfId="814"/>
    <cellStyle name="6_III_Tagesbetreuung_2010_Rev1 2 2 4 2" xfId="13039"/>
    <cellStyle name="6_III_Tagesbetreuung_2010_Rev1 2 2 4 2 2" xfId="14183"/>
    <cellStyle name="6_III_Tagesbetreuung_2010_Rev1 2 2 4 2 2 2" xfId="16552"/>
    <cellStyle name="6_III_Tagesbetreuung_2010_Rev1 2 2 4 2 2 2 2" xfId="23711"/>
    <cellStyle name="6_III_Tagesbetreuung_2010_Rev1 2 2 4 2 2 2 2 2" xfId="38026"/>
    <cellStyle name="6_III_Tagesbetreuung_2010_Rev1 2 2 4 2 2 2 3" xfId="30867"/>
    <cellStyle name="6_III_Tagesbetreuung_2010_Rev1 2 2 4 2 2 3" xfId="18906"/>
    <cellStyle name="6_III_Tagesbetreuung_2010_Rev1 2 2 4 2 2 3 2" xfId="26043"/>
    <cellStyle name="6_III_Tagesbetreuung_2010_Rev1 2 2 4 2 2 3 2 2" xfId="40358"/>
    <cellStyle name="6_III_Tagesbetreuung_2010_Rev1 2 2 4 2 2 3 3" xfId="33221"/>
    <cellStyle name="6_III_Tagesbetreuung_2010_Rev1 2 2 4 2 2 4" xfId="20240"/>
    <cellStyle name="6_III_Tagesbetreuung_2010_Rev1 2 2 4 2 2 4 2" xfId="27377"/>
    <cellStyle name="6_III_Tagesbetreuung_2010_Rev1 2 2 4 2 2 4 2 2" xfId="41692"/>
    <cellStyle name="6_III_Tagesbetreuung_2010_Rev1 2 2 4 2 2 4 3" xfId="34555"/>
    <cellStyle name="6_III_Tagesbetreuung_2010_Rev1 2 2 4 2 2 5" xfId="21455"/>
    <cellStyle name="6_III_Tagesbetreuung_2010_Rev1 2 2 4 2 2 5 2" xfId="35770"/>
    <cellStyle name="6_III_Tagesbetreuung_2010_Rev1 2 2 4 2 2 6" xfId="28592"/>
    <cellStyle name="6_III_Tagesbetreuung_2010_Rev1 2 2 4 2 3" xfId="15408"/>
    <cellStyle name="6_III_Tagesbetreuung_2010_Rev1 2 2 4 2 3 2" xfId="22567"/>
    <cellStyle name="6_III_Tagesbetreuung_2010_Rev1 2 2 4 2 3 2 2" xfId="36882"/>
    <cellStyle name="6_III_Tagesbetreuung_2010_Rev1 2 2 4 2 3 3" xfId="29723"/>
    <cellStyle name="6_III_Tagesbetreuung_2010_Rev1 2 2 4 2 4" xfId="17762"/>
    <cellStyle name="6_III_Tagesbetreuung_2010_Rev1 2 2 4 2 4 2" xfId="24899"/>
    <cellStyle name="6_III_Tagesbetreuung_2010_Rev1 2 2 4 2 4 2 2" xfId="39214"/>
    <cellStyle name="6_III_Tagesbetreuung_2010_Rev1 2 2 4 2 4 3" xfId="32077"/>
    <cellStyle name="6_III_Tagesbetreuung_2010_Rev1 2 2 5" xfId="815"/>
    <cellStyle name="6_III_Tagesbetreuung_2010_Rev1 2 2 5 2" xfId="13040"/>
    <cellStyle name="6_III_Tagesbetreuung_2010_Rev1 2 2 5 2 2" xfId="14252"/>
    <cellStyle name="6_III_Tagesbetreuung_2010_Rev1 2 2 5 2 2 2" xfId="16621"/>
    <cellStyle name="6_III_Tagesbetreuung_2010_Rev1 2 2 5 2 2 2 2" xfId="23780"/>
    <cellStyle name="6_III_Tagesbetreuung_2010_Rev1 2 2 5 2 2 2 2 2" xfId="38095"/>
    <cellStyle name="6_III_Tagesbetreuung_2010_Rev1 2 2 5 2 2 2 3" xfId="30936"/>
    <cellStyle name="6_III_Tagesbetreuung_2010_Rev1 2 2 5 2 2 3" xfId="18975"/>
    <cellStyle name="6_III_Tagesbetreuung_2010_Rev1 2 2 5 2 2 3 2" xfId="26112"/>
    <cellStyle name="6_III_Tagesbetreuung_2010_Rev1 2 2 5 2 2 3 2 2" xfId="40427"/>
    <cellStyle name="6_III_Tagesbetreuung_2010_Rev1 2 2 5 2 2 3 3" xfId="33290"/>
    <cellStyle name="6_III_Tagesbetreuung_2010_Rev1 2 2 5 2 2 4" xfId="20308"/>
    <cellStyle name="6_III_Tagesbetreuung_2010_Rev1 2 2 5 2 2 4 2" xfId="27445"/>
    <cellStyle name="6_III_Tagesbetreuung_2010_Rev1 2 2 5 2 2 4 2 2" xfId="41760"/>
    <cellStyle name="6_III_Tagesbetreuung_2010_Rev1 2 2 5 2 2 4 3" xfId="34623"/>
    <cellStyle name="6_III_Tagesbetreuung_2010_Rev1 2 2 5 2 2 5" xfId="21523"/>
    <cellStyle name="6_III_Tagesbetreuung_2010_Rev1 2 2 5 2 2 5 2" xfId="35838"/>
    <cellStyle name="6_III_Tagesbetreuung_2010_Rev1 2 2 5 2 2 6" xfId="28660"/>
    <cellStyle name="6_III_Tagesbetreuung_2010_Rev1 2 2 5 2 3" xfId="15409"/>
    <cellStyle name="6_III_Tagesbetreuung_2010_Rev1 2 2 5 2 3 2" xfId="22568"/>
    <cellStyle name="6_III_Tagesbetreuung_2010_Rev1 2 2 5 2 3 2 2" xfId="36883"/>
    <cellStyle name="6_III_Tagesbetreuung_2010_Rev1 2 2 5 2 3 3" xfId="29724"/>
    <cellStyle name="6_III_Tagesbetreuung_2010_Rev1 2 2 5 2 4" xfId="17763"/>
    <cellStyle name="6_III_Tagesbetreuung_2010_Rev1 2 2 5 2 4 2" xfId="24900"/>
    <cellStyle name="6_III_Tagesbetreuung_2010_Rev1 2 2 5 2 4 2 2" xfId="39215"/>
    <cellStyle name="6_III_Tagesbetreuung_2010_Rev1 2 2 5 2 4 3" xfId="32078"/>
    <cellStyle name="6_III_Tagesbetreuung_2010_Rev1 2 2 6" xfId="13036"/>
    <cellStyle name="6_III_Tagesbetreuung_2010_Rev1 2 2 6 2" xfId="14809"/>
    <cellStyle name="6_III_Tagesbetreuung_2010_Rev1 2 2 6 2 2" xfId="17172"/>
    <cellStyle name="6_III_Tagesbetreuung_2010_Rev1 2 2 6 2 2 2" xfId="24309"/>
    <cellStyle name="6_III_Tagesbetreuung_2010_Rev1 2 2 6 2 2 2 2" xfId="38624"/>
    <cellStyle name="6_III_Tagesbetreuung_2010_Rev1 2 2 6 2 2 3" xfId="31487"/>
    <cellStyle name="6_III_Tagesbetreuung_2010_Rev1 2 2 6 2 3" xfId="19526"/>
    <cellStyle name="6_III_Tagesbetreuung_2010_Rev1 2 2 6 2 3 2" xfId="26663"/>
    <cellStyle name="6_III_Tagesbetreuung_2010_Rev1 2 2 6 2 3 2 2" xfId="40978"/>
    <cellStyle name="6_III_Tagesbetreuung_2010_Rev1 2 2 6 2 3 3" xfId="33841"/>
    <cellStyle name="6_III_Tagesbetreuung_2010_Rev1 2 2 6 2 4" xfId="20802"/>
    <cellStyle name="6_III_Tagesbetreuung_2010_Rev1 2 2 6 2 4 2" xfId="27939"/>
    <cellStyle name="6_III_Tagesbetreuung_2010_Rev1 2 2 6 2 4 2 2" xfId="42254"/>
    <cellStyle name="6_III_Tagesbetreuung_2010_Rev1 2 2 6 2 4 3" xfId="35117"/>
    <cellStyle name="6_III_Tagesbetreuung_2010_Rev1 2 2 6 2 5" xfId="21978"/>
    <cellStyle name="6_III_Tagesbetreuung_2010_Rev1 2 2 6 2 5 2" xfId="36293"/>
    <cellStyle name="6_III_Tagesbetreuung_2010_Rev1 2 2 6 2 6" xfId="29134"/>
    <cellStyle name="6_III_Tagesbetreuung_2010_Rev1 2 2 6 3" xfId="15405"/>
    <cellStyle name="6_III_Tagesbetreuung_2010_Rev1 2 2 6 3 2" xfId="22564"/>
    <cellStyle name="6_III_Tagesbetreuung_2010_Rev1 2 2 6 3 2 2" xfId="36879"/>
    <cellStyle name="6_III_Tagesbetreuung_2010_Rev1 2 2 6 3 3" xfId="29720"/>
    <cellStyle name="6_III_Tagesbetreuung_2010_Rev1 2 2 6 4" xfId="17759"/>
    <cellStyle name="6_III_Tagesbetreuung_2010_Rev1 2 2 6 4 2" xfId="24896"/>
    <cellStyle name="6_III_Tagesbetreuung_2010_Rev1 2 2 6 4 2 2" xfId="39211"/>
    <cellStyle name="6_III_Tagesbetreuung_2010_Rev1 2 2 6 4 3" xfId="32074"/>
    <cellStyle name="6_III_Tagesbetreuung_2010_Rev1 2 3" xfId="816"/>
    <cellStyle name="6_III_Tagesbetreuung_2010_Rev1 2 3 2" xfId="13041"/>
    <cellStyle name="6_III_Tagesbetreuung_2010_Rev1 2 3 2 2" xfId="14251"/>
    <cellStyle name="6_III_Tagesbetreuung_2010_Rev1 2 3 2 2 2" xfId="16620"/>
    <cellStyle name="6_III_Tagesbetreuung_2010_Rev1 2 3 2 2 2 2" xfId="23779"/>
    <cellStyle name="6_III_Tagesbetreuung_2010_Rev1 2 3 2 2 2 2 2" xfId="38094"/>
    <cellStyle name="6_III_Tagesbetreuung_2010_Rev1 2 3 2 2 2 3" xfId="30935"/>
    <cellStyle name="6_III_Tagesbetreuung_2010_Rev1 2 3 2 2 3" xfId="18974"/>
    <cellStyle name="6_III_Tagesbetreuung_2010_Rev1 2 3 2 2 3 2" xfId="26111"/>
    <cellStyle name="6_III_Tagesbetreuung_2010_Rev1 2 3 2 2 3 2 2" xfId="40426"/>
    <cellStyle name="6_III_Tagesbetreuung_2010_Rev1 2 3 2 2 3 3" xfId="33289"/>
    <cellStyle name="6_III_Tagesbetreuung_2010_Rev1 2 3 2 2 4" xfId="20307"/>
    <cellStyle name="6_III_Tagesbetreuung_2010_Rev1 2 3 2 2 4 2" xfId="27444"/>
    <cellStyle name="6_III_Tagesbetreuung_2010_Rev1 2 3 2 2 4 2 2" xfId="41759"/>
    <cellStyle name="6_III_Tagesbetreuung_2010_Rev1 2 3 2 2 4 3" xfId="34622"/>
    <cellStyle name="6_III_Tagesbetreuung_2010_Rev1 2 3 2 2 5" xfId="21522"/>
    <cellStyle name="6_III_Tagesbetreuung_2010_Rev1 2 3 2 2 5 2" xfId="35837"/>
    <cellStyle name="6_III_Tagesbetreuung_2010_Rev1 2 3 2 2 6" xfId="28659"/>
    <cellStyle name="6_III_Tagesbetreuung_2010_Rev1 2 3 2 3" xfId="15410"/>
    <cellStyle name="6_III_Tagesbetreuung_2010_Rev1 2 3 2 3 2" xfId="22569"/>
    <cellStyle name="6_III_Tagesbetreuung_2010_Rev1 2 3 2 3 2 2" xfId="36884"/>
    <cellStyle name="6_III_Tagesbetreuung_2010_Rev1 2 3 2 3 3" xfId="29725"/>
    <cellStyle name="6_III_Tagesbetreuung_2010_Rev1 2 3 2 4" xfId="17764"/>
    <cellStyle name="6_III_Tagesbetreuung_2010_Rev1 2 3 2 4 2" xfId="24901"/>
    <cellStyle name="6_III_Tagesbetreuung_2010_Rev1 2 3 2 4 2 2" xfId="39216"/>
    <cellStyle name="6_III_Tagesbetreuung_2010_Rev1 2 3 2 4 3" xfId="32079"/>
    <cellStyle name="6_III_Tagesbetreuung_2010_Rev1 2 4" xfId="817"/>
    <cellStyle name="6_III_Tagesbetreuung_2010_Rev1 2 4 2" xfId="13042"/>
    <cellStyle name="6_III_Tagesbetreuung_2010_Rev1 2 4 2 2" xfId="14247"/>
    <cellStyle name="6_III_Tagesbetreuung_2010_Rev1 2 4 2 2 2" xfId="16616"/>
    <cellStyle name="6_III_Tagesbetreuung_2010_Rev1 2 4 2 2 2 2" xfId="23775"/>
    <cellStyle name="6_III_Tagesbetreuung_2010_Rev1 2 4 2 2 2 2 2" xfId="38090"/>
    <cellStyle name="6_III_Tagesbetreuung_2010_Rev1 2 4 2 2 2 3" xfId="30931"/>
    <cellStyle name="6_III_Tagesbetreuung_2010_Rev1 2 4 2 2 3" xfId="18970"/>
    <cellStyle name="6_III_Tagesbetreuung_2010_Rev1 2 4 2 2 3 2" xfId="26107"/>
    <cellStyle name="6_III_Tagesbetreuung_2010_Rev1 2 4 2 2 3 2 2" xfId="40422"/>
    <cellStyle name="6_III_Tagesbetreuung_2010_Rev1 2 4 2 2 3 3" xfId="33285"/>
    <cellStyle name="6_III_Tagesbetreuung_2010_Rev1 2 4 2 2 4" xfId="20303"/>
    <cellStyle name="6_III_Tagesbetreuung_2010_Rev1 2 4 2 2 4 2" xfId="27440"/>
    <cellStyle name="6_III_Tagesbetreuung_2010_Rev1 2 4 2 2 4 2 2" xfId="41755"/>
    <cellStyle name="6_III_Tagesbetreuung_2010_Rev1 2 4 2 2 4 3" xfId="34618"/>
    <cellStyle name="6_III_Tagesbetreuung_2010_Rev1 2 4 2 2 5" xfId="21518"/>
    <cellStyle name="6_III_Tagesbetreuung_2010_Rev1 2 4 2 2 5 2" xfId="35833"/>
    <cellStyle name="6_III_Tagesbetreuung_2010_Rev1 2 4 2 2 6" xfId="28655"/>
    <cellStyle name="6_III_Tagesbetreuung_2010_Rev1 2 4 2 3" xfId="15411"/>
    <cellStyle name="6_III_Tagesbetreuung_2010_Rev1 2 4 2 3 2" xfId="22570"/>
    <cellStyle name="6_III_Tagesbetreuung_2010_Rev1 2 4 2 3 2 2" xfId="36885"/>
    <cellStyle name="6_III_Tagesbetreuung_2010_Rev1 2 4 2 3 3" xfId="29726"/>
    <cellStyle name="6_III_Tagesbetreuung_2010_Rev1 2 4 2 4" xfId="17765"/>
    <cellStyle name="6_III_Tagesbetreuung_2010_Rev1 2 4 2 4 2" xfId="24902"/>
    <cellStyle name="6_III_Tagesbetreuung_2010_Rev1 2 4 2 4 2 2" xfId="39217"/>
    <cellStyle name="6_III_Tagesbetreuung_2010_Rev1 2 4 2 4 3" xfId="32080"/>
    <cellStyle name="6_III_Tagesbetreuung_2010_Rev1 2 5" xfId="818"/>
    <cellStyle name="6_III_Tagesbetreuung_2010_Rev1 2 5 2" xfId="13043"/>
    <cellStyle name="6_III_Tagesbetreuung_2010_Rev1 2 5 2 2" xfId="14248"/>
    <cellStyle name="6_III_Tagesbetreuung_2010_Rev1 2 5 2 2 2" xfId="16617"/>
    <cellStyle name="6_III_Tagesbetreuung_2010_Rev1 2 5 2 2 2 2" xfId="23776"/>
    <cellStyle name="6_III_Tagesbetreuung_2010_Rev1 2 5 2 2 2 2 2" xfId="38091"/>
    <cellStyle name="6_III_Tagesbetreuung_2010_Rev1 2 5 2 2 2 3" xfId="30932"/>
    <cellStyle name="6_III_Tagesbetreuung_2010_Rev1 2 5 2 2 3" xfId="18971"/>
    <cellStyle name="6_III_Tagesbetreuung_2010_Rev1 2 5 2 2 3 2" xfId="26108"/>
    <cellStyle name="6_III_Tagesbetreuung_2010_Rev1 2 5 2 2 3 2 2" xfId="40423"/>
    <cellStyle name="6_III_Tagesbetreuung_2010_Rev1 2 5 2 2 3 3" xfId="33286"/>
    <cellStyle name="6_III_Tagesbetreuung_2010_Rev1 2 5 2 2 4" xfId="20304"/>
    <cellStyle name="6_III_Tagesbetreuung_2010_Rev1 2 5 2 2 4 2" xfId="27441"/>
    <cellStyle name="6_III_Tagesbetreuung_2010_Rev1 2 5 2 2 4 2 2" xfId="41756"/>
    <cellStyle name="6_III_Tagesbetreuung_2010_Rev1 2 5 2 2 4 3" xfId="34619"/>
    <cellStyle name="6_III_Tagesbetreuung_2010_Rev1 2 5 2 2 5" xfId="21519"/>
    <cellStyle name="6_III_Tagesbetreuung_2010_Rev1 2 5 2 2 5 2" xfId="35834"/>
    <cellStyle name="6_III_Tagesbetreuung_2010_Rev1 2 5 2 2 6" xfId="28656"/>
    <cellStyle name="6_III_Tagesbetreuung_2010_Rev1 2 5 2 3" xfId="15412"/>
    <cellStyle name="6_III_Tagesbetreuung_2010_Rev1 2 5 2 3 2" xfId="22571"/>
    <cellStyle name="6_III_Tagesbetreuung_2010_Rev1 2 5 2 3 2 2" xfId="36886"/>
    <cellStyle name="6_III_Tagesbetreuung_2010_Rev1 2 5 2 3 3" xfId="29727"/>
    <cellStyle name="6_III_Tagesbetreuung_2010_Rev1 2 5 2 4" xfId="17766"/>
    <cellStyle name="6_III_Tagesbetreuung_2010_Rev1 2 5 2 4 2" xfId="24903"/>
    <cellStyle name="6_III_Tagesbetreuung_2010_Rev1 2 5 2 4 2 2" xfId="39218"/>
    <cellStyle name="6_III_Tagesbetreuung_2010_Rev1 2 5 2 4 3" xfId="32081"/>
    <cellStyle name="6_III_Tagesbetreuung_2010_Rev1 2 6" xfId="819"/>
    <cellStyle name="6_III_Tagesbetreuung_2010_Rev1 2 6 2" xfId="13044"/>
    <cellStyle name="6_III_Tagesbetreuung_2010_Rev1 2 6 2 2" xfId="14250"/>
    <cellStyle name="6_III_Tagesbetreuung_2010_Rev1 2 6 2 2 2" xfId="16619"/>
    <cellStyle name="6_III_Tagesbetreuung_2010_Rev1 2 6 2 2 2 2" xfId="23778"/>
    <cellStyle name="6_III_Tagesbetreuung_2010_Rev1 2 6 2 2 2 2 2" xfId="38093"/>
    <cellStyle name="6_III_Tagesbetreuung_2010_Rev1 2 6 2 2 2 3" xfId="30934"/>
    <cellStyle name="6_III_Tagesbetreuung_2010_Rev1 2 6 2 2 3" xfId="18973"/>
    <cellStyle name="6_III_Tagesbetreuung_2010_Rev1 2 6 2 2 3 2" xfId="26110"/>
    <cellStyle name="6_III_Tagesbetreuung_2010_Rev1 2 6 2 2 3 2 2" xfId="40425"/>
    <cellStyle name="6_III_Tagesbetreuung_2010_Rev1 2 6 2 2 3 3" xfId="33288"/>
    <cellStyle name="6_III_Tagesbetreuung_2010_Rev1 2 6 2 2 4" xfId="20306"/>
    <cellStyle name="6_III_Tagesbetreuung_2010_Rev1 2 6 2 2 4 2" xfId="27443"/>
    <cellStyle name="6_III_Tagesbetreuung_2010_Rev1 2 6 2 2 4 2 2" xfId="41758"/>
    <cellStyle name="6_III_Tagesbetreuung_2010_Rev1 2 6 2 2 4 3" xfId="34621"/>
    <cellStyle name="6_III_Tagesbetreuung_2010_Rev1 2 6 2 2 5" xfId="21521"/>
    <cellStyle name="6_III_Tagesbetreuung_2010_Rev1 2 6 2 2 5 2" xfId="35836"/>
    <cellStyle name="6_III_Tagesbetreuung_2010_Rev1 2 6 2 2 6" xfId="28658"/>
    <cellStyle name="6_III_Tagesbetreuung_2010_Rev1 2 6 2 3" xfId="15413"/>
    <cellStyle name="6_III_Tagesbetreuung_2010_Rev1 2 6 2 3 2" xfId="22572"/>
    <cellStyle name="6_III_Tagesbetreuung_2010_Rev1 2 6 2 3 2 2" xfId="36887"/>
    <cellStyle name="6_III_Tagesbetreuung_2010_Rev1 2 6 2 3 3" xfId="29728"/>
    <cellStyle name="6_III_Tagesbetreuung_2010_Rev1 2 6 2 4" xfId="17767"/>
    <cellStyle name="6_III_Tagesbetreuung_2010_Rev1 2 6 2 4 2" xfId="24904"/>
    <cellStyle name="6_III_Tagesbetreuung_2010_Rev1 2 6 2 4 2 2" xfId="39219"/>
    <cellStyle name="6_III_Tagesbetreuung_2010_Rev1 2 6 2 4 3" xfId="32082"/>
    <cellStyle name="6_III_Tagesbetreuung_2010_Rev1 2 7" xfId="13035"/>
    <cellStyle name="6_III_Tagesbetreuung_2010_Rev1 2 7 2" xfId="14249"/>
    <cellStyle name="6_III_Tagesbetreuung_2010_Rev1 2 7 2 2" xfId="16618"/>
    <cellStyle name="6_III_Tagesbetreuung_2010_Rev1 2 7 2 2 2" xfId="23777"/>
    <cellStyle name="6_III_Tagesbetreuung_2010_Rev1 2 7 2 2 2 2" xfId="38092"/>
    <cellStyle name="6_III_Tagesbetreuung_2010_Rev1 2 7 2 2 3" xfId="30933"/>
    <cellStyle name="6_III_Tagesbetreuung_2010_Rev1 2 7 2 3" xfId="18972"/>
    <cellStyle name="6_III_Tagesbetreuung_2010_Rev1 2 7 2 3 2" xfId="26109"/>
    <cellStyle name="6_III_Tagesbetreuung_2010_Rev1 2 7 2 3 2 2" xfId="40424"/>
    <cellStyle name="6_III_Tagesbetreuung_2010_Rev1 2 7 2 3 3" xfId="33287"/>
    <cellStyle name="6_III_Tagesbetreuung_2010_Rev1 2 7 2 4" xfId="20305"/>
    <cellStyle name="6_III_Tagesbetreuung_2010_Rev1 2 7 2 4 2" xfId="27442"/>
    <cellStyle name="6_III_Tagesbetreuung_2010_Rev1 2 7 2 4 2 2" xfId="41757"/>
    <cellStyle name="6_III_Tagesbetreuung_2010_Rev1 2 7 2 4 3" xfId="34620"/>
    <cellStyle name="6_III_Tagesbetreuung_2010_Rev1 2 7 2 5" xfId="21520"/>
    <cellStyle name="6_III_Tagesbetreuung_2010_Rev1 2 7 2 5 2" xfId="35835"/>
    <cellStyle name="6_III_Tagesbetreuung_2010_Rev1 2 7 2 6" xfId="28657"/>
    <cellStyle name="6_III_Tagesbetreuung_2010_Rev1 2 7 3" xfId="15404"/>
    <cellStyle name="6_III_Tagesbetreuung_2010_Rev1 2 7 3 2" xfId="22563"/>
    <cellStyle name="6_III_Tagesbetreuung_2010_Rev1 2 7 3 2 2" xfId="36878"/>
    <cellStyle name="6_III_Tagesbetreuung_2010_Rev1 2 7 3 3" xfId="29719"/>
    <cellStyle name="6_III_Tagesbetreuung_2010_Rev1 2 7 4" xfId="17758"/>
    <cellStyle name="6_III_Tagesbetreuung_2010_Rev1 2 7 4 2" xfId="24895"/>
    <cellStyle name="6_III_Tagesbetreuung_2010_Rev1 2 7 4 2 2" xfId="39210"/>
    <cellStyle name="6_III_Tagesbetreuung_2010_Rev1 2 7 4 3" xfId="32073"/>
    <cellStyle name="6_III_Tagesbetreuung_2010_Rev1 3" xfId="820"/>
    <cellStyle name="6_III_Tagesbetreuung_2010_Rev1 3 2" xfId="821"/>
    <cellStyle name="6_III_Tagesbetreuung_2010_Rev1 3 2 2" xfId="822"/>
    <cellStyle name="6_III_Tagesbetreuung_2010_Rev1 3 2 2 2" xfId="13047"/>
    <cellStyle name="6_III_Tagesbetreuung_2010_Rev1 3 2 2 2 2" xfId="13935"/>
    <cellStyle name="6_III_Tagesbetreuung_2010_Rev1 3 2 2 2 2 2" xfId="16304"/>
    <cellStyle name="6_III_Tagesbetreuung_2010_Rev1 3 2 2 2 2 2 2" xfId="23463"/>
    <cellStyle name="6_III_Tagesbetreuung_2010_Rev1 3 2 2 2 2 2 2 2" xfId="37778"/>
    <cellStyle name="6_III_Tagesbetreuung_2010_Rev1 3 2 2 2 2 2 3" xfId="30619"/>
    <cellStyle name="6_III_Tagesbetreuung_2010_Rev1 3 2 2 2 2 3" xfId="18658"/>
    <cellStyle name="6_III_Tagesbetreuung_2010_Rev1 3 2 2 2 2 3 2" xfId="25795"/>
    <cellStyle name="6_III_Tagesbetreuung_2010_Rev1 3 2 2 2 2 3 2 2" xfId="40110"/>
    <cellStyle name="6_III_Tagesbetreuung_2010_Rev1 3 2 2 2 2 3 3" xfId="32973"/>
    <cellStyle name="6_III_Tagesbetreuung_2010_Rev1 3 2 2 2 2 4" xfId="20099"/>
    <cellStyle name="6_III_Tagesbetreuung_2010_Rev1 3 2 2 2 2 4 2" xfId="27236"/>
    <cellStyle name="6_III_Tagesbetreuung_2010_Rev1 3 2 2 2 2 4 2 2" xfId="41551"/>
    <cellStyle name="6_III_Tagesbetreuung_2010_Rev1 3 2 2 2 2 4 3" xfId="34414"/>
    <cellStyle name="6_III_Tagesbetreuung_2010_Rev1 3 2 2 2 2 5" xfId="21314"/>
    <cellStyle name="6_III_Tagesbetreuung_2010_Rev1 3 2 2 2 2 5 2" xfId="35629"/>
    <cellStyle name="6_III_Tagesbetreuung_2010_Rev1 3 2 2 2 2 6" xfId="28451"/>
    <cellStyle name="6_III_Tagesbetreuung_2010_Rev1 3 2 2 2 3" xfId="15416"/>
    <cellStyle name="6_III_Tagesbetreuung_2010_Rev1 3 2 2 2 3 2" xfId="22575"/>
    <cellStyle name="6_III_Tagesbetreuung_2010_Rev1 3 2 2 2 3 2 2" xfId="36890"/>
    <cellStyle name="6_III_Tagesbetreuung_2010_Rev1 3 2 2 2 3 3" xfId="29731"/>
    <cellStyle name="6_III_Tagesbetreuung_2010_Rev1 3 2 2 2 4" xfId="17770"/>
    <cellStyle name="6_III_Tagesbetreuung_2010_Rev1 3 2 2 2 4 2" xfId="24907"/>
    <cellStyle name="6_III_Tagesbetreuung_2010_Rev1 3 2 2 2 4 2 2" xfId="39222"/>
    <cellStyle name="6_III_Tagesbetreuung_2010_Rev1 3 2 2 2 4 3" xfId="32085"/>
    <cellStyle name="6_III_Tagesbetreuung_2010_Rev1 3 2 3" xfId="823"/>
    <cellStyle name="6_III_Tagesbetreuung_2010_Rev1 3 2 3 2" xfId="13048"/>
    <cellStyle name="6_III_Tagesbetreuung_2010_Rev1 3 2 3 2 2" xfId="14803"/>
    <cellStyle name="6_III_Tagesbetreuung_2010_Rev1 3 2 3 2 2 2" xfId="17166"/>
    <cellStyle name="6_III_Tagesbetreuung_2010_Rev1 3 2 3 2 2 2 2" xfId="24303"/>
    <cellStyle name="6_III_Tagesbetreuung_2010_Rev1 3 2 3 2 2 2 2 2" xfId="38618"/>
    <cellStyle name="6_III_Tagesbetreuung_2010_Rev1 3 2 3 2 2 2 3" xfId="31481"/>
    <cellStyle name="6_III_Tagesbetreuung_2010_Rev1 3 2 3 2 2 3" xfId="19520"/>
    <cellStyle name="6_III_Tagesbetreuung_2010_Rev1 3 2 3 2 2 3 2" xfId="26657"/>
    <cellStyle name="6_III_Tagesbetreuung_2010_Rev1 3 2 3 2 2 3 2 2" xfId="40972"/>
    <cellStyle name="6_III_Tagesbetreuung_2010_Rev1 3 2 3 2 2 3 3" xfId="33835"/>
    <cellStyle name="6_III_Tagesbetreuung_2010_Rev1 3 2 3 2 2 4" xfId="20796"/>
    <cellStyle name="6_III_Tagesbetreuung_2010_Rev1 3 2 3 2 2 4 2" xfId="27933"/>
    <cellStyle name="6_III_Tagesbetreuung_2010_Rev1 3 2 3 2 2 4 2 2" xfId="42248"/>
    <cellStyle name="6_III_Tagesbetreuung_2010_Rev1 3 2 3 2 2 4 3" xfId="35111"/>
    <cellStyle name="6_III_Tagesbetreuung_2010_Rev1 3 2 3 2 2 5" xfId="21972"/>
    <cellStyle name="6_III_Tagesbetreuung_2010_Rev1 3 2 3 2 2 5 2" xfId="36287"/>
    <cellStyle name="6_III_Tagesbetreuung_2010_Rev1 3 2 3 2 2 6" xfId="29128"/>
    <cellStyle name="6_III_Tagesbetreuung_2010_Rev1 3 2 3 2 3" xfId="15417"/>
    <cellStyle name="6_III_Tagesbetreuung_2010_Rev1 3 2 3 2 3 2" xfId="22576"/>
    <cellStyle name="6_III_Tagesbetreuung_2010_Rev1 3 2 3 2 3 2 2" xfId="36891"/>
    <cellStyle name="6_III_Tagesbetreuung_2010_Rev1 3 2 3 2 3 3" xfId="29732"/>
    <cellStyle name="6_III_Tagesbetreuung_2010_Rev1 3 2 3 2 4" xfId="17771"/>
    <cellStyle name="6_III_Tagesbetreuung_2010_Rev1 3 2 3 2 4 2" xfId="24908"/>
    <cellStyle name="6_III_Tagesbetreuung_2010_Rev1 3 2 3 2 4 2 2" xfId="39223"/>
    <cellStyle name="6_III_Tagesbetreuung_2010_Rev1 3 2 3 2 4 3" xfId="32086"/>
    <cellStyle name="6_III_Tagesbetreuung_2010_Rev1 3 2 4" xfId="824"/>
    <cellStyle name="6_III_Tagesbetreuung_2010_Rev1 3 2 4 2" xfId="13049"/>
    <cellStyle name="6_III_Tagesbetreuung_2010_Rev1 3 2 4 2 2" xfId="13914"/>
    <cellStyle name="6_III_Tagesbetreuung_2010_Rev1 3 2 4 2 2 2" xfId="16283"/>
    <cellStyle name="6_III_Tagesbetreuung_2010_Rev1 3 2 4 2 2 2 2" xfId="23442"/>
    <cellStyle name="6_III_Tagesbetreuung_2010_Rev1 3 2 4 2 2 2 2 2" xfId="37757"/>
    <cellStyle name="6_III_Tagesbetreuung_2010_Rev1 3 2 4 2 2 2 3" xfId="30598"/>
    <cellStyle name="6_III_Tagesbetreuung_2010_Rev1 3 2 4 2 2 3" xfId="18637"/>
    <cellStyle name="6_III_Tagesbetreuung_2010_Rev1 3 2 4 2 2 3 2" xfId="25774"/>
    <cellStyle name="6_III_Tagesbetreuung_2010_Rev1 3 2 4 2 2 3 2 2" xfId="40089"/>
    <cellStyle name="6_III_Tagesbetreuung_2010_Rev1 3 2 4 2 2 3 3" xfId="32952"/>
    <cellStyle name="6_III_Tagesbetreuung_2010_Rev1 3 2 4 2 2 4" xfId="20084"/>
    <cellStyle name="6_III_Tagesbetreuung_2010_Rev1 3 2 4 2 2 4 2" xfId="27221"/>
    <cellStyle name="6_III_Tagesbetreuung_2010_Rev1 3 2 4 2 2 4 2 2" xfId="41536"/>
    <cellStyle name="6_III_Tagesbetreuung_2010_Rev1 3 2 4 2 2 4 3" xfId="34399"/>
    <cellStyle name="6_III_Tagesbetreuung_2010_Rev1 3 2 4 2 2 5" xfId="21299"/>
    <cellStyle name="6_III_Tagesbetreuung_2010_Rev1 3 2 4 2 2 5 2" xfId="35614"/>
    <cellStyle name="6_III_Tagesbetreuung_2010_Rev1 3 2 4 2 2 6" xfId="28436"/>
    <cellStyle name="6_III_Tagesbetreuung_2010_Rev1 3 2 4 2 3" xfId="15418"/>
    <cellStyle name="6_III_Tagesbetreuung_2010_Rev1 3 2 4 2 3 2" xfId="22577"/>
    <cellStyle name="6_III_Tagesbetreuung_2010_Rev1 3 2 4 2 3 2 2" xfId="36892"/>
    <cellStyle name="6_III_Tagesbetreuung_2010_Rev1 3 2 4 2 3 3" xfId="29733"/>
    <cellStyle name="6_III_Tagesbetreuung_2010_Rev1 3 2 4 2 4" xfId="17772"/>
    <cellStyle name="6_III_Tagesbetreuung_2010_Rev1 3 2 4 2 4 2" xfId="24909"/>
    <cellStyle name="6_III_Tagesbetreuung_2010_Rev1 3 2 4 2 4 2 2" xfId="39224"/>
    <cellStyle name="6_III_Tagesbetreuung_2010_Rev1 3 2 4 2 4 3" xfId="32087"/>
    <cellStyle name="6_III_Tagesbetreuung_2010_Rev1 3 2 5" xfId="825"/>
    <cellStyle name="6_III_Tagesbetreuung_2010_Rev1 3 2 5 2" xfId="13050"/>
    <cellStyle name="6_III_Tagesbetreuung_2010_Rev1 3 2 5 2 2" xfId="14802"/>
    <cellStyle name="6_III_Tagesbetreuung_2010_Rev1 3 2 5 2 2 2" xfId="17165"/>
    <cellStyle name="6_III_Tagesbetreuung_2010_Rev1 3 2 5 2 2 2 2" xfId="24302"/>
    <cellStyle name="6_III_Tagesbetreuung_2010_Rev1 3 2 5 2 2 2 2 2" xfId="38617"/>
    <cellStyle name="6_III_Tagesbetreuung_2010_Rev1 3 2 5 2 2 2 3" xfId="31480"/>
    <cellStyle name="6_III_Tagesbetreuung_2010_Rev1 3 2 5 2 2 3" xfId="19519"/>
    <cellStyle name="6_III_Tagesbetreuung_2010_Rev1 3 2 5 2 2 3 2" xfId="26656"/>
    <cellStyle name="6_III_Tagesbetreuung_2010_Rev1 3 2 5 2 2 3 2 2" xfId="40971"/>
    <cellStyle name="6_III_Tagesbetreuung_2010_Rev1 3 2 5 2 2 3 3" xfId="33834"/>
    <cellStyle name="6_III_Tagesbetreuung_2010_Rev1 3 2 5 2 2 4" xfId="20795"/>
    <cellStyle name="6_III_Tagesbetreuung_2010_Rev1 3 2 5 2 2 4 2" xfId="27932"/>
    <cellStyle name="6_III_Tagesbetreuung_2010_Rev1 3 2 5 2 2 4 2 2" xfId="42247"/>
    <cellStyle name="6_III_Tagesbetreuung_2010_Rev1 3 2 5 2 2 4 3" xfId="35110"/>
    <cellStyle name="6_III_Tagesbetreuung_2010_Rev1 3 2 5 2 2 5" xfId="21971"/>
    <cellStyle name="6_III_Tagesbetreuung_2010_Rev1 3 2 5 2 2 5 2" xfId="36286"/>
    <cellStyle name="6_III_Tagesbetreuung_2010_Rev1 3 2 5 2 2 6" xfId="29127"/>
    <cellStyle name="6_III_Tagesbetreuung_2010_Rev1 3 2 5 2 3" xfId="15419"/>
    <cellStyle name="6_III_Tagesbetreuung_2010_Rev1 3 2 5 2 3 2" xfId="22578"/>
    <cellStyle name="6_III_Tagesbetreuung_2010_Rev1 3 2 5 2 3 2 2" xfId="36893"/>
    <cellStyle name="6_III_Tagesbetreuung_2010_Rev1 3 2 5 2 3 3" xfId="29734"/>
    <cellStyle name="6_III_Tagesbetreuung_2010_Rev1 3 2 5 2 4" xfId="17773"/>
    <cellStyle name="6_III_Tagesbetreuung_2010_Rev1 3 2 5 2 4 2" xfId="24910"/>
    <cellStyle name="6_III_Tagesbetreuung_2010_Rev1 3 2 5 2 4 2 2" xfId="39225"/>
    <cellStyle name="6_III_Tagesbetreuung_2010_Rev1 3 2 5 2 4 3" xfId="32088"/>
    <cellStyle name="6_III_Tagesbetreuung_2010_Rev1 3 2 6" xfId="13046"/>
    <cellStyle name="6_III_Tagesbetreuung_2010_Rev1 3 2 6 2" xfId="14804"/>
    <cellStyle name="6_III_Tagesbetreuung_2010_Rev1 3 2 6 2 2" xfId="17167"/>
    <cellStyle name="6_III_Tagesbetreuung_2010_Rev1 3 2 6 2 2 2" xfId="24304"/>
    <cellStyle name="6_III_Tagesbetreuung_2010_Rev1 3 2 6 2 2 2 2" xfId="38619"/>
    <cellStyle name="6_III_Tagesbetreuung_2010_Rev1 3 2 6 2 2 3" xfId="31482"/>
    <cellStyle name="6_III_Tagesbetreuung_2010_Rev1 3 2 6 2 3" xfId="19521"/>
    <cellStyle name="6_III_Tagesbetreuung_2010_Rev1 3 2 6 2 3 2" xfId="26658"/>
    <cellStyle name="6_III_Tagesbetreuung_2010_Rev1 3 2 6 2 3 2 2" xfId="40973"/>
    <cellStyle name="6_III_Tagesbetreuung_2010_Rev1 3 2 6 2 3 3" xfId="33836"/>
    <cellStyle name="6_III_Tagesbetreuung_2010_Rev1 3 2 6 2 4" xfId="20797"/>
    <cellStyle name="6_III_Tagesbetreuung_2010_Rev1 3 2 6 2 4 2" xfId="27934"/>
    <cellStyle name="6_III_Tagesbetreuung_2010_Rev1 3 2 6 2 4 2 2" xfId="42249"/>
    <cellStyle name="6_III_Tagesbetreuung_2010_Rev1 3 2 6 2 4 3" xfId="35112"/>
    <cellStyle name="6_III_Tagesbetreuung_2010_Rev1 3 2 6 2 5" xfId="21973"/>
    <cellStyle name="6_III_Tagesbetreuung_2010_Rev1 3 2 6 2 5 2" xfId="36288"/>
    <cellStyle name="6_III_Tagesbetreuung_2010_Rev1 3 2 6 2 6" xfId="29129"/>
    <cellStyle name="6_III_Tagesbetreuung_2010_Rev1 3 2 6 3" xfId="15415"/>
    <cellStyle name="6_III_Tagesbetreuung_2010_Rev1 3 2 6 3 2" xfId="22574"/>
    <cellStyle name="6_III_Tagesbetreuung_2010_Rev1 3 2 6 3 2 2" xfId="36889"/>
    <cellStyle name="6_III_Tagesbetreuung_2010_Rev1 3 2 6 3 3" xfId="29730"/>
    <cellStyle name="6_III_Tagesbetreuung_2010_Rev1 3 2 6 4" xfId="17769"/>
    <cellStyle name="6_III_Tagesbetreuung_2010_Rev1 3 2 6 4 2" xfId="24906"/>
    <cellStyle name="6_III_Tagesbetreuung_2010_Rev1 3 2 6 4 2 2" xfId="39221"/>
    <cellStyle name="6_III_Tagesbetreuung_2010_Rev1 3 2 6 4 3" xfId="32084"/>
    <cellStyle name="6_III_Tagesbetreuung_2010_Rev1 3 3" xfId="826"/>
    <cellStyle name="6_III_Tagesbetreuung_2010_Rev1 3 3 2" xfId="13051"/>
    <cellStyle name="6_III_Tagesbetreuung_2010_Rev1 3 3 2 2" xfId="14185"/>
    <cellStyle name="6_III_Tagesbetreuung_2010_Rev1 3 3 2 2 2" xfId="16554"/>
    <cellStyle name="6_III_Tagesbetreuung_2010_Rev1 3 3 2 2 2 2" xfId="23713"/>
    <cellStyle name="6_III_Tagesbetreuung_2010_Rev1 3 3 2 2 2 2 2" xfId="38028"/>
    <cellStyle name="6_III_Tagesbetreuung_2010_Rev1 3 3 2 2 2 3" xfId="30869"/>
    <cellStyle name="6_III_Tagesbetreuung_2010_Rev1 3 3 2 2 3" xfId="18908"/>
    <cellStyle name="6_III_Tagesbetreuung_2010_Rev1 3 3 2 2 3 2" xfId="26045"/>
    <cellStyle name="6_III_Tagesbetreuung_2010_Rev1 3 3 2 2 3 2 2" xfId="40360"/>
    <cellStyle name="6_III_Tagesbetreuung_2010_Rev1 3 3 2 2 3 3" xfId="33223"/>
    <cellStyle name="6_III_Tagesbetreuung_2010_Rev1 3 3 2 2 4" xfId="20242"/>
    <cellStyle name="6_III_Tagesbetreuung_2010_Rev1 3 3 2 2 4 2" xfId="27379"/>
    <cellStyle name="6_III_Tagesbetreuung_2010_Rev1 3 3 2 2 4 2 2" xfId="41694"/>
    <cellStyle name="6_III_Tagesbetreuung_2010_Rev1 3 3 2 2 4 3" xfId="34557"/>
    <cellStyle name="6_III_Tagesbetreuung_2010_Rev1 3 3 2 2 5" xfId="21457"/>
    <cellStyle name="6_III_Tagesbetreuung_2010_Rev1 3 3 2 2 5 2" xfId="35772"/>
    <cellStyle name="6_III_Tagesbetreuung_2010_Rev1 3 3 2 2 6" xfId="28594"/>
    <cellStyle name="6_III_Tagesbetreuung_2010_Rev1 3 3 2 3" xfId="15420"/>
    <cellStyle name="6_III_Tagesbetreuung_2010_Rev1 3 3 2 3 2" xfId="22579"/>
    <cellStyle name="6_III_Tagesbetreuung_2010_Rev1 3 3 2 3 2 2" xfId="36894"/>
    <cellStyle name="6_III_Tagesbetreuung_2010_Rev1 3 3 2 3 3" xfId="29735"/>
    <cellStyle name="6_III_Tagesbetreuung_2010_Rev1 3 3 2 4" xfId="17774"/>
    <cellStyle name="6_III_Tagesbetreuung_2010_Rev1 3 3 2 4 2" xfId="24911"/>
    <cellStyle name="6_III_Tagesbetreuung_2010_Rev1 3 3 2 4 2 2" xfId="39226"/>
    <cellStyle name="6_III_Tagesbetreuung_2010_Rev1 3 3 2 4 3" xfId="32089"/>
    <cellStyle name="6_III_Tagesbetreuung_2010_Rev1 3 4" xfId="827"/>
    <cellStyle name="6_III_Tagesbetreuung_2010_Rev1 3 4 2" xfId="13052"/>
    <cellStyle name="6_III_Tagesbetreuung_2010_Rev1 3 4 2 2" xfId="14801"/>
    <cellStyle name="6_III_Tagesbetreuung_2010_Rev1 3 4 2 2 2" xfId="17164"/>
    <cellStyle name="6_III_Tagesbetreuung_2010_Rev1 3 4 2 2 2 2" xfId="24301"/>
    <cellStyle name="6_III_Tagesbetreuung_2010_Rev1 3 4 2 2 2 2 2" xfId="38616"/>
    <cellStyle name="6_III_Tagesbetreuung_2010_Rev1 3 4 2 2 2 3" xfId="31479"/>
    <cellStyle name="6_III_Tagesbetreuung_2010_Rev1 3 4 2 2 3" xfId="19518"/>
    <cellStyle name="6_III_Tagesbetreuung_2010_Rev1 3 4 2 2 3 2" xfId="26655"/>
    <cellStyle name="6_III_Tagesbetreuung_2010_Rev1 3 4 2 2 3 2 2" xfId="40970"/>
    <cellStyle name="6_III_Tagesbetreuung_2010_Rev1 3 4 2 2 3 3" xfId="33833"/>
    <cellStyle name="6_III_Tagesbetreuung_2010_Rev1 3 4 2 2 4" xfId="20794"/>
    <cellStyle name="6_III_Tagesbetreuung_2010_Rev1 3 4 2 2 4 2" xfId="27931"/>
    <cellStyle name="6_III_Tagesbetreuung_2010_Rev1 3 4 2 2 4 2 2" xfId="42246"/>
    <cellStyle name="6_III_Tagesbetreuung_2010_Rev1 3 4 2 2 4 3" xfId="35109"/>
    <cellStyle name="6_III_Tagesbetreuung_2010_Rev1 3 4 2 2 5" xfId="21970"/>
    <cellStyle name="6_III_Tagesbetreuung_2010_Rev1 3 4 2 2 5 2" xfId="36285"/>
    <cellStyle name="6_III_Tagesbetreuung_2010_Rev1 3 4 2 2 6" xfId="29126"/>
    <cellStyle name="6_III_Tagesbetreuung_2010_Rev1 3 4 2 3" xfId="15421"/>
    <cellStyle name="6_III_Tagesbetreuung_2010_Rev1 3 4 2 3 2" xfId="22580"/>
    <cellStyle name="6_III_Tagesbetreuung_2010_Rev1 3 4 2 3 2 2" xfId="36895"/>
    <cellStyle name="6_III_Tagesbetreuung_2010_Rev1 3 4 2 3 3" xfId="29736"/>
    <cellStyle name="6_III_Tagesbetreuung_2010_Rev1 3 4 2 4" xfId="17775"/>
    <cellStyle name="6_III_Tagesbetreuung_2010_Rev1 3 4 2 4 2" xfId="24912"/>
    <cellStyle name="6_III_Tagesbetreuung_2010_Rev1 3 4 2 4 2 2" xfId="39227"/>
    <cellStyle name="6_III_Tagesbetreuung_2010_Rev1 3 4 2 4 3" xfId="32090"/>
    <cellStyle name="6_III_Tagesbetreuung_2010_Rev1 3 5" xfId="828"/>
    <cellStyle name="6_III_Tagesbetreuung_2010_Rev1 3 5 2" xfId="13053"/>
    <cellStyle name="6_III_Tagesbetreuung_2010_Rev1 3 5 2 2" xfId="14231"/>
    <cellStyle name="6_III_Tagesbetreuung_2010_Rev1 3 5 2 2 2" xfId="16600"/>
    <cellStyle name="6_III_Tagesbetreuung_2010_Rev1 3 5 2 2 2 2" xfId="23759"/>
    <cellStyle name="6_III_Tagesbetreuung_2010_Rev1 3 5 2 2 2 2 2" xfId="38074"/>
    <cellStyle name="6_III_Tagesbetreuung_2010_Rev1 3 5 2 2 2 3" xfId="30915"/>
    <cellStyle name="6_III_Tagesbetreuung_2010_Rev1 3 5 2 2 3" xfId="18954"/>
    <cellStyle name="6_III_Tagesbetreuung_2010_Rev1 3 5 2 2 3 2" xfId="26091"/>
    <cellStyle name="6_III_Tagesbetreuung_2010_Rev1 3 5 2 2 3 2 2" xfId="40406"/>
    <cellStyle name="6_III_Tagesbetreuung_2010_Rev1 3 5 2 2 3 3" xfId="33269"/>
    <cellStyle name="6_III_Tagesbetreuung_2010_Rev1 3 5 2 2 4" xfId="20288"/>
    <cellStyle name="6_III_Tagesbetreuung_2010_Rev1 3 5 2 2 4 2" xfId="27425"/>
    <cellStyle name="6_III_Tagesbetreuung_2010_Rev1 3 5 2 2 4 2 2" xfId="41740"/>
    <cellStyle name="6_III_Tagesbetreuung_2010_Rev1 3 5 2 2 4 3" xfId="34603"/>
    <cellStyle name="6_III_Tagesbetreuung_2010_Rev1 3 5 2 2 5" xfId="21503"/>
    <cellStyle name="6_III_Tagesbetreuung_2010_Rev1 3 5 2 2 5 2" xfId="35818"/>
    <cellStyle name="6_III_Tagesbetreuung_2010_Rev1 3 5 2 2 6" xfId="28640"/>
    <cellStyle name="6_III_Tagesbetreuung_2010_Rev1 3 5 2 3" xfId="15422"/>
    <cellStyle name="6_III_Tagesbetreuung_2010_Rev1 3 5 2 3 2" xfId="22581"/>
    <cellStyle name="6_III_Tagesbetreuung_2010_Rev1 3 5 2 3 2 2" xfId="36896"/>
    <cellStyle name="6_III_Tagesbetreuung_2010_Rev1 3 5 2 3 3" xfId="29737"/>
    <cellStyle name="6_III_Tagesbetreuung_2010_Rev1 3 5 2 4" xfId="17776"/>
    <cellStyle name="6_III_Tagesbetreuung_2010_Rev1 3 5 2 4 2" xfId="24913"/>
    <cellStyle name="6_III_Tagesbetreuung_2010_Rev1 3 5 2 4 2 2" xfId="39228"/>
    <cellStyle name="6_III_Tagesbetreuung_2010_Rev1 3 5 2 4 3" xfId="32091"/>
    <cellStyle name="6_III_Tagesbetreuung_2010_Rev1 3 6" xfId="829"/>
    <cellStyle name="6_III_Tagesbetreuung_2010_Rev1 3 6 2" xfId="13054"/>
    <cellStyle name="6_III_Tagesbetreuung_2010_Rev1 3 6 2 2" xfId="14243"/>
    <cellStyle name="6_III_Tagesbetreuung_2010_Rev1 3 6 2 2 2" xfId="16612"/>
    <cellStyle name="6_III_Tagesbetreuung_2010_Rev1 3 6 2 2 2 2" xfId="23771"/>
    <cellStyle name="6_III_Tagesbetreuung_2010_Rev1 3 6 2 2 2 2 2" xfId="38086"/>
    <cellStyle name="6_III_Tagesbetreuung_2010_Rev1 3 6 2 2 2 3" xfId="30927"/>
    <cellStyle name="6_III_Tagesbetreuung_2010_Rev1 3 6 2 2 3" xfId="18966"/>
    <cellStyle name="6_III_Tagesbetreuung_2010_Rev1 3 6 2 2 3 2" xfId="26103"/>
    <cellStyle name="6_III_Tagesbetreuung_2010_Rev1 3 6 2 2 3 2 2" xfId="40418"/>
    <cellStyle name="6_III_Tagesbetreuung_2010_Rev1 3 6 2 2 3 3" xfId="33281"/>
    <cellStyle name="6_III_Tagesbetreuung_2010_Rev1 3 6 2 2 4" xfId="20299"/>
    <cellStyle name="6_III_Tagesbetreuung_2010_Rev1 3 6 2 2 4 2" xfId="27436"/>
    <cellStyle name="6_III_Tagesbetreuung_2010_Rev1 3 6 2 2 4 2 2" xfId="41751"/>
    <cellStyle name="6_III_Tagesbetreuung_2010_Rev1 3 6 2 2 4 3" xfId="34614"/>
    <cellStyle name="6_III_Tagesbetreuung_2010_Rev1 3 6 2 2 5" xfId="21514"/>
    <cellStyle name="6_III_Tagesbetreuung_2010_Rev1 3 6 2 2 5 2" xfId="35829"/>
    <cellStyle name="6_III_Tagesbetreuung_2010_Rev1 3 6 2 2 6" xfId="28651"/>
    <cellStyle name="6_III_Tagesbetreuung_2010_Rev1 3 6 2 3" xfId="15423"/>
    <cellStyle name="6_III_Tagesbetreuung_2010_Rev1 3 6 2 3 2" xfId="22582"/>
    <cellStyle name="6_III_Tagesbetreuung_2010_Rev1 3 6 2 3 2 2" xfId="36897"/>
    <cellStyle name="6_III_Tagesbetreuung_2010_Rev1 3 6 2 3 3" xfId="29738"/>
    <cellStyle name="6_III_Tagesbetreuung_2010_Rev1 3 6 2 4" xfId="17777"/>
    <cellStyle name="6_III_Tagesbetreuung_2010_Rev1 3 6 2 4 2" xfId="24914"/>
    <cellStyle name="6_III_Tagesbetreuung_2010_Rev1 3 6 2 4 2 2" xfId="39229"/>
    <cellStyle name="6_III_Tagesbetreuung_2010_Rev1 3 6 2 4 3" xfId="32092"/>
    <cellStyle name="6_III_Tagesbetreuung_2010_Rev1 3 7" xfId="13045"/>
    <cellStyle name="6_III_Tagesbetreuung_2010_Rev1 3 7 2" xfId="14800"/>
    <cellStyle name="6_III_Tagesbetreuung_2010_Rev1 3 7 2 2" xfId="17163"/>
    <cellStyle name="6_III_Tagesbetreuung_2010_Rev1 3 7 2 2 2" xfId="24300"/>
    <cellStyle name="6_III_Tagesbetreuung_2010_Rev1 3 7 2 2 2 2" xfId="38615"/>
    <cellStyle name="6_III_Tagesbetreuung_2010_Rev1 3 7 2 2 3" xfId="31478"/>
    <cellStyle name="6_III_Tagesbetreuung_2010_Rev1 3 7 2 3" xfId="19517"/>
    <cellStyle name="6_III_Tagesbetreuung_2010_Rev1 3 7 2 3 2" xfId="26654"/>
    <cellStyle name="6_III_Tagesbetreuung_2010_Rev1 3 7 2 3 2 2" xfId="40969"/>
    <cellStyle name="6_III_Tagesbetreuung_2010_Rev1 3 7 2 3 3" xfId="33832"/>
    <cellStyle name="6_III_Tagesbetreuung_2010_Rev1 3 7 2 4" xfId="20793"/>
    <cellStyle name="6_III_Tagesbetreuung_2010_Rev1 3 7 2 4 2" xfId="27930"/>
    <cellStyle name="6_III_Tagesbetreuung_2010_Rev1 3 7 2 4 2 2" xfId="42245"/>
    <cellStyle name="6_III_Tagesbetreuung_2010_Rev1 3 7 2 4 3" xfId="35108"/>
    <cellStyle name="6_III_Tagesbetreuung_2010_Rev1 3 7 2 5" xfId="21969"/>
    <cellStyle name="6_III_Tagesbetreuung_2010_Rev1 3 7 2 5 2" xfId="36284"/>
    <cellStyle name="6_III_Tagesbetreuung_2010_Rev1 3 7 2 6" xfId="29125"/>
    <cellStyle name="6_III_Tagesbetreuung_2010_Rev1 3 7 3" xfId="15414"/>
    <cellStyle name="6_III_Tagesbetreuung_2010_Rev1 3 7 3 2" xfId="22573"/>
    <cellStyle name="6_III_Tagesbetreuung_2010_Rev1 3 7 3 2 2" xfId="36888"/>
    <cellStyle name="6_III_Tagesbetreuung_2010_Rev1 3 7 3 3" xfId="29729"/>
    <cellStyle name="6_III_Tagesbetreuung_2010_Rev1 3 7 4" xfId="17768"/>
    <cellStyle name="6_III_Tagesbetreuung_2010_Rev1 3 7 4 2" xfId="24905"/>
    <cellStyle name="6_III_Tagesbetreuung_2010_Rev1 3 7 4 2 2" xfId="39220"/>
    <cellStyle name="6_III_Tagesbetreuung_2010_Rev1 3 7 4 3" xfId="32083"/>
    <cellStyle name="6_III_Tagesbetreuung_2010_Rev1 4" xfId="830"/>
    <cellStyle name="6_III_Tagesbetreuung_2010_Rev1 4 2" xfId="831"/>
    <cellStyle name="6_III_Tagesbetreuung_2010_Rev1 4 2 2" xfId="13056"/>
    <cellStyle name="6_III_Tagesbetreuung_2010_Rev1 4 2 2 2" xfId="14799"/>
    <cellStyle name="6_III_Tagesbetreuung_2010_Rev1 4 2 2 2 2" xfId="17162"/>
    <cellStyle name="6_III_Tagesbetreuung_2010_Rev1 4 2 2 2 2 2" xfId="24299"/>
    <cellStyle name="6_III_Tagesbetreuung_2010_Rev1 4 2 2 2 2 2 2" xfId="38614"/>
    <cellStyle name="6_III_Tagesbetreuung_2010_Rev1 4 2 2 2 2 3" xfId="31477"/>
    <cellStyle name="6_III_Tagesbetreuung_2010_Rev1 4 2 2 2 3" xfId="19516"/>
    <cellStyle name="6_III_Tagesbetreuung_2010_Rev1 4 2 2 2 3 2" xfId="26653"/>
    <cellStyle name="6_III_Tagesbetreuung_2010_Rev1 4 2 2 2 3 2 2" xfId="40968"/>
    <cellStyle name="6_III_Tagesbetreuung_2010_Rev1 4 2 2 2 3 3" xfId="33831"/>
    <cellStyle name="6_III_Tagesbetreuung_2010_Rev1 4 2 2 2 4" xfId="20792"/>
    <cellStyle name="6_III_Tagesbetreuung_2010_Rev1 4 2 2 2 4 2" xfId="27929"/>
    <cellStyle name="6_III_Tagesbetreuung_2010_Rev1 4 2 2 2 4 2 2" xfId="42244"/>
    <cellStyle name="6_III_Tagesbetreuung_2010_Rev1 4 2 2 2 4 3" xfId="35107"/>
    <cellStyle name="6_III_Tagesbetreuung_2010_Rev1 4 2 2 2 5" xfId="21968"/>
    <cellStyle name="6_III_Tagesbetreuung_2010_Rev1 4 2 2 2 5 2" xfId="36283"/>
    <cellStyle name="6_III_Tagesbetreuung_2010_Rev1 4 2 2 2 6" xfId="29124"/>
    <cellStyle name="6_III_Tagesbetreuung_2010_Rev1 4 2 2 3" xfId="15425"/>
    <cellStyle name="6_III_Tagesbetreuung_2010_Rev1 4 2 2 3 2" xfId="22584"/>
    <cellStyle name="6_III_Tagesbetreuung_2010_Rev1 4 2 2 3 2 2" xfId="36899"/>
    <cellStyle name="6_III_Tagesbetreuung_2010_Rev1 4 2 2 3 3" xfId="29740"/>
    <cellStyle name="6_III_Tagesbetreuung_2010_Rev1 4 2 2 4" xfId="17779"/>
    <cellStyle name="6_III_Tagesbetreuung_2010_Rev1 4 2 2 4 2" xfId="24916"/>
    <cellStyle name="6_III_Tagesbetreuung_2010_Rev1 4 2 2 4 2 2" xfId="39231"/>
    <cellStyle name="6_III_Tagesbetreuung_2010_Rev1 4 2 2 4 3" xfId="32094"/>
    <cellStyle name="6_III_Tagesbetreuung_2010_Rev1 4 3" xfId="832"/>
    <cellStyle name="6_III_Tagesbetreuung_2010_Rev1 4 3 2" xfId="13057"/>
    <cellStyle name="6_III_Tagesbetreuung_2010_Rev1 4 3 2 2" xfId="14245"/>
    <cellStyle name="6_III_Tagesbetreuung_2010_Rev1 4 3 2 2 2" xfId="16614"/>
    <cellStyle name="6_III_Tagesbetreuung_2010_Rev1 4 3 2 2 2 2" xfId="23773"/>
    <cellStyle name="6_III_Tagesbetreuung_2010_Rev1 4 3 2 2 2 2 2" xfId="38088"/>
    <cellStyle name="6_III_Tagesbetreuung_2010_Rev1 4 3 2 2 2 3" xfId="30929"/>
    <cellStyle name="6_III_Tagesbetreuung_2010_Rev1 4 3 2 2 3" xfId="18968"/>
    <cellStyle name="6_III_Tagesbetreuung_2010_Rev1 4 3 2 2 3 2" xfId="26105"/>
    <cellStyle name="6_III_Tagesbetreuung_2010_Rev1 4 3 2 2 3 2 2" xfId="40420"/>
    <cellStyle name="6_III_Tagesbetreuung_2010_Rev1 4 3 2 2 3 3" xfId="33283"/>
    <cellStyle name="6_III_Tagesbetreuung_2010_Rev1 4 3 2 2 4" xfId="20301"/>
    <cellStyle name="6_III_Tagesbetreuung_2010_Rev1 4 3 2 2 4 2" xfId="27438"/>
    <cellStyle name="6_III_Tagesbetreuung_2010_Rev1 4 3 2 2 4 2 2" xfId="41753"/>
    <cellStyle name="6_III_Tagesbetreuung_2010_Rev1 4 3 2 2 4 3" xfId="34616"/>
    <cellStyle name="6_III_Tagesbetreuung_2010_Rev1 4 3 2 2 5" xfId="21516"/>
    <cellStyle name="6_III_Tagesbetreuung_2010_Rev1 4 3 2 2 5 2" xfId="35831"/>
    <cellStyle name="6_III_Tagesbetreuung_2010_Rev1 4 3 2 2 6" xfId="28653"/>
    <cellStyle name="6_III_Tagesbetreuung_2010_Rev1 4 3 2 3" xfId="15426"/>
    <cellStyle name="6_III_Tagesbetreuung_2010_Rev1 4 3 2 3 2" xfId="22585"/>
    <cellStyle name="6_III_Tagesbetreuung_2010_Rev1 4 3 2 3 2 2" xfId="36900"/>
    <cellStyle name="6_III_Tagesbetreuung_2010_Rev1 4 3 2 3 3" xfId="29741"/>
    <cellStyle name="6_III_Tagesbetreuung_2010_Rev1 4 3 2 4" xfId="17780"/>
    <cellStyle name="6_III_Tagesbetreuung_2010_Rev1 4 3 2 4 2" xfId="24917"/>
    <cellStyle name="6_III_Tagesbetreuung_2010_Rev1 4 3 2 4 2 2" xfId="39232"/>
    <cellStyle name="6_III_Tagesbetreuung_2010_Rev1 4 3 2 4 3" xfId="32095"/>
    <cellStyle name="6_III_Tagesbetreuung_2010_Rev1 4 4" xfId="833"/>
    <cellStyle name="6_III_Tagesbetreuung_2010_Rev1 4 4 2" xfId="13058"/>
    <cellStyle name="6_III_Tagesbetreuung_2010_Rev1 4 4 2 2" xfId="14798"/>
    <cellStyle name="6_III_Tagesbetreuung_2010_Rev1 4 4 2 2 2" xfId="17161"/>
    <cellStyle name="6_III_Tagesbetreuung_2010_Rev1 4 4 2 2 2 2" xfId="24298"/>
    <cellStyle name="6_III_Tagesbetreuung_2010_Rev1 4 4 2 2 2 2 2" xfId="38613"/>
    <cellStyle name="6_III_Tagesbetreuung_2010_Rev1 4 4 2 2 2 3" xfId="31476"/>
    <cellStyle name="6_III_Tagesbetreuung_2010_Rev1 4 4 2 2 3" xfId="19515"/>
    <cellStyle name="6_III_Tagesbetreuung_2010_Rev1 4 4 2 2 3 2" xfId="26652"/>
    <cellStyle name="6_III_Tagesbetreuung_2010_Rev1 4 4 2 2 3 2 2" xfId="40967"/>
    <cellStyle name="6_III_Tagesbetreuung_2010_Rev1 4 4 2 2 3 3" xfId="33830"/>
    <cellStyle name="6_III_Tagesbetreuung_2010_Rev1 4 4 2 2 4" xfId="20791"/>
    <cellStyle name="6_III_Tagesbetreuung_2010_Rev1 4 4 2 2 4 2" xfId="27928"/>
    <cellStyle name="6_III_Tagesbetreuung_2010_Rev1 4 4 2 2 4 2 2" xfId="42243"/>
    <cellStyle name="6_III_Tagesbetreuung_2010_Rev1 4 4 2 2 4 3" xfId="35106"/>
    <cellStyle name="6_III_Tagesbetreuung_2010_Rev1 4 4 2 2 5" xfId="21967"/>
    <cellStyle name="6_III_Tagesbetreuung_2010_Rev1 4 4 2 2 5 2" xfId="36282"/>
    <cellStyle name="6_III_Tagesbetreuung_2010_Rev1 4 4 2 2 6" xfId="29123"/>
    <cellStyle name="6_III_Tagesbetreuung_2010_Rev1 4 4 2 3" xfId="15427"/>
    <cellStyle name="6_III_Tagesbetreuung_2010_Rev1 4 4 2 3 2" xfId="22586"/>
    <cellStyle name="6_III_Tagesbetreuung_2010_Rev1 4 4 2 3 2 2" xfId="36901"/>
    <cellStyle name="6_III_Tagesbetreuung_2010_Rev1 4 4 2 3 3" xfId="29742"/>
    <cellStyle name="6_III_Tagesbetreuung_2010_Rev1 4 4 2 4" xfId="17781"/>
    <cellStyle name="6_III_Tagesbetreuung_2010_Rev1 4 4 2 4 2" xfId="24918"/>
    <cellStyle name="6_III_Tagesbetreuung_2010_Rev1 4 4 2 4 2 2" xfId="39233"/>
    <cellStyle name="6_III_Tagesbetreuung_2010_Rev1 4 4 2 4 3" xfId="32096"/>
    <cellStyle name="6_III_Tagesbetreuung_2010_Rev1 4 5" xfId="834"/>
    <cellStyle name="6_III_Tagesbetreuung_2010_Rev1 4 5 2" xfId="13059"/>
    <cellStyle name="6_III_Tagesbetreuung_2010_Rev1 4 5 2 2" xfId="14184"/>
    <cellStyle name="6_III_Tagesbetreuung_2010_Rev1 4 5 2 2 2" xfId="16553"/>
    <cellStyle name="6_III_Tagesbetreuung_2010_Rev1 4 5 2 2 2 2" xfId="23712"/>
    <cellStyle name="6_III_Tagesbetreuung_2010_Rev1 4 5 2 2 2 2 2" xfId="38027"/>
    <cellStyle name="6_III_Tagesbetreuung_2010_Rev1 4 5 2 2 2 3" xfId="30868"/>
    <cellStyle name="6_III_Tagesbetreuung_2010_Rev1 4 5 2 2 3" xfId="18907"/>
    <cellStyle name="6_III_Tagesbetreuung_2010_Rev1 4 5 2 2 3 2" xfId="26044"/>
    <cellStyle name="6_III_Tagesbetreuung_2010_Rev1 4 5 2 2 3 2 2" xfId="40359"/>
    <cellStyle name="6_III_Tagesbetreuung_2010_Rev1 4 5 2 2 3 3" xfId="33222"/>
    <cellStyle name="6_III_Tagesbetreuung_2010_Rev1 4 5 2 2 4" xfId="20241"/>
    <cellStyle name="6_III_Tagesbetreuung_2010_Rev1 4 5 2 2 4 2" xfId="27378"/>
    <cellStyle name="6_III_Tagesbetreuung_2010_Rev1 4 5 2 2 4 2 2" xfId="41693"/>
    <cellStyle name="6_III_Tagesbetreuung_2010_Rev1 4 5 2 2 4 3" xfId="34556"/>
    <cellStyle name="6_III_Tagesbetreuung_2010_Rev1 4 5 2 2 5" xfId="21456"/>
    <cellStyle name="6_III_Tagesbetreuung_2010_Rev1 4 5 2 2 5 2" xfId="35771"/>
    <cellStyle name="6_III_Tagesbetreuung_2010_Rev1 4 5 2 2 6" xfId="28593"/>
    <cellStyle name="6_III_Tagesbetreuung_2010_Rev1 4 5 2 3" xfId="15428"/>
    <cellStyle name="6_III_Tagesbetreuung_2010_Rev1 4 5 2 3 2" xfId="22587"/>
    <cellStyle name="6_III_Tagesbetreuung_2010_Rev1 4 5 2 3 2 2" xfId="36902"/>
    <cellStyle name="6_III_Tagesbetreuung_2010_Rev1 4 5 2 3 3" xfId="29743"/>
    <cellStyle name="6_III_Tagesbetreuung_2010_Rev1 4 5 2 4" xfId="17782"/>
    <cellStyle name="6_III_Tagesbetreuung_2010_Rev1 4 5 2 4 2" xfId="24919"/>
    <cellStyle name="6_III_Tagesbetreuung_2010_Rev1 4 5 2 4 2 2" xfId="39234"/>
    <cellStyle name="6_III_Tagesbetreuung_2010_Rev1 4 5 2 4 3" xfId="32097"/>
    <cellStyle name="6_III_Tagesbetreuung_2010_Rev1 4 6" xfId="13055"/>
    <cellStyle name="6_III_Tagesbetreuung_2010_Rev1 4 6 2" xfId="14790"/>
    <cellStyle name="6_III_Tagesbetreuung_2010_Rev1 4 6 2 2" xfId="17153"/>
    <cellStyle name="6_III_Tagesbetreuung_2010_Rev1 4 6 2 2 2" xfId="24290"/>
    <cellStyle name="6_III_Tagesbetreuung_2010_Rev1 4 6 2 2 2 2" xfId="38605"/>
    <cellStyle name="6_III_Tagesbetreuung_2010_Rev1 4 6 2 2 3" xfId="31468"/>
    <cellStyle name="6_III_Tagesbetreuung_2010_Rev1 4 6 2 3" xfId="19507"/>
    <cellStyle name="6_III_Tagesbetreuung_2010_Rev1 4 6 2 3 2" xfId="26644"/>
    <cellStyle name="6_III_Tagesbetreuung_2010_Rev1 4 6 2 3 2 2" xfId="40959"/>
    <cellStyle name="6_III_Tagesbetreuung_2010_Rev1 4 6 2 3 3" xfId="33822"/>
    <cellStyle name="6_III_Tagesbetreuung_2010_Rev1 4 6 2 4" xfId="20783"/>
    <cellStyle name="6_III_Tagesbetreuung_2010_Rev1 4 6 2 4 2" xfId="27920"/>
    <cellStyle name="6_III_Tagesbetreuung_2010_Rev1 4 6 2 4 2 2" xfId="42235"/>
    <cellStyle name="6_III_Tagesbetreuung_2010_Rev1 4 6 2 4 3" xfId="35098"/>
    <cellStyle name="6_III_Tagesbetreuung_2010_Rev1 4 6 2 5" xfId="21959"/>
    <cellStyle name="6_III_Tagesbetreuung_2010_Rev1 4 6 2 5 2" xfId="36274"/>
    <cellStyle name="6_III_Tagesbetreuung_2010_Rev1 4 6 2 6" xfId="29115"/>
    <cellStyle name="6_III_Tagesbetreuung_2010_Rev1 4 6 3" xfId="15424"/>
    <cellStyle name="6_III_Tagesbetreuung_2010_Rev1 4 6 3 2" xfId="22583"/>
    <cellStyle name="6_III_Tagesbetreuung_2010_Rev1 4 6 3 2 2" xfId="36898"/>
    <cellStyle name="6_III_Tagesbetreuung_2010_Rev1 4 6 3 3" xfId="29739"/>
    <cellStyle name="6_III_Tagesbetreuung_2010_Rev1 4 6 4" xfId="17778"/>
    <cellStyle name="6_III_Tagesbetreuung_2010_Rev1 4 6 4 2" xfId="24915"/>
    <cellStyle name="6_III_Tagesbetreuung_2010_Rev1 4 6 4 2 2" xfId="39230"/>
    <cellStyle name="6_III_Tagesbetreuung_2010_Rev1 4 6 4 3" xfId="32093"/>
    <cellStyle name="6_III_Tagesbetreuung_2010_Rev1 5" xfId="835"/>
    <cellStyle name="6_III_Tagesbetreuung_2010_Rev1 5 2" xfId="13060"/>
    <cellStyle name="6_III_Tagesbetreuung_2010_Rev1 5 2 2" xfId="14797"/>
    <cellStyle name="6_III_Tagesbetreuung_2010_Rev1 5 2 2 2" xfId="17160"/>
    <cellStyle name="6_III_Tagesbetreuung_2010_Rev1 5 2 2 2 2" xfId="24297"/>
    <cellStyle name="6_III_Tagesbetreuung_2010_Rev1 5 2 2 2 2 2" xfId="38612"/>
    <cellStyle name="6_III_Tagesbetreuung_2010_Rev1 5 2 2 2 3" xfId="31475"/>
    <cellStyle name="6_III_Tagesbetreuung_2010_Rev1 5 2 2 3" xfId="19514"/>
    <cellStyle name="6_III_Tagesbetreuung_2010_Rev1 5 2 2 3 2" xfId="26651"/>
    <cellStyle name="6_III_Tagesbetreuung_2010_Rev1 5 2 2 3 2 2" xfId="40966"/>
    <cellStyle name="6_III_Tagesbetreuung_2010_Rev1 5 2 2 3 3" xfId="33829"/>
    <cellStyle name="6_III_Tagesbetreuung_2010_Rev1 5 2 2 4" xfId="20790"/>
    <cellStyle name="6_III_Tagesbetreuung_2010_Rev1 5 2 2 4 2" xfId="27927"/>
    <cellStyle name="6_III_Tagesbetreuung_2010_Rev1 5 2 2 4 2 2" xfId="42242"/>
    <cellStyle name="6_III_Tagesbetreuung_2010_Rev1 5 2 2 4 3" xfId="35105"/>
    <cellStyle name="6_III_Tagesbetreuung_2010_Rev1 5 2 2 5" xfId="21966"/>
    <cellStyle name="6_III_Tagesbetreuung_2010_Rev1 5 2 2 5 2" xfId="36281"/>
    <cellStyle name="6_III_Tagesbetreuung_2010_Rev1 5 2 2 6" xfId="29122"/>
    <cellStyle name="6_III_Tagesbetreuung_2010_Rev1 5 2 3" xfId="15429"/>
    <cellStyle name="6_III_Tagesbetreuung_2010_Rev1 5 2 3 2" xfId="22588"/>
    <cellStyle name="6_III_Tagesbetreuung_2010_Rev1 5 2 3 2 2" xfId="36903"/>
    <cellStyle name="6_III_Tagesbetreuung_2010_Rev1 5 2 3 3" xfId="29744"/>
    <cellStyle name="6_III_Tagesbetreuung_2010_Rev1 5 2 4" xfId="17783"/>
    <cellStyle name="6_III_Tagesbetreuung_2010_Rev1 5 2 4 2" xfId="24920"/>
    <cellStyle name="6_III_Tagesbetreuung_2010_Rev1 5 2 4 2 2" xfId="39235"/>
    <cellStyle name="6_III_Tagesbetreuung_2010_Rev1 5 2 4 3" xfId="32098"/>
    <cellStyle name="6_III_Tagesbetreuung_2010_Rev1 6" xfId="836"/>
    <cellStyle name="6_III_Tagesbetreuung_2010_Rev1 6 2" xfId="13061"/>
    <cellStyle name="6_III_Tagesbetreuung_2010_Rev1 6 2 2" xfId="13907"/>
    <cellStyle name="6_III_Tagesbetreuung_2010_Rev1 6 2 2 2" xfId="16276"/>
    <cellStyle name="6_III_Tagesbetreuung_2010_Rev1 6 2 2 2 2" xfId="23435"/>
    <cellStyle name="6_III_Tagesbetreuung_2010_Rev1 6 2 2 2 2 2" xfId="37750"/>
    <cellStyle name="6_III_Tagesbetreuung_2010_Rev1 6 2 2 2 3" xfId="30591"/>
    <cellStyle name="6_III_Tagesbetreuung_2010_Rev1 6 2 2 3" xfId="18630"/>
    <cellStyle name="6_III_Tagesbetreuung_2010_Rev1 6 2 2 3 2" xfId="25767"/>
    <cellStyle name="6_III_Tagesbetreuung_2010_Rev1 6 2 2 3 2 2" xfId="40082"/>
    <cellStyle name="6_III_Tagesbetreuung_2010_Rev1 6 2 2 3 3" xfId="32945"/>
    <cellStyle name="6_III_Tagesbetreuung_2010_Rev1 6 2 2 4" xfId="20077"/>
    <cellStyle name="6_III_Tagesbetreuung_2010_Rev1 6 2 2 4 2" xfId="27214"/>
    <cellStyle name="6_III_Tagesbetreuung_2010_Rev1 6 2 2 4 2 2" xfId="41529"/>
    <cellStyle name="6_III_Tagesbetreuung_2010_Rev1 6 2 2 4 3" xfId="34392"/>
    <cellStyle name="6_III_Tagesbetreuung_2010_Rev1 6 2 2 5" xfId="21292"/>
    <cellStyle name="6_III_Tagesbetreuung_2010_Rev1 6 2 2 5 2" xfId="35607"/>
    <cellStyle name="6_III_Tagesbetreuung_2010_Rev1 6 2 2 6" xfId="28429"/>
    <cellStyle name="6_III_Tagesbetreuung_2010_Rev1 6 2 3" xfId="15430"/>
    <cellStyle name="6_III_Tagesbetreuung_2010_Rev1 6 2 3 2" xfId="22589"/>
    <cellStyle name="6_III_Tagesbetreuung_2010_Rev1 6 2 3 2 2" xfId="36904"/>
    <cellStyle name="6_III_Tagesbetreuung_2010_Rev1 6 2 3 3" xfId="29745"/>
    <cellStyle name="6_III_Tagesbetreuung_2010_Rev1 6 2 4" xfId="17784"/>
    <cellStyle name="6_III_Tagesbetreuung_2010_Rev1 6 2 4 2" xfId="24921"/>
    <cellStyle name="6_III_Tagesbetreuung_2010_Rev1 6 2 4 2 2" xfId="39236"/>
    <cellStyle name="6_III_Tagesbetreuung_2010_Rev1 6 2 4 3" xfId="32099"/>
    <cellStyle name="6_III_Tagesbetreuung_2010_Rev1 7" xfId="837"/>
    <cellStyle name="6_III_Tagesbetreuung_2010_Rev1 7 2" xfId="13062"/>
    <cellStyle name="6_III_Tagesbetreuung_2010_Rev1 7 2 2" xfId="14796"/>
    <cellStyle name="6_III_Tagesbetreuung_2010_Rev1 7 2 2 2" xfId="17159"/>
    <cellStyle name="6_III_Tagesbetreuung_2010_Rev1 7 2 2 2 2" xfId="24296"/>
    <cellStyle name="6_III_Tagesbetreuung_2010_Rev1 7 2 2 2 2 2" xfId="38611"/>
    <cellStyle name="6_III_Tagesbetreuung_2010_Rev1 7 2 2 2 3" xfId="31474"/>
    <cellStyle name="6_III_Tagesbetreuung_2010_Rev1 7 2 2 3" xfId="19513"/>
    <cellStyle name="6_III_Tagesbetreuung_2010_Rev1 7 2 2 3 2" xfId="26650"/>
    <cellStyle name="6_III_Tagesbetreuung_2010_Rev1 7 2 2 3 2 2" xfId="40965"/>
    <cellStyle name="6_III_Tagesbetreuung_2010_Rev1 7 2 2 3 3" xfId="33828"/>
    <cellStyle name="6_III_Tagesbetreuung_2010_Rev1 7 2 2 4" xfId="20789"/>
    <cellStyle name="6_III_Tagesbetreuung_2010_Rev1 7 2 2 4 2" xfId="27926"/>
    <cellStyle name="6_III_Tagesbetreuung_2010_Rev1 7 2 2 4 2 2" xfId="42241"/>
    <cellStyle name="6_III_Tagesbetreuung_2010_Rev1 7 2 2 4 3" xfId="35104"/>
    <cellStyle name="6_III_Tagesbetreuung_2010_Rev1 7 2 2 5" xfId="21965"/>
    <cellStyle name="6_III_Tagesbetreuung_2010_Rev1 7 2 2 5 2" xfId="36280"/>
    <cellStyle name="6_III_Tagesbetreuung_2010_Rev1 7 2 2 6" xfId="29121"/>
    <cellStyle name="6_III_Tagesbetreuung_2010_Rev1 7 2 3" xfId="15431"/>
    <cellStyle name="6_III_Tagesbetreuung_2010_Rev1 7 2 3 2" xfId="22590"/>
    <cellStyle name="6_III_Tagesbetreuung_2010_Rev1 7 2 3 2 2" xfId="36905"/>
    <cellStyle name="6_III_Tagesbetreuung_2010_Rev1 7 2 3 3" xfId="29746"/>
    <cellStyle name="6_III_Tagesbetreuung_2010_Rev1 7 2 4" xfId="17785"/>
    <cellStyle name="6_III_Tagesbetreuung_2010_Rev1 7 2 4 2" xfId="24922"/>
    <cellStyle name="6_III_Tagesbetreuung_2010_Rev1 7 2 4 2 2" xfId="39237"/>
    <cellStyle name="6_III_Tagesbetreuung_2010_Rev1 7 2 4 3" xfId="32100"/>
    <cellStyle name="6_III_Tagesbetreuung_2010_Rev1 8" xfId="838"/>
    <cellStyle name="6_III_Tagesbetreuung_2010_Rev1 8 2" xfId="13063"/>
    <cellStyle name="6_III_Tagesbetreuung_2010_Rev1 8 2 2" xfId="14509"/>
    <cellStyle name="6_III_Tagesbetreuung_2010_Rev1 8 2 2 2" xfId="16878"/>
    <cellStyle name="6_III_Tagesbetreuung_2010_Rev1 8 2 2 2 2" xfId="24037"/>
    <cellStyle name="6_III_Tagesbetreuung_2010_Rev1 8 2 2 2 2 2" xfId="38352"/>
    <cellStyle name="6_III_Tagesbetreuung_2010_Rev1 8 2 2 2 3" xfId="31193"/>
    <cellStyle name="6_III_Tagesbetreuung_2010_Rev1 8 2 2 3" xfId="19232"/>
    <cellStyle name="6_III_Tagesbetreuung_2010_Rev1 8 2 2 3 2" xfId="26369"/>
    <cellStyle name="6_III_Tagesbetreuung_2010_Rev1 8 2 2 3 2 2" xfId="40684"/>
    <cellStyle name="6_III_Tagesbetreuung_2010_Rev1 8 2 2 3 3" xfId="33547"/>
    <cellStyle name="6_III_Tagesbetreuung_2010_Rev1 8 2 2 4" xfId="20539"/>
    <cellStyle name="6_III_Tagesbetreuung_2010_Rev1 8 2 2 4 2" xfId="27676"/>
    <cellStyle name="6_III_Tagesbetreuung_2010_Rev1 8 2 2 4 2 2" xfId="41991"/>
    <cellStyle name="6_III_Tagesbetreuung_2010_Rev1 8 2 2 4 3" xfId="34854"/>
    <cellStyle name="6_III_Tagesbetreuung_2010_Rev1 8 2 2 5" xfId="21754"/>
    <cellStyle name="6_III_Tagesbetreuung_2010_Rev1 8 2 2 5 2" xfId="36069"/>
    <cellStyle name="6_III_Tagesbetreuung_2010_Rev1 8 2 2 6" xfId="28891"/>
    <cellStyle name="6_III_Tagesbetreuung_2010_Rev1 8 2 3" xfId="15432"/>
    <cellStyle name="6_III_Tagesbetreuung_2010_Rev1 8 2 3 2" xfId="22591"/>
    <cellStyle name="6_III_Tagesbetreuung_2010_Rev1 8 2 3 2 2" xfId="36906"/>
    <cellStyle name="6_III_Tagesbetreuung_2010_Rev1 8 2 3 3" xfId="29747"/>
    <cellStyle name="6_III_Tagesbetreuung_2010_Rev1 8 2 4" xfId="17786"/>
    <cellStyle name="6_III_Tagesbetreuung_2010_Rev1 8 2 4 2" xfId="24923"/>
    <cellStyle name="6_III_Tagesbetreuung_2010_Rev1 8 2 4 2 2" xfId="39238"/>
    <cellStyle name="6_III_Tagesbetreuung_2010_Rev1 8 2 4 3" xfId="32101"/>
    <cellStyle name="6_III_Tagesbetreuung_2010_Rev1 9" xfId="13034"/>
    <cellStyle name="6_III_Tagesbetreuung_2010_Rev1 9 2" xfId="14810"/>
    <cellStyle name="6_III_Tagesbetreuung_2010_Rev1 9 2 2" xfId="17173"/>
    <cellStyle name="6_III_Tagesbetreuung_2010_Rev1 9 2 2 2" xfId="24310"/>
    <cellStyle name="6_III_Tagesbetreuung_2010_Rev1 9 2 2 2 2" xfId="38625"/>
    <cellStyle name="6_III_Tagesbetreuung_2010_Rev1 9 2 2 3" xfId="31488"/>
    <cellStyle name="6_III_Tagesbetreuung_2010_Rev1 9 2 3" xfId="19527"/>
    <cellStyle name="6_III_Tagesbetreuung_2010_Rev1 9 2 3 2" xfId="26664"/>
    <cellStyle name="6_III_Tagesbetreuung_2010_Rev1 9 2 3 2 2" xfId="40979"/>
    <cellStyle name="6_III_Tagesbetreuung_2010_Rev1 9 2 3 3" xfId="33842"/>
    <cellStyle name="6_III_Tagesbetreuung_2010_Rev1 9 2 4" xfId="20803"/>
    <cellStyle name="6_III_Tagesbetreuung_2010_Rev1 9 2 4 2" xfId="27940"/>
    <cellStyle name="6_III_Tagesbetreuung_2010_Rev1 9 2 4 2 2" xfId="42255"/>
    <cellStyle name="6_III_Tagesbetreuung_2010_Rev1 9 2 4 3" xfId="35118"/>
    <cellStyle name="6_III_Tagesbetreuung_2010_Rev1 9 2 5" xfId="21979"/>
    <cellStyle name="6_III_Tagesbetreuung_2010_Rev1 9 2 5 2" xfId="36294"/>
    <cellStyle name="6_III_Tagesbetreuung_2010_Rev1 9 2 6" xfId="29135"/>
    <cellStyle name="6_III_Tagesbetreuung_2010_Rev1 9 3" xfId="15403"/>
    <cellStyle name="6_III_Tagesbetreuung_2010_Rev1 9 3 2" xfId="22562"/>
    <cellStyle name="6_III_Tagesbetreuung_2010_Rev1 9 3 2 2" xfId="36877"/>
    <cellStyle name="6_III_Tagesbetreuung_2010_Rev1 9 3 3" xfId="29718"/>
    <cellStyle name="6_III_Tagesbetreuung_2010_Rev1 9 4" xfId="17757"/>
    <cellStyle name="6_III_Tagesbetreuung_2010_Rev1 9 4 2" xfId="24894"/>
    <cellStyle name="6_III_Tagesbetreuung_2010_Rev1 9 4 2 2" xfId="39209"/>
    <cellStyle name="6_III_Tagesbetreuung_2010_Rev1 9 4 3" xfId="32072"/>
    <cellStyle name="6_leertabellen_teil_iii" xfId="208"/>
    <cellStyle name="6_leertabellen_teil_iii 10" xfId="43294"/>
    <cellStyle name="6_leertabellen_teil_iii 2" xfId="839"/>
    <cellStyle name="6_leertabellen_teil_iii 2 2" xfId="840"/>
    <cellStyle name="6_leertabellen_teil_iii 2 2 2" xfId="841"/>
    <cellStyle name="6_leertabellen_teil_iii 2 2 2 2" xfId="13067"/>
    <cellStyle name="6_leertabellen_teil_iii 2 2 2 2 2" xfId="14794"/>
    <cellStyle name="6_leertabellen_teil_iii 2 2 2 2 2 2" xfId="17157"/>
    <cellStyle name="6_leertabellen_teil_iii 2 2 2 2 2 2 2" xfId="24294"/>
    <cellStyle name="6_leertabellen_teil_iii 2 2 2 2 2 2 2 2" xfId="38609"/>
    <cellStyle name="6_leertabellen_teil_iii 2 2 2 2 2 2 3" xfId="31472"/>
    <cellStyle name="6_leertabellen_teil_iii 2 2 2 2 2 3" xfId="19511"/>
    <cellStyle name="6_leertabellen_teil_iii 2 2 2 2 2 3 2" xfId="26648"/>
    <cellStyle name="6_leertabellen_teil_iii 2 2 2 2 2 3 2 2" xfId="40963"/>
    <cellStyle name="6_leertabellen_teil_iii 2 2 2 2 2 3 3" xfId="33826"/>
    <cellStyle name="6_leertabellen_teil_iii 2 2 2 2 2 4" xfId="20787"/>
    <cellStyle name="6_leertabellen_teil_iii 2 2 2 2 2 4 2" xfId="27924"/>
    <cellStyle name="6_leertabellen_teil_iii 2 2 2 2 2 4 2 2" xfId="42239"/>
    <cellStyle name="6_leertabellen_teil_iii 2 2 2 2 2 4 3" xfId="35102"/>
    <cellStyle name="6_leertabellen_teil_iii 2 2 2 2 2 5" xfId="21963"/>
    <cellStyle name="6_leertabellen_teil_iii 2 2 2 2 2 5 2" xfId="36278"/>
    <cellStyle name="6_leertabellen_teil_iii 2 2 2 2 2 6" xfId="29119"/>
    <cellStyle name="6_leertabellen_teil_iii 2 2 2 2 3" xfId="15436"/>
    <cellStyle name="6_leertabellen_teil_iii 2 2 2 2 3 2" xfId="22595"/>
    <cellStyle name="6_leertabellen_teil_iii 2 2 2 2 3 2 2" xfId="36910"/>
    <cellStyle name="6_leertabellen_teil_iii 2 2 2 2 3 3" xfId="29751"/>
    <cellStyle name="6_leertabellen_teil_iii 2 2 2 2 4" xfId="17790"/>
    <cellStyle name="6_leertabellen_teil_iii 2 2 2 2 4 2" xfId="24927"/>
    <cellStyle name="6_leertabellen_teil_iii 2 2 2 2 4 2 2" xfId="39242"/>
    <cellStyle name="6_leertabellen_teil_iii 2 2 2 2 4 3" xfId="32105"/>
    <cellStyle name="6_leertabellen_teil_iii 2 2 3" xfId="842"/>
    <cellStyle name="6_leertabellen_teil_iii 2 2 3 2" xfId="13068"/>
    <cellStyle name="6_leertabellen_teil_iii 2 2 3 2 2" xfId="14187"/>
    <cellStyle name="6_leertabellen_teil_iii 2 2 3 2 2 2" xfId="16556"/>
    <cellStyle name="6_leertabellen_teil_iii 2 2 3 2 2 2 2" xfId="23715"/>
    <cellStyle name="6_leertabellen_teil_iii 2 2 3 2 2 2 2 2" xfId="38030"/>
    <cellStyle name="6_leertabellen_teil_iii 2 2 3 2 2 2 3" xfId="30871"/>
    <cellStyle name="6_leertabellen_teil_iii 2 2 3 2 2 3" xfId="18910"/>
    <cellStyle name="6_leertabellen_teil_iii 2 2 3 2 2 3 2" xfId="26047"/>
    <cellStyle name="6_leertabellen_teil_iii 2 2 3 2 2 3 2 2" xfId="40362"/>
    <cellStyle name="6_leertabellen_teil_iii 2 2 3 2 2 3 3" xfId="33225"/>
    <cellStyle name="6_leertabellen_teil_iii 2 2 3 2 2 4" xfId="20244"/>
    <cellStyle name="6_leertabellen_teil_iii 2 2 3 2 2 4 2" xfId="27381"/>
    <cellStyle name="6_leertabellen_teil_iii 2 2 3 2 2 4 2 2" xfId="41696"/>
    <cellStyle name="6_leertabellen_teil_iii 2 2 3 2 2 4 3" xfId="34559"/>
    <cellStyle name="6_leertabellen_teil_iii 2 2 3 2 2 5" xfId="21459"/>
    <cellStyle name="6_leertabellen_teil_iii 2 2 3 2 2 5 2" xfId="35774"/>
    <cellStyle name="6_leertabellen_teil_iii 2 2 3 2 2 6" xfId="28596"/>
    <cellStyle name="6_leertabellen_teil_iii 2 2 3 2 3" xfId="15437"/>
    <cellStyle name="6_leertabellen_teil_iii 2 2 3 2 3 2" xfId="22596"/>
    <cellStyle name="6_leertabellen_teil_iii 2 2 3 2 3 2 2" xfId="36911"/>
    <cellStyle name="6_leertabellen_teil_iii 2 2 3 2 3 3" xfId="29752"/>
    <cellStyle name="6_leertabellen_teil_iii 2 2 3 2 4" xfId="17791"/>
    <cellStyle name="6_leertabellen_teil_iii 2 2 3 2 4 2" xfId="24928"/>
    <cellStyle name="6_leertabellen_teil_iii 2 2 3 2 4 2 2" xfId="39243"/>
    <cellStyle name="6_leertabellen_teil_iii 2 2 3 2 4 3" xfId="32106"/>
    <cellStyle name="6_leertabellen_teil_iii 2 2 4" xfId="843"/>
    <cellStyle name="6_leertabellen_teil_iii 2 2 4 2" xfId="13069"/>
    <cellStyle name="6_leertabellen_teil_iii 2 2 4 2 2" xfId="14793"/>
    <cellStyle name="6_leertabellen_teil_iii 2 2 4 2 2 2" xfId="17156"/>
    <cellStyle name="6_leertabellen_teil_iii 2 2 4 2 2 2 2" xfId="24293"/>
    <cellStyle name="6_leertabellen_teil_iii 2 2 4 2 2 2 2 2" xfId="38608"/>
    <cellStyle name="6_leertabellen_teil_iii 2 2 4 2 2 2 3" xfId="31471"/>
    <cellStyle name="6_leertabellen_teil_iii 2 2 4 2 2 3" xfId="19510"/>
    <cellStyle name="6_leertabellen_teil_iii 2 2 4 2 2 3 2" xfId="26647"/>
    <cellStyle name="6_leertabellen_teil_iii 2 2 4 2 2 3 2 2" xfId="40962"/>
    <cellStyle name="6_leertabellen_teil_iii 2 2 4 2 2 3 3" xfId="33825"/>
    <cellStyle name="6_leertabellen_teil_iii 2 2 4 2 2 4" xfId="20786"/>
    <cellStyle name="6_leertabellen_teil_iii 2 2 4 2 2 4 2" xfId="27923"/>
    <cellStyle name="6_leertabellen_teil_iii 2 2 4 2 2 4 2 2" xfId="42238"/>
    <cellStyle name="6_leertabellen_teil_iii 2 2 4 2 2 4 3" xfId="35101"/>
    <cellStyle name="6_leertabellen_teil_iii 2 2 4 2 2 5" xfId="21962"/>
    <cellStyle name="6_leertabellen_teil_iii 2 2 4 2 2 5 2" xfId="36277"/>
    <cellStyle name="6_leertabellen_teil_iii 2 2 4 2 2 6" xfId="29118"/>
    <cellStyle name="6_leertabellen_teil_iii 2 2 4 2 3" xfId="15438"/>
    <cellStyle name="6_leertabellen_teil_iii 2 2 4 2 3 2" xfId="22597"/>
    <cellStyle name="6_leertabellen_teil_iii 2 2 4 2 3 2 2" xfId="36912"/>
    <cellStyle name="6_leertabellen_teil_iii 2 2 4 2 3 3" xfId="29753"/>
    <cellStyle name="6_leertabellen_teil_iii 2 2 4 2 4" xfId="17792"/>
    <cellStyle name="6_leertabellen_teil_iii 2 2 4 2 4 2" xfId="24929"/>
    <cellStyle name="6_leertabellen_teil_iii 2 2 4 2 4 2 2" xfId="39244"/>
    <cellStyle name="6_leertabellen_teil_iii 2 2 4 2 4 3" xfId="32107"/>
    <cellStyle name="6_leertabellen_teil_iii 2 2 5" xfId="844"/>
    <cellStyle name="6_leertabellen_teil_iii 2 2 5 2" xfId="13070"/>
    <cellStyle name="6_leertabellen_teil_iii 2 2 5 2 2" xfId="14188"/>
    <cellStyle name="6_leertabellen_teil_iii 2 2 5 2 2 2" xfId="16557"/>
    <cellStyle name="6_leertabellen_teil_iii 2 2 5 2 2 2 2" xfId="23716"/>
    <cellStyle name="6_leertabellen_teil_iii 2 2 5 2 2 2 2 2" xfId="38031"/>
    <cellStyle name="6_leertabellen_teil_iii 2 2 5 2 2 2 3" xfId="30872"/>
    <cellStyle name="6_leertabellen_teil_iii 2 2 5 2 2 3" xfId="18911"/>
    <cellStyle name="6_leertabellen_teil_iii 2 2 5 2 2 3 2" xfId="26048"/>
    <cellStyle name="6_leertabellen_teil_iii 2 2 5 2 2 3 2 2" xfId="40363"/>
    <cellStyle name="6_leertabellen_teil_iii 2 2 5 2 2 3 3" xfId="33226"/>
    <cellStyle name="6_leertabellen_teil_iii 2 2 5 2 2 4" xfId="20245"/>
    <cellStyle name="6_leertabellen_teil_iii 2 2 5 2 2 4 2" xfId="27382"/>
    <cellStyle name="6_leertabellen_teil_iii 2 2 5 2 2 4 2 2" xfId="41697"/>
    <cellStyle name="6_leertabellen_teil_iii 2 2 5 2 2 4 3" xfId="34560"/>
    <cellStyle name="6_leertabellen_teil_iii 2 2 5 2 2 5" xfId="21460"/>
    <cellStyle name="6_leertabellen_teil_iii 2 2 5 2 2 5 2" xfId="35775"/>
    <cellStyle name="6_leertabellen_teil_iii 2 2 5 2 2 6" xfId="28597"/>
    <cellStyle name="6_leertabellen_teil_iii 2 2 5 2 3" xfId="15439"/>
    <cellStyle name="6_leertabellen_teil_iii 2 2 5 2 3 2" xfId="22598"/>
    <cellStyle name="6_leertabellen_teil_iii 2 2 5 2 3 2 2" xfId="36913"/>
    <cellStyle name="6_leertabellen_teil_iii 2 2 5 2 3 3" xfId="29754"/>
    <cellStyle name="6_leertabellen_teil_iii 2 2 5 2 4" xfId="17793"/>
    <cellStyle name="6_leertabellen_teil_iii 2 2 5 2 4 2" xfId="24930"/>
    <cellStyle name="6_leertabellen_teil_iii 2 2 5 2 4 2 2" xfId="39245"/>
    <cellStyle name="6_leertabellen_teil_iii 2 2 5 2 4 3" xfId="32108"/>
    <cellStyle name="6_leertabellen_teil_iii 2 2 6" xfId="13066"/>
    <cellStyle name="6_leertabellen_teil_iii 2 2 6 2" xfId="14186"/>
    <cellStyle name="6_leertabellen_teil_iii 2 2 6 2 2" xfId="16555"/>
    <cellStyle name="6_leertabellen_teil_iii 2 2 6 2 2 2" xfId="23714"/>
    <cellStyle name="6_leertabellen_teil_iii 2 2 6 2 2 2 2" xfId="38029"/>
    <cellStyle name="6_leertabellen_teil_iii 2 2 6 2 2 3" xfId="30870"/>
    <cellStyle name="6_leertabellen_teil_iii 2 2 6 2 3" xfId="18909"/>
    <cellStyle name="6_leertabellen_teil_iii 2 2 6 2 3 2" xfId="26046"/>
    <cellStyle name="6_leertabellen_teil_iii 2 2 6 2 3 2 2" xfId="40361"/>
    <cellStyle name="6_leertabellen_teil_iii 2 2 6 2 3 3" xfId="33224"/>
    <cellStyle name="6_leertabellen_teil_iii 2 2 6 2 4" xfId="20243"/>
    <cellStyle name="6_leertabellen_teil_iii 2 2 6 2 4 2" xfId="27380"/>
    <cellStyle name="6_leertabellen_teil_iii 2 2 6 2 4 2 2" xfId="41695"/>
    <cellStyle name="6_leertabellen_teil_iii 2 2 6 2 4 3" xfId="34558"/>
    <cellStyle name="6_leertabellen_teil_iii 2 2 6 2 5" xfId="21458"/>
    <cellStyle name="6_leertabellen_teil_iii 2 2 6 2 5 2" xfId="35773"/>
    <cellStyle name="6_leertabellen_teil_iii 2 2 6 2 6" xfId="28595"/>
    <cellStyle name="6_leertabellen_teil_iii 2 2 6 3" xfId="15435"/>
    <cellStyle name="6_leertabellen_teil_iii 2 2 6 3 2" xfId="22594"/>
    <cellStyle name="6_leertabellen_teil_iii 2 2 6 3 2 2" xfId="36909"/>
    <cellStyle name="6_leertabellen_teil_iii 2 2 6 3 3" xfId="29750"/>
    <cellStyle name="6_leertabellen_teil_iii 2 2 6 4" xfId="17789"/>
    <cellStyle name="6_leertabellen_teil_iii 2 2 6 4 2" xfId="24926"/>
    <cellStyle name="6_leertabellen_teil_iii 2 2 6 4 2 2" xfId="39241"/>
    <cellStyle name="6_leertabellen_teil_iii 2 2 6 4 3" xfId="32104"/>
    <cellStyle name="6_leertabellen_teil_iii 2 3" xfId="845"/>
    <cellStyle name="6_leertabellen_teil_iii 2 3 2" xfId="13071"/>
    <cellStyle name="6_leertabellen_teil_iii 2 3 2 2" xfId="14792"/>
    <cellStyle name="6_leertabellen_teil_iii 2 3 2 2 2" xfId="17155"/>
    <cellStyle name="6_leertabellen_teil_iii 2 3 2 2 2 2" xfId="24292"/>
    <cellStyle name="6_leertabellen_teil_iii 2 3 2 2 2 2 2" xfId="38607"/>
    <cellStyle name="6_leertabellen_teil_iii 2 3 2 2 2 3" xfId="31470"/>
    <cellStyle name="6_leertabellen_teil_iii 2 3 2 2 3" xfId="19509"/>
    <cellStyle name="6_leertabellen_teil_iii 2 3 2 2 3 2" xfId="26646"/>
    <cellStyle name="6_leertabellen_teil_iii 2 3 2 2 3 2 2" xfId="40961"/>
    <cellStyle name="6_leertabellen_teil_iii 2 3 2 2 3 3" xfId="33824"/>
    <cellStyle name="6_leertabellen_teil_iii 2 3 2 2 4" xfId="20785"/>
    <cellStyle name="6_leertabellen_teil_iii 2 3 2 2 4 2" xfId="27922"/>
    <cellStyle name="6_leertabellen_teil_iii 2 3 2 2 4 2 2" xfId="42237"/>
    <cellStyle name="6_leertabellen_teil_iii 2 3 2 2 4 3" xfId="35100"/>
    <cellStyle name="6_leertabellen_teil_iii 2 3 2 2 5" xfId="21961"/>
    <cellStyle name="6_leertabellen_teil_iii 2 3 2 2 5 2" xfId="36276"/>
    <cellStyle name="6_leertabellen_teil_iii 2 3 2 2 6" xfId="29117"/>
    <cellStyle name="6_leertabellen_teil_iii 2 3 2 3" xfId="15440"/>
    <cellStyle name="6_leertabellen_teil_iii 2 3 2 3 2" xfId="22599"/>
    <cellStyle name="6_leertabellen_teil_iii 2 3 2 3 2 2" xfId="36914"/>
    <cellStyle name="6_leertabellen_teil_iii 2 3 2 3 3" xfId="29755"/>
    <cellStyle name="6_leertabellen_teil_iii 2 3 2 4" xfId="17794"/>
    <cellStyle name="6_leertabellen_teil_iii 2 3 2 4 2" xfId="24931"/>
    <cellStyle name="6_leertabellen_teil_iii 2 3 2 4 2 2" xfId="39246"/>
    <cellStyle name="6_leertabellen_teil_iii 2 3 2 4 3" xfId="32109"/>
    <cellStyle name="6_leertabellen_teil_iii 2 4" xfId="846"/>
    <cellStyle name="6_leertabellen_teil_iii 2 4 2" xfId="13072"/>
    <cellStyle name="6_leertabellen_teil_iii 2 4 2 2" xfId="14189"/>
    <cellStyle name="6_leertabellen_teil_iii 2 4 2 2 2" xfId="16558"/>
    <cellStyle name="6_leertabellen_teil_iii 2 4 2 2 2 2" xfId="23717"/>
    <cellStyle name="6_leertabellen_teil_iii 2 4 2 2 2 2 2" xfId="38032"/>
    <cellStyle name="6_leertabellen_teil_iii 2 4 2 2 2 3" xfId="30873"/>
    <cellStyle name="6_leertabellen_teil_iii 2 4 2 2 3" xfId="18912"/>
    <cellStyle name="6_leertabellen_teil_iii 2 4 2 2 3 2" xfId="26049"/>
    <cellStyle name="6_leertabellen_teil_iii 2 4 2 2 3 2 2" xfId="40364"/>
    <cellStyle name="6_leertabellen_teil_iii 2 4 2 2 3 3" xfId="33227"/>
    <cellStyle name="6_leertabellen_teil_iii 2 4 2 2 4" xfId="20246"/>
    <cellStyle name="6_leertabellen_teil_iii 2 4 2 2 4 2" xfId="27383"/>
    <cellStyle name="6_leertabellen_teil_iii 2 4 2 2 4 2 2" xfId="41698"/>
    <cellStyle name="6_leertabellen_teil_iii 2 4 2 2 4 3" xfId="34561"/>
    <cellStyle name="6_leertabellen_teil_iii 2 4 2 2 5" xfId="21461"/>
    <cellStyle name="6_leertabellen_teil_iii 2 4 2 2 5 2" xfId="35776"/>
    <cellStyle name="6_leertabellen_teil_iii 2 4 2 2 6" xfId="28598"/>
    <cellStyle name="6_leertabellen_teil_iii 2 4 2 3" xfId="15441"/>
    <cellStyle name="6_leertabellen_teil_iii 2 4 2 3 2" xfId="22600"/>
    <cellStyle name="6_leertabellen_teil_iii 2 4 2 3 2 2" xfId="36915"/>
    <cellStyle name="6_leertabellen_teil_iii 2 4 2 3 3" xfId="29756"/>
    <cellStyle name="6_leertabellen_teil_iii 2 4 2 4" xfId="17795"/>
    <cellStyle name="6_leertabellen_teil_iii 2 4 2 4 2" xfId="24932"/>
    <cellStyle name="6_leertabellen_teil_iii 2 4 2 4 2 2" xfId="39247"/>
    <cellStyle name="6_leertabellen_teil_iii 2 4 2 4 3" xfId="32110"/>
    <cellStyle name="6_leertabellen_teil_iii 2 5" xfId="847"/>
    <cellStyle name="6_leertabellen_teil_iii 2 5 2" xfId="13073"/>
    <cellStyle name="6_leertabellen_teil_iii 2 5 2 2" xfId="14190"/>
    <cellStyle name="6_leertabellen_teil_iii 2 5 2 2 2" xfId="16559"/>
    <cellStyle name="6_leertabellen_teil_iii 2 5 2 2 2 2" xfId="23718"/>
    <cellStyle name="6_leertabellen_teil_iii 2 5 2 2 2 2 2" xfId="38033"/>
    <cellStyle name="6_leertabellen_teil_iii 2 5 2 2 2 3" xfId="30874"/>
    <cellStyle name="6_leertabellen_teil_iii 2 5 2 2 3" xfId="18913"/>
    <cellStyle name="6_leertabellen_teil_iii 2 5 2 2 3 2" xfId="26050"/>
    <cellStyle name="6_leertabellen_teil_iii 2 5 2 2 3 2 2" xfId="40365"/>
    <cellStyle name="6_leertabellen_teil_iii 2 5 2 2 3 3" xfId="33228"/>
    <cellStyle name="6_leertabellen_teil_iii 2 5 2 2 4" xfId="20247"/>
    <cellStyle name="6_leertabellen_teil_iii 2 5 2 2 4 2" xfId="27384"/>
    <cellStyle name="6_leertabellen_teil_iii 2 5 2 2 4 2 2" xfId="41699"/>
    <cellStyle name="6_leertabellen_teil_iii 2 5 2 2 4 3" xfId="34562"/>
    <cellStyle name="6_leertabellen_teil_iii 2 5 2 2 5" xfId="21462"/>
    <cellStyle name="6_leertabellen_teil_iii 2 5 2 2 5 2" xfId="35777"/>
    <cellStyle name="6_leertabellen_teil_iii 2 5 2 2 6" xfId="28599"/>
    <cellStyle name="6_leertabellen_teil_iii 2 5 2 3" xfId="15442"/>
    <cellStyle name="6_leertabellen_teil_iii 2 5 2 3 2" xfId="22601"/>
    <cellStyle name="6_leertabellen_teil_iii 2 5 2 3 2 2" xfId="36916"/>
    <cellStyle name="6_leertabellen_teil_iii 2 5 2 3 3" xfId="29757"/>
    <cellStyle name="6_leertabellen_teil_iii 2 5 2 4" xfId="17796"/>
    <cellStyle name="6_leertabellen_teil_iii 2 5 2 4 2" xfId="24933"/>
    <cellStyle name="6_leertabellen_teil_iii 2 5 2 4 2 2" xfId="39248"/>
    <cellStyle name="6_leertabellen_teil_iii 2 5 2 4 3" xfId="32111"/>
    <cellStyle name="6_leertabellen_teil_iii 2 6" xfId="848"/>
    <cellStyle name="6_leertabellen_teil_iii 2 6 2" xfId="13074"/>
    <cellStyle name="6_leertabellen_teil_iii 2 6 2 2" xfId="13745"/>
    <cellStyle name="6_leertabellen_teil_iii 2 6 2 2 2" xfId="16114"/>
    <cellStyle name="6_leertabellen_teil_iii 2 6 2 2 2 2" xfId="23273"/>
    <cellStyle name="6_leertabellen_teil_iii 2 6 2 2 2 2 2" xfId="37588"/>
    <cellStyle name="6_leertabellen_teil_iii 2 6 2 2 2 3" xfId="30429"/>
    <cellStyle name="6_leertabellen_teil_iii 2 6 2 2 3" xfId="18468"/>
    <cellStyle name="6_leertabellen_teil_iii 2 6 2 2 3 2" xfId="25605"/>
    <cellStyle name="6_leertabellen_teil_iii 2 6 2 2 3 2 2" xfId="39920"/>
    <cellStyle name="6_leertabellen_teil_iii 2 6 2 2 3 3" xfId="32783"/>
    <cellStyle name="6_leertabellen_teil_iii 2 6 2 2 4" xfId="19994"/>
    <cellStyle name="6_leertabellen_teil_iii 2 6 2 2 4 2" xfId="27131"/>
    <cellStyle name="6_leertabellen_teil_iii 2 6 2 2 4 2 2" xfId="41446"/>
    <cellStyle name="6_leertabellen_teil_iii 2 6 2 2 4 3" xfId="34309"/>
    <cellStyle name="6_leertabellen_teil_iii 2 6 2 2 5" xfId="21209"/>
    <cellStyle name="6_leertabellen_teil_iii 2 6 2 2 5 2" xfId="35524"/>
    <cellStyle name="6_leertabellen_teil_iii 2 6 2 2 6" xfId="28346"/>
    <cellStyle name="6_leertabellen_teil_iii 2 6 2 3" xfId="15443"/>
    <cellStyle name="6_leertabellen_teil_iii 2 6 2 3 2" xfId="22602"/>
    <cellStyle name="6_leertabellen_teil_iii 2 6 2 3 2 2" xfId="36917"/>
    <cellStyle name="6_leertabellen_teil_iii 2 6 2 3 3" xfId="29758"/>
    <cellStyle name="6_leertabellen_teil_iii 2 6 2 4" xfId="17797"/>
    <cellStyle name="6_leertabellen_teil_iii 2 6 2 4 2" xfId="24934"/>
    <cellStyle name="6_leertabellen_teil_iii 2 6 2 4 2 2" xfId="39249"/>
    <cellStyle name="6_leertabellen_teil_iii 2 6 2 4 3" xfId="32112"/>
    <cellStyle name="6_leertabellen_teil_iii 2 7" xfId="13065"/>
    <cellStyle name="6_leertabellen_teil_iii 2 7 2" xfId="14795"/>
    <cellStyle name="6_leertabellen_teil_iii 2 7 2 2" xfId="17158"/>
    <cellStyle name="6_leertabellen_teil_iii 2 7 2 2 2" xfId="24295"/>
    <cellStyle name="6_leertabellen_teil_iii 2 7 2 2 2 2" xfId="38610"/>
    <cellStyle name="6_leertabellen_teil_iii 2 7 2 2 3" xfId="31473"/>
    <cellStyle name="6_leertabellen_teil_iii 2 7 2 3" xfId="19512"/>
    <cellStyle name="6_leertabellen_teil_iii 2 7 2 3 2" xfId="26649"/>
    <cellStyle name="6_leertabellen_teil_iii 2 7 2 3 2 2" xfId="40964"/>
    <cellStyle name="6_leertabellen_teil_iii 2 7 2 3 3" xfId="33827"/>
    <cellStyle name="6_leertabellen_teil_iii 2 7 2 4" xfId="20788"/>
    <cellStyle name="6_leertabellen_teil_iii 2 7 2 4 2" xfId="27925"/>
    <cellStyle name="6_leertabellen_teil_iii 2 7 2 4 2 2" xfId="42240"/>
    <cellStyle name="6_leertabellen_teil_iii 2 7 2 4 3" xfId="35103"/>
    <cellStyle name="6_leertabellen_teil_iii 2 7 2 5" xfId="21964"/>
    <cellStyle name="6_leertabellen_teil_iii 2 7 2 5 2" xfId="36279"/>
    <cellStyle name="6_leertabellen_teil_iii 2 7 2 6" xfId="29120"/>
    <cellStyle name="6_leertabellen_teil_iii 2 7 3" xfId="15434"/>
    <cellStyle name="6_leertabellen_teil_iii 2 7 3 2" xfId="22593"/>
    <cellStyle name="6_leertabellen_teil_iii 2 7 3 2 2" xfId="36908"/>
    <cellStyle name="6_leertabellen_teil_iii 2 7 3 3" xfId="29749"/>
    <cellStyle name="6_leertabellen_teil_iii 2 7 4" xfId="17788"/>
    <cellStyle name="6_leertabellen_teil_iii 2 7 4 2" xfId="24925"/>
    <cellStyle name="6_leertabellen_teil_iii 2 7 4 2 2" xfId="39240"/>
    <cellStyle name="6_leertabellen_teil_iii 2 7 4 3" xfId="32103"/>
    <cellStyle name="6_leertabellen_teil_iii 3" xfId="849"/>
    <cellStyle name="6_leertabellen_teil_iii 3 2" xfId="850"/>
    <cellStyle name="6_leertabellen_teil_iii 3 2 2" xfId="851"/>
    <cellStyle name="6_leertabellen_teil_iii 3 2 2 2" xfId="13077"/>
    <cellStyle name="6_leertabellen_teil_iii 3 2 2 2 2" xfId="14037"/>
    <cellStyle name="6_leertabellen_teil_iii 3 2 2 2 2 2" xfId="16406"/>
    <cellStyle name="6_leertabellen_teil_iii 3 2 2 2 2 2 2" xfId="23565"/>
    <cellStyle name="6_leertabellen_teil_iii 3 2 2 2 2 2 2 2" xfId="37880"/>
    <cellStyle name="6_leertabellen_teil_iii 3 2 2 2 2 2 3" xfId="30721"/>
    <cellStyle name="6_leertabellen_teil_iii 3 2 2 2 2 3" xfId="18760"/>
    <cellStyle name="6_leertabellen_teil_iii 3 2 2 2 2 3 2" xfId="25897"/>
    <cellStyle name="6_leertabellen_teil_iii 3 2 2 2 2 3 2 2" xfId="40212"/>
    <cellStyle name="6_leertabellen_teil_iii 3 2 2 2 2 3 3" xfId="33075"/>
    <cellStyle name="6_leertabellen_teil_iii 3 2 2 2 2 4" xfId="20129"/>
    <cellStyle name="6_leertabellen_teil_iii 3 2 2 2 2 4 2" xfId="27266"/>
    <cellStyle name="6_leertabellen_teil_iii 3 2 2 2 2 4 2 2" xfId="41581"/>
    <cellStyle name="6_leertabellen_teil_iii 3 2 2 2 2 4 3" xfId="34444"/>
    <cellStyle name="6_leertabellen_teil_iii 3 2 2 2 2 5" xfId="21344"/>
    <cellStyle name="6_leertabellen_teil_iii 3 2 2 2 2 5 2" xfId="35659"/>
    <cellStyle name="6_leertabellen_teil_iii 3 2 2 2 2 6" xfId="28481"/>
    <cellStyle name="6_leertabellen_teil_iii 3 2 2 2 3" xfId="15446"/>
    <cellStyle name="6_leertabellen_teil_iii 3 2 2 2 3 2" xfId="22605"/>
    <cellStyle name="6_leertabellen_teil_iii 3 2 2 2 3 2 2" xfId="36920"/>
    <cellStyle name="6_leertabellen_teil_iii 3 2 2 2 3 3" xfId="29761"/>
    <cellStyle name="6_leertabellen_teil_iii 3 2 2 2 4" xfId="17800"/>
    <cellStyle name="6_leertabellen_teil_iii 3 2 2 2 4 2" xfId="24937"/>
    <cellStyle name="6_leertabellen_teil_iii 3 2 2 2 4 2 2" xfId="39252"/>
    <cellStyle name="6_leertabellen_teil_iii 3 2 2 2 4 3" xfId="32115"/>
    <cellStyle name="6_leertabellen_teil_iii 3 2 3" xfId="852"/>
    <cellStyle name="6_leertabellen_teil_iii 3 2 3 2" xfId="13078"/>
    <cellStyle name="6_leertabellen_teil_iii 3 2 3 2 2" xfId="14788"/>
    <cellStyle name="6_leertabellen_teil_iii 3 2 3 2 2 2" xfId="17151"/>
    <cellStyle name="6_leertabellen_teil_iii 3 2 3 2 2 2 2" xfId="24288"/>
    <cellStyle name="6_leertabellen_teil_iii 3 2 3 2 2 2 2 2" xfId="38603"/>
    <cellStyle name="6_leertabellen_teil_iii 3 2 3 2 2 2 3" xfId="31466"/>
    <cellStyle name="6_leertabellen_teil_iii 3 2 3 2 2 3" xfId="19505"/>
    <cellStyle name="6_leertabellen_teil_iii 3 2 3 2 2 3 2" xfId="26642"/>
    <cellStyle name="6_leertabellen_teil_iii 3 2 3 2 2 3 2 2" xfId="40957"/>
    <cellStyle name="6_leertabellen_teil_iii 3 2 3 2 2 3 3" xfId="33820"/>
    <cellStyle name="6_leertabellen_teil_iii 3 2 3 2 2 4" xfId="20781"/>
    <cellStyle name="6_leertabellen_teil_iii 3 2 3 2 2 4 2" xfId="27918"/>
    <cellStyle name="6_leertabellen_teil_iii 3 2 3 2 2 4 2 2" xfId="42233"/>
    <cellStyle name="6_leertabellen_teil_iii 3 2 3 2 2 4 3" xfId="35096"/>
    <cellStyle name="6_leertabellen_teil_iii 3 2 3 2 2 5" xfId="21957"/>
    <cellStyle name="6_leertabellen_teil_iii 3 2 3 2 2 5 2" xfId="36272"/>
    <cellStyle name="6_leertabellen_teil_iii 3 2 3 2 2 6" xfId="29113"/>
    <cellStyle name="6_leertabellen_teil_iii 3 2 3 2 3" xfId="15447"/>
    <cellStyle name="6_leertabellen_teil_iii 3 2 3 2 3 2" xfId="22606"/>
    <cellStyle name="6_leertabellen_teil_iii 3 2 3 2 3 2 2" xfId="36921"/>
    <cellStyle name="6_leertabellen_teil_iii 3 2 3 2 3 3" xfId="29762"/>
    <cellStyle name="6_leertabellen_teil_iii 3 2 3 2 4" xfId="17801"/>
    <cellStyle name="6_leertabellen_teil_iii 3 2 3 2 4 2" xfId="24938"/>
    <cellStyle name="6_leertabellen_teil_iii 3 2 3 2 4 2 2" xfId="39253"/>
    <cellStyle name="6_leertabellen_teil_iii 3 2 3 2 4 3" xfId="32116"/>
    <cellStyle name="6_leertabellen_teil_iii 3 2 4" xfId="853"/>
    <cellStyle name="6_leertabellen_teil_iii 3 2 4 2" xfId="13079"/>
    <cellStyle name="6_leertabellen_teil_iii 3 2 4 2 2" xfId="14191"/>
    <cellStyle name="6_leertabellen_teil_iii 3 2 4 2 2 2" xfId="16560"/>
    <cellStyle name="6_leertabellen_teil_iii 3 2 4 2 2 2 2" xfId="23719"/>
    <cellStyle name="6_leertabellen_teil_iii 3 2 4 2 2 2 2 2" xfId="38034"/>
    <cellStyle name="6_leertabellen_teil_iii 3 2 4 2 2 2 3" xfId="30875"/>
    <cellStyle name="6_leertabellen_teil_iii 3 2 4 2 2 3" xfId="18914"/>
    <cellStyle name="6_leertabellen_teil_iii 3 2 4 2 2 3 2" xfId="26051"/>
    <cellStyle name="6_leertabellen_teil_iii 3 2 4 2 2 3 2 2" xfId="40366"/>
    <cellStyle name="6_leertabellen_teil_iii 3 2 4 2 2 3 3" xfId="33229"/>
    <cellStyle name="6_leertabellen_teil_iii 3 2 4 2 2 4" xfId="20248"/>
    <cellStyle name="6_leertabellen_teil_iii 3 2 4 2 2 4 2" xfId="27385"/>
    <cellStyle name="6_leertabellen_teil_iii 3 2 4 2 2 4 2 2" xfId="41700"/>
    <cellStyle name="6_leertabellen_teil_iii 3 2 4 2 2 4 3" xfId="34563"/>
    <cellStyle name="6_leertabellen_teil_iii 3 2 4 2 2 5" xfId="21463"/>
    <cellStyle name="6_leertabellen_teil_iii 3 2 4 2 2 5 2" xfId="35778"/>
    <cellStyle name="6_leertabellen_teil_iii 3 2 4 2 2 6" xfId="28600"/>
    <cellStyle name="6_leertabellen_teil_iii 3 2 4 2 3" xfId="15448"/>
    <cellStyle name="6_leertabellen_teil_iii 3 2 4 2 3 2" xfId="22607"/>
    <cellStyle name="6_leertabellen_teil_iii 3 2 4 2 3 2 2" xfId="36922"/>
    <cellStyle name="6_leertabellen_teil_iii 3 2 4 2 3 3" xfId="29763"/>
    <cellStyle name="6_leertabellen_teil_iii 3 2 4 2 4" xfId="17802"/>
    <cellStyle name="6_leertabellen_teil_iii 3 2 4 2 4 2" xfId="24939"/>
    <cellStyle name="6_leertabellen_teil_iii 3 2 4 2 4 2 2" xfId="39254"/>
    <cellStyle name="6_leertabellen_teil_iii 3 2 4 2 4 3" xfId="32117"/>
    <cellStyle name="6_leertabellen_teil_iii 3 2 5" xfId="854"/>
    <cellStyle name="6_leertabellen_teil_iii 3 2 5 2" xfId="13080"/>
    <cellStyle name="6_leertabellen_teil_iii 3 2 5 2 2" xfId="14787"/>
    <cellStyle name="6_leertabellen_teil_iii 3 2 5 2 2 2" xfId="17150"/>
    <cellStyle name="6_leertabellen_teil_iii 3 2 5 2 2 2 2" xfId="24287"/>
    <cellStyle name="6_leertabellen_teil_iii 3 2 5 2 2 2 2 2" xfId="38602"/>
    <cellStyle name="6_leertabellen_teil_iii 3 2 5 2 2 2 3" xfId="31465"/>
    <cellStyle name="6_leertabellen_teil_iii 3 2 5 2 2 3" xfId="19504"/>
    <cellStyle name="6_leertabellen_teil_iii 3 2 5 2 2 3 2" xfId="26641"/>
    <cellStyle name="6_leertabellen_teil_iii 3 2 5 2 2 3 2 2" xfId="40956"/>
    <cellStyle name="6_leertabellen_teil_iii 3 2 5 2 2 3 3" xfId="33819"/>
    <cellStyle name="6_leertabellen_teil_iii 3 2 5 2 2 4" xfId="20780"/>
    <cellStyle name="6_leertabellen_teil_iii 3 2 5 2 2 4 2" xfId="27917"/>
    <cellStyle name="6_leertabellen_teil_iii 3 2 5 2 2 4 2 2" xfId="42232"/>
    <cellStyle name="6_leertabellen_teil_iii 3 2 5 2 2 4 3" xfId="35095"/>
    <cellStyle name="6_leertabellen_teil_iii 3 2 5 2 2 5" xfId="21956"/>
    <cellStyle name="6_leertabellen_teil_iii 3 2 5 2 2 5 2" xfId="36271"/>
    <cellStyle name="6_leertabellen_teil_iii 3 2 5 2 2 6" xfId="29112"/>
    <cellStyle name="6_leertabellen_teil_iii 3 2 5 2 3" xfId="15449"/>
    <cellStyle name="6_leertabellen_teil_iii 3 2 5 2 3 2" xfId="22608"/>
    <cellStyle name="6_leertabellen_teil_iii 3 2 5 2 3 2 2" xfId="36923"/>
    <cellStyle name="6_leertabellen_teil_iii 3 2 5 2 3 3" xfId="29764"/>
    <cellStyle name="6_leertabellen_teil_iii 3 2 5 2 4" xfId="17803"/>
    <cellStyle name="6_leertabellen_teil_iii 3 2 5 2 4 2" xfId="24940"/>
    <cellStyle name="6_leertabellen_teil_iii 3 2 5 2 4 2 2" xfId="39255"/>
    <cellStyle name="6_leertabellen_teil_iii 3 2 5 2 4 3" xfId="32118"/>
    <cellStyle name="6_leertabellen_teil_iii 3 2 6" xfId="13076"/>
    <cellStyle name="6_leertabellen_teil_iii 3 2 6 2" xfId="14789"/>
    <cellStyle name="6_leertabellen_teil_iii 3 2 6 2 2" xfId="17152"/>
    <cellStyle name="6_leertabellen_teil_iii 3 2 6 2 2 2" xfId="24289"/>
    <cellStyle name="6_leertabellen_teil_iii 3 2 6 2 2 2 2" xfId="38604"/>
    <cellStyle name="6_leertabellen_teil_iii 3 2 6 2 2 3" xfId="31467"/>
    <cellStyle name="6_leertabellen_teil_iii 3 2 6 2 3" xfId="19506"/>
    <cellStyle name="6_leertabellen_teil_iii 3 2 6 2 3 2" xfId="26643"/>
    <cellStyle name="6_leertabellen_teil_iii 3 2 6 2 3 2 2" xfId="40958"/>
    <cellStyle name="6_leertabellen_teil_iii 3 2 6 2 3 3" xfId="33821"/>
    <cellStyle name="6_leertabellen_teil_iii 3 2 6 2 4" xfId="20782"/>
    <cellStyle name="6_leertabellen_teil_iii 3 2 6 2 4 2" xfId="27919"/>
    <cellStyle name="6_leertabellen_teil_iii 3 2 6 2 4 2 2" xfId="42234"/>
    <cellStyle name="6_leertabellen_teil_iii 3 2 6 2 4 3" xfId="35097"/>
    <cellStyle name="6_leertabellen_teil_iii 3 2 6 2 5" xfId="21958"/>
    <cellStyle name="6_leertabellen_teil_iii 3 2 6 2 5 2" xfId="36273"/>
    <cellStyle name="6_leertabellen_teil_iii 3 2 6 2 6" xfId="29114"/>
    <cellStyle name="6_leertabellen_teil_iii 3 2 6 3" xfId="15445"/>
    <cellStyle name="6_leertabellen_teil_iii 3 2 6 3 2" xfId="22604"/>
    <cellStyle name="6_leertabellen_teil_iii 3 2 6 3 2 2" xfId="36919"/>
    <cellStyle name="6_leertabellen_teil_iii 3 2 6 3 3" xfId="29760"/>
    <cellStyle name="6_leertabellen_teil_iii 3 2 6 4" xfId="17799"/>
    <cellStyle name="6_leertabellen_teil_iii 3 2 6 4 2" xfId="24936"/>
    <cellStyle name="6_leertabellen_teil_iii 3 2 6 4 2 2" xfId="39251"/>
    <cellStyle name="6_leertabellen_teil_iii 3 2 6 4 3" xfId="32114"/>
    <cellStyle name="6_leertabellen_teil_iii 3 3" xfId="855"/>
    <cellStyle name="6_leertabellen_teil_iii 3 3 2" xfId="13081"/>
    <cellStyle name="6_leertabellen_teil_iii 3 3 2 2" xfId="13908"/>
    <cellStyle name="6_leertabellen_teil_iii 3 3 2 2 2" xfId="16277"/>
    <cellStyle name="6_leertabellen_teil_iii 3 3 2 2 2 2" xfId="23436"/>
    <cellStyle name="6_leertabellen_teil_iii 3 3 2 2 2 2 2" xfId="37751"/>
    <cellStyle name="6_leertabellen_teil_iii 3 3 2 2 2 3" xfId="30592"/>
    <cellStyle name="6_leertabellen_teil_iii 3 3 2 2 3" xfId="18631"/>
    <cellStyle name="6_leertabellen_teil_iii 3 3 2 2 3 2" xfId="25768"/>
    <cellStyle name="6_leertabellen_teil_iii 3 3 2 2 3 2 2" xfId="40083"/>
    <cellStyle name="6_leertabellen_teil_iii 3 3 2 2 3 3" xfId="32946"/>
    <cellStyle name="6_leertabellen_teil_iii 3 3 2 2 4" xfId="20078"/>
    <cellStyle name="6_leertabellen_teil_iii 3 3 2 2 4 2" xfId="27215"/>
    <cellStyle name="6_leertabellen_teil_iii 3 3 2 2 4 2 2" xfId="41530"/>
    <cellStyle name="6_leertabellen_teil_iii 3 3 2 2 4 3" xfId="34393"/>
    <cellStyle name="6_leertabellen_teil_iii 3 3 2 2 5" xfId="21293"/>
    <cellStyle name="6_leertabellen_teil_iii 3 3 2 2 5 2" xfId="35608"/>
    <cellStyle name="6_leertabellen_teil_iii 3 3 2 2 6" xfId="28430"/>
    <cellStyle name="6_leertabellen_teil_iii 3 3 2 3" xfId="15450"/>
    <cellStyle name="6_leertabellen_teil_iii 3 3 2 3 2" xfId="22609"/>
    <cellStyle name="6_leertabellen_teil_iii 3 3 2 3 2 2" xfId="36924"/>
    <cellStyle name="6_leertabellen_teil_iii 3 3 2 3 3" xfId="29765"/>
    <cellStyle name="6_leertabellen_teil_iii 3 3 2 4" xfId="17804"/>
    <cellStyle name="6_leertabellen_teil_iii 3 3 2 4 2" xfId="24941"/>
    <cellStyle name="6_leertabellen_teil_iii 3 3 2 4 2 2" xfId="39256"/>
    <cellStyle name="6_leertabellen_teil_iii 3 3 2 4 3" xfId="32119"/>
    <cellStyle name="6_leertabellen_teil_iii 3 4" xfId="856"/>
    <cellStyle name="6_leertabellen_teil_iii 3 4 2" xfId="13082"/>
    <cellStyle name="6_leertabellen_teil_iii 3 4 2 2" xfId="14786"/>
    <cellStyle name="6_leertabellen_teil_iii 3 4 2 2 2" xfId="17149"/>
    <cellStyle name="6_leertabellen_teil_iii 3 4 2 2 2 2" xfId="24286"/>
    <cellStyle name="6_leertabellen_teil_iii 3 4 2 2 2 2 2" xfId="38601"/>
    <cellStyle name="6_leertabellen_teil_iii 3 4 2 2 2 3" xfId="31464"/>
    <cellStyle name="6_leertabellen_teil_iii 3 4 2 2 3" xfId="19503"/>
    <cellStyle name="6_leertabellen_teil_iii 3 4 2 2 3 2" xfId="26640"/>
    <cellStyle name="6_leertabellen_teil_iii 3 4 2 2 3 2 2" xfId="40955"/>
    <cellStyle name="6_leertabellen_teil_iii 3 4 2 2 3 3" xfId="33818"/>
    <cellStyle name="6_leertabellen_teil_iii 3 4 2 2 4" xfId="20779"/>
    <cellStyle name="6_leertabellen_teil_iii 3 4 2 2 4 2" xfId="27916"/>
    <cellStyle name="6_leertabellen_teil_iii 3 4 2 2 4 2 2" xfId="42231"/>
    <cellStyle name="6_leertabellen_teil_iii 3 4 2 2 4 3" xfId="35094"/>
    <cellStyle name="6_leertabellen_teil_iii 3 4 2 2 5" xfId="21955"/>
    <cellStyle name="6_leertabellen_teil_iii 3 4 2 2 5 2" xfId="36270"/>
    <cellStyle name="6_leertabellen_teil_iii 3 4 2 2 6" xfId="29111"/>
    <cellStyle name="6_leertabellen_teil_iii 3 4 2 3" xfId="15451"/>
    <cellStyle name="6_leertabellen_teil_iii 3 4 2 3 2" xfId="22610"/>
    <cellStyle name="6_leertabellen_teil_iii 3 4 2 3 2 2" xfId="36925"/>
    <cellStyle name="6_leertabellen_teil_iii 3 4 2 3 3" xfId="29766"/>
    <cellStyle name="6_leertabellen_teil_iii 3 4 2 4" xfId="17805"/>
    <cellStyle name="6_leertabellen_teil_iii 3 4 2 4 2" xfId="24942"/>
    <cellStyle name="6_leertabellen_teil_iii 3 4 2 4 2 2" xfId="39257"/>
    <cellStyle name="6_leertabellen_teil_iii 3 4 2 4 3" xfId="32120"/>
    <cellStyle name="6_leertabellen_teil_iii 3 5" xfId="857"/>
    <cellStyle name="6_leertabellen_teil_iii 3 5 2" xfId="13083"/>
    <cellStyle name="6_leertabellen_teil_iii 3 5 2 2" xfId="14555"/>
    <cellStyle name="6_leertabellen_teil_iii 3 5 2 2 2" xfId="16924"/>
    <cellStyle name="6_leertabellen_teil_iii 3 5 2 2 2 2" xfId="24083"/>
    <cellStyle name="6_leertabellen_teil_iii 3 5 2 2 2 2 2" xfId="38398"/>
    <cellStyle name="6_leertabellen_teil_iii 3 5 2 2 2 3" xfId="31239"/>
    <cellStyle name="6_leertabellen_teil_iii 3 5 2 2 3" xfId="19278"/>
    <cellStyle name="6_leertabellen_teil_iii 3 5 2 2 3 2" xfId="26415"/>
    <cellStyle name="6_leertabellen_teil_iii 3 5 2 2 3 2 2" xfId="40730"/>
    <cellStyle name="6_leertabellen_teil_iii 3 5 2 2 3 3" xfId="33593"/>
    <cellStyle name="6_leertabellen_teil_iii 3 5 2 2 4" xfId="20578"/>
    <cellStyle name="6_leertabellen_teil_iii 3 5 2 2 4 2" xfId="27715"/>
    <cellStyle name="6_leertabellen_teil_iii 3 5 2 2 4 2 2" xfId="42030"/>
    <cellStyle name="6_leertabellen_teil_iii 3 5 2 2 4 3" xfId="34893"/>
    <cellStyle name="6_leertabellen_teil_iii 3 5 2 2 5" xfId="21793"/>
    <cellStyle name="6_leertabellen_teil_iii 3 5 2 2 5 2" xfId="36108"/>
    <cellStyle name="6_leertabellen_teil_iii 3 5 2 2 6" xfId="28930"/>
    <cellStyle name="6_leertabellen_teil_iii 3 5 2 3" xfId="15452"/>
    <cellStyle name="6_leertabellen_teil_iii 3 5 2 3 2" xfId="22611"/>
    <cellStyle name="6_leertabellen_teil_iii 3 5 2 3 2 2" xfId="36926"/>
    <cellStyle name="6_leertabellen_teil_iii 3 5 2 3 3" xfId="29767"/>
    <cellStyle name="6_leertabellen_teil_iii 3 5 2 4" xfId="17806"/>
    <cellStyle name="6_leertabellen_teil_iii 3 5 2 4 2" xfId="24943"/>
    <cellStyle name="6_leertabellen_teil_iii 3 5 2 4 2 2" xfId="39258"/>
    <cellStyle name="6_leertabellen_teil_iii 3 5 2 4 3" xfId="32121"/>
    <cellStyle name="6_leertabellen_teil_iii 3 6" xfId="858"/>
    <cellStyle name="6_leertabellen_teil_iii 3 6 2" xfId="13084"/>
    <cellStyle name="6_leertabellen_teil_iii 3 6 2 2" xfId="14781"/>
    <cellStyle name="6_leertabellen_teil_iii 3 6 2 2 2" xfId="17144"/>
    <cellStyle name="6_leertabellen_teil_iii 3 6 2 2 2 2" xfId="24281"/>
    <cellStyle name="6_leertabellen_teil_iii 3 6 2 2 2 2 2" xfId="38596"/>
    <cellStyle name="6_leertabellen_teil_iii 3 6 2 2 2 3" xfId="31459"/>
    <cellStyle name="6_leertabellen_teil_iii 3 6 2 2 3" xfId="19498"/>
    <cellStyle name="6_leertabellen_teil_iii 3 6 2 2 3 2" xfId="26635"/>
    <cellStyle name="6_leertabellen_teil_iii 3 6 2 2 3 2 2" xfId="40950"/>
    <cellStyle name="6_leertabellen_teil_iii 3 6 2 2 3 3" xfId="33813"/>
    <cellStyle name="6_leertabellen_teil_iii 3 6 2 2 4" xfId="20774"/>
    <cellStyle name="6_leertabellen_teil_iii 3 6 2 2 4 2" xfId="27911"/>
    <cellStyle name="6_leertabellen_teil_iii 3 6 2 2 4 2 2" xfId="42226"/>
    <cellStyle name="6_leertabellen_teil_iii 3 6 2 2 4 3" xfId="35089"/>
    <cellStyle name="6_leertabellen_teil_iii 3 6 2 2 5" xfId="21950"/>
    <cellStyle name="6_leertabellen_teil_iii 3 6 2 2 5 2" xfId="36265"/>
    <cellStyle name="6_leertabellen_teil_iii 3 6 2 2 6" xfId="29106"/>
    <cellStyle name="6_leertabellen_teil_iii 3 6 2 3" xfId="15453"/>
    <cellStyle name="6_leertabellen_teil_iii 3 6 2 3 2" xfId="22612"/>
    <cellStyle name="6_leertabellen_teil_iii 3 6 2 3 2 2" xfId="36927"/>
    <cellStyle name="6_leertabellen_teil_iii 3 6 2 3 3" xfId="29768"/>
    <cellStyle name="6_leertabellen_teil_iii 3 6 2 4" xfId="17807"/>
    <cellStyle name="6_leertabellen_teil_iii 3 6 2 4 2" xfId="24944"/>
    <cellStyle name="6_leertabellen_teil_iii 3 6 2 4 2 2" xfId="39259"/>
    <cellStyle name="6_leertabellen_teil_iii 3 6 2 4 3" xfId="32122"/>
    <cellStyle name="6_leertabellen_teil_iii 3 7" xfId="13075"/>
    <cellStyle name="6_leertabellen_teil_iii 3 7 2" xfId="14780"/>
    <cellStyle name="6_leertabellen_teil_iii 3 7 2 2" xfId="17143"/>
    <cellStyle name="6_leertabellen_teil_iii 3 7 2 2 2" xfId="24280"/>
    <cellStyle name="6_leertabellen_teil_iii 3 7 2 2 2 2" xfId="38595"/>
    <cellStyle name="6_leertabellen_teil_iii 3 7 2 2 3" xfId="31458"/>
    <cellStyle name="6_leertabellen_teil_iii 3 7 2 3" xfId="19497"/>
    <cellStyle name="6_leertabellen_teil_iii 3 7 2 3 2" xfId="26634"/>
    <cellStyle name="6_leertabellen_teil_iii 3 7 2 3 2 2" xfId="40949"/>
    <cellStyle name="6_leertabellen_teil_iii 3 7 2 3 3" xfId="33812"/>
    <cellStyle name="6_leertabellen_teil_iii 3 7 2 4" xfId="20773"/>
    <cellStyle name="6_leertabellen_teil_iii 3 7 2 4 2" xfId="27910"/>
    <cellStyle name="6_leertabellen_teil_iii 3 7 2 4 2 2" xfId="42225"/>
    <cellStyle name="6_leertabellen_teil_iii 3 7 2 4 3" xfId="35088"/>
    <cellStyle name="6_leertabellen_teil_iii 3 7 2 5" xfId="21949"/>
    <cellStyle name="6_leertabellen_teil_iii 3 7 2 5 2" xfId="36264"/>
    <cellStyle name="6_leertabellen_teil_iii 3 7 2 6" xfId="29105"/>
    <cellStyle name="6_leertabellen_teil_iii 3 7 3" xfId="15444"/>
    <cellStyle name="6_leertabellen_teil_iii 3 7 3 2" xfId="22603"/>
    <cellStyle name="6_leertabellen_teil_iii 3 7 3 2 2" xfId="36918"/>
    <cellStyle name="6_leertabellen_teil_iii 3 7 3 3" xfId="29759"/>
    <cellStyle name="6_leertabellen_teil_iii 3 7 4" xfId="17798"/>
    <cellStyle name="6_leertabellen_teil_iii 3 7 4 2" xfId="24935"/>
    <cellStyle name="6_leertabellen_teil_iii 3 7 4 2 2" xfId="39250"/>
    <cellStyle name="6_leertabellen_teil_iii 3 7 4 3" xfId="32113"/>
    <cellStyle name="6_leertabellen_teil_iii 4" xfId="859"/>
    <cellStyle name="6_leertabellen_teil_iii 4 2" xfId="860"/>
    <cellStyle name="6_leertabellen_teil_iii 4 2 2" xfId="13086"/>
    <cellStyle name="6_leertabellen_teil_iii 4 2 2 2" xfId="14549"/>
    <cellStyle name="6_leertabellen_teil_iii 4 2 2 2 2" xfId="16918"/>
    <cellStyle name="6_leertabellen_teil_iii 4 2 2 2 2 2" xfId="24077"/>
    <cellStyle name="6_leertabellen_teil_iii 4 2 2 2 2 2 2" xfId="38392"/>
    <cellStyle name="6_leertabellen_teil_iii 4 2 2 2 2 3" xfId="31233"/>
    <cellStyle name="6_leertabellen_teil_iii 4 2 2 2 3" xfId="19272"/>
    <cellStyle name="6_leertabellen_teil_iii 4 2 2 2 3 2" xfId="26409"/>
    <cellStyle name="6_leertabellen_teil_iii 4 2 2 2 3 2 2" xfId="40724"/>
    <cellStyle name="6_leertabellen_teil_iii 4 2 2 2 3 3" xfId="33587"/>
    <cellStyle name="6_leertabellen_teil_iii 4 2 2 2 4" xfId="20573"/>
    <cellStyle name="6_leertabellen_teil_iii 4 2 2 2 4 2" xfId="27710"/>
    <cellStyle name="6_leertabellen_teil_iii 4 2 2 2 4 2 2" xfId="42025"/>
    <cellStyle name="6_leertabellen_teil_iii 4 2 2 2 4 3" xfId="34888"/>
    <cellStyle name="6_leertabellen_teil_iii 4 2 2 2 5" xfId="21788"/>
    <cellStyle name="6_leertabellen_teil_iii 4 2 2 2 5 2" xfId="36103"/>
    <cellStyle name="6_leertabellen_teil_iii 4 2 2 2 6" xfId="28925"/>
    <cellStyle name="6_leertabellen_teil_iii 4 2 2 3" xfId="15455"/>
    <cellStyle name="6_leertabellen_teil_iii 4 2 2 3 2" xfId="22614"/>
    <cellStyle name="6_leertabellen_teil_iii 4 2 2 3 2 2" xfId="36929"/>
    <cellStyle name="6_leertabellen_teil_iii 4 2 2 3 3" xfId="29770"/>
    <cellStyle name="6_leertabellen_teil_iii 4 2 2 4" xfId="17809"/>
    <cellStyle name="6_leertabellen_teil_iii 4 2 2 4 2" xfId="24946"/>
    <cellStyle name="6_leertabellen_teil_iii 4 2 2 4 2 2" xfId="39261"/>
    <cellStyle name="6_leertabellen_teil_iii 4 2 2 4 3" xfId="32124"/>
    <cellStyle name="6_leertabellen_teil_iii 4 3" xfId="861"/>
    <cellStyle name="6_leertabellen_teil_iii 4 3 2" xfId="13087"/>
    <cellStyle name="6_leertabellen_teil_iii 4 3 2 2" xfId="14784"/>
    <cellStyle name="6_leertabellen_teil_iii 4 3 2 2 2" xfId="17147"/>
    <cellStyle name="6_leertabellen_teil_iii 4 3 2 2 2 2" xfId="24284"/>
    <cellStyle name="6_leertabellen_teil_iii 4 3 2 2 2 2 2" xfId="38599"/>
    <cellStyle name="6_leertabellen_teil_iii 4 3 2 2 2 3" xfId="31462"/>
    <cellStyle name="6_leertabellen_teil_iii 4 3 2 2 3" xfId="19501"/>
    <cellStyle name="6_leertabellen_teil_iii 4 3 2 2 3 2" xfId="26638"/>
    <cellStyle name="6_leertabellen_teil_iii 4 3 2 2 3 2 2" xfId="40953"/>
    <cellStyle name="6_leertabellen_teil_iii 4 3 2 2 3 3" xfId="33816"/>
    <cellStyle name="6_leertabellen_teil_iii 4 3 2 2 4" xfId="20777"/>
    <cellStyle name="6_leertabellen_teil_iii 4 3 2 2 4 2" xfId="27914"/>
    <cellStyle name="6_leertabellen_teil_iii 4 3 2 2 4 2 2" xfId="42229"/>
    <cellStyle name="6_leertabellen_teil_iii 4 3 2 2 4 3" xfId="35092"/>
    <cellStyle name="6_leertabellen_teil_iii 4 3 2 2 5" xfId="21953"/>
    <cellStyle name="6_leertabellen_teil_iii 4 3 2 2 5 2" xfId="36268"/>
    <cellStyle name="6_leertabellen_teil_iii 4 3 2 2 6" xfId="29109"/>
    <cellStyle name="6_leertabellen_teil_iii 4 3 2 3" xfId="15456"/>
    <cellStyle name="6_leertabellen_teil_iii 4 3 2 3 2" xfId="22615"/>
    <cellStyle name="6_leertabellen_teil_iii 4 3 2 3 2 2" xfId="36930"/>
    <cellStyle name="6_leertabellen_teil_iii 4 3 2 3 3" xfId="29771"/>
    <cellStyle name="6_leertabellen_teil_iii 4 3 2 4" xfId="17810"/>
    <cellStyle name="6_leertabellen_teil_iii 4 3 2 4 2" xfId="24947"/>
    <cellStyle name="6_leertabellen_teil_iii 4 3 2 4 2 2" xfId="39262"/>
    <cellStyle name="6_leertabellen_teil_iii 4 3 2 4 3" xfId="32125"/>
    <cellStyle name="6_leertabellen_teil_iii 4 4" xfId="862"/>
    <cellStyle name="6_leertabellen_teil_iii 4 4 2" xfId="13088"/>
    <cellStyle name="6_leertabellen_teil_iii 4 4 2 2" xfId="14510"/>
    <cellStyle name="6_leertabellen_teil_iii 4 4 2 2 2" xfId="16879"/>
    <cellStyle name="6_leertabellen_teil_iii 4 4 2 2 2 2" xfId="24038"/>
    <cellStyle name="6_leertabellen_teil_iii 4 4 2 2 2 2 2" xfId="38353"/>
    <cellStyle name="6_leertabellen_teil_iii 4 4 2 2 2 3" xfId="31194"/>
    <cellStyle name="6_leertabellen_teil_iii 4 4 2 2 3" xfId="19233"/>
    <cellStyle name="6_leertabellen_teil_iii 4 4 2 2 3 2" xfId="26370"/>
    <cellStyle name="6_leertabellen_teil_iii 4 4 2 2 3 2 2" xfId="40685"/>
    <cellStyle name="6_leertabellen_teil_iii 4 4 2 2 3 3" xfId="33548"/>
    <cellStyle name="6_leertabellen_teil_iii 4 4 2 2 4" xfId="20540"/>
    <cellStyle name="6_leertabellen_teil_iii 4 4 2 2 4 2" xfId="27677"/>
    <cellStyle name="6_leertabellen_teil_iii 4 4 2 2 4 2 2" xfId="41992"/>
    <cellStyle name="6_leertabellen_teil_iii 4 4 2 2 4 3" xfId="34855"/>
    <cellStyle name="6_leertabellen_teil_iii 4 4 2 2 5" xfId="21755"/>
    <cellStyle name="6_leertabellen_teil_iii 4 4 2 2 5 2" xfId="36070"/>
    <cellStyle name="6_leertabellen_teil_iii 4 4 2 2 6" xfId="28892"/>
    <cellStyle name="6_leertabellen_teil_iii 4 4 2 3" xfId="15457"/>
    <cellStyle name="6_leertabellen_teil_iii 4 4 2 3 2" xfId="22616"/>
    <cellStyle name="6_leertabellen_teil_iii 4 4 2 3 2 2" xfId="36931"/>
    <cellStyle name="6_leertabellen_teil_iii 4 4 2 3 3" xfId="29772"/>
    <cellStyle name="6_leertabellen_teil_iii 4 4 2 4" xfId="17811"/>
    <cellStyle name="6_leertabellen_teil_iii 4 4 2 4 2" xfId="24948"/>
    <cellStyle name="6_leertabellen_teil_iii 4 4 2 4 2 2" xfId="39263"/>
    <cellStyle name="6_leertabellen_teil_iii 4 4 2 4 3" xfId="32126"/>
    <cellStyle name="6_leertabellen_teil_iii 4 5" xfId="863"/>
    <cellStyle name="6_leertabellen_teil_iii 4 5 2" xfId="13089"/>
    <cellStyle name="6_leertabellen_teil_iii 4 5 2 2" xfId="14783"/>
    <cellStyle name="6_leertabellen_teil_iii 4 5 2 2 2" xfId="17146"/>
    <cellStyle name="6_leertabellen_teil_iii 4 5 2 2 2 2" xfId="24283"/>
    <cellStyle name="6_leertabellen_teil_iii 4 5 2 2 2 2 2" xfId="38598"/>
    <cellStyle name="6_leertabellen_teil_iii 4 5 2 2 2 3" xfId="31461"/>
    <cellStyle name="6_leertabellen_teil_iii 4 5 2 2 3" xfId="19500"/>
    <cellStyle name="6_leertabellen_teil_iii 4 5 2 2 3 2" xfId="26637"/>
    <cellStyle name="6_leertabellen_teil_iii 4 5 2 2 3 2 2" xfId="40952"/>
    <cellStyle name="6_leertabellen_teil_iii 4 5 2 2 3 3" xfId="33815"/>
    <cellStyle name="6_leertabellen_teil_iii 4 5 2 2 4" xfId="20776"/>
    <cellStyle name="6_leertabellen_teil_iii 4 5 2 2 4 2" xfId="27913"/>
    <cellStyle name="6_leertabellen_teil_iii 4 5 2 2 4 2 2" xfId="42228"/>
    <cellStyle name="6_leertabellen_teil_iii 4 5 2 2 4 3" xfId="35091"/>
    <cellStyle name="6_leertabellen_teil_iii 4 5 2 2 5" xfId="21952"/>
    <cellStyle name="6_leertabellen_teil_iii 4 5 2 2 5 2" xfId="36267"/>
    <cellStyle name="6_leertabellen_teil_iii 4 5 2 2 6" xfId="29108"/>
    <cellStyle name="6_leertabellen_teil_iii 4 5 2 3" xfId="15458"/>
    <cellStyle name="6_leertabellen_teil_iii 4 5 2 3 2" xfId="22617"/>
    <cellStyle name="6_leertabellen_teil_iii 4 5 2 3 2 2" xfId="36932"/>
    <cellStyle name="6_leertabellen_teil_iii 4 5 2 3 3" xfId="29773"/>
    <cellStyle name="6_leertabellen_teil_iii 4 5 2 4" xfId="17812"/>
    <cellStyle name="6_leertabellen_teil_iii 4 5 2 4 2" xfId="24949"/>
    <cellStyle name="6_leertabellen_teil_iii 4 5 2 4 2 2" xfId="39264"/>
    <cellStyle name="6_leertabellen_teil_iii 4 5 2 4 3" xfId="32127"/>
    <cellStyle name="6_leertabellen_teil_iii 4 6" xfId="13085"/>
    <cellStyle name="6_leertabellen_teil_iii 4 6 2" xfId="14785"/>
    <cellStyle name="6_leertabellen_teil_iii 4 6 2 2" xfId="17148"/>
    <cellStyle name="6_leertabellen_teil_iii 4 6 2 2 2" xfId="24285"/>
    <cellStyle name="6_leertabellen_teil_iii 4 6 2 2 2 2" xfId="38600"/>
    <cellStyle name="6_leertabellen_teil_iii 4 6 2 2 3" xfId="31463"/>
    <cellStyle name="6_leertabellen_teil_iii 4 6 2 3" xfId="19502"/>
    <cellStyle name="6_leertabellen_teil_iii 4 6 2 3 2" xfId="26639"/>
    <cellStyle name="6_leertabellen_teil_iii 4 6 2 3 2 2" xfId="40954"/>
    <cellStyle name="6_leertabellen_teil_iii 4 6 2 3 3" xfId="33817"/>
    <cellStyle name="6_leertabellen_teil_iii 4 6 2 4" xfId="20778"/>
    <cellStyle name="6_leertabellen_teil_iii 4 6 2 4 2" xfId="27915"/>
    <cellStyle name="6_leertabellen_teil_iii 4 6 2 4 2 2" xfId="42230"/>
    <cellStyle name="6_leertabellen_teil_iii 4 6 2 4 3" xfId="35093"/>
    <cellStyle name="6_leertabellen_teil_iii 4 6 2 5" xfId="21954"/>
    <cellStyle name="6_leertabellen_teil_iii 4 6 2 5 2" xfId="36269"/>
    <cellStyle name="6_leertabellen_teil_iii 4 6 2 6" xfId="29110"/>
    <cellStyle name="6_leertabellen_teil_iii 4 6 3" xfId="15454"/>
    <cellStyle name="6_leertabellen_teil_iii 4 6 3 2" xfId="22613"/>
    <cellStyle name="6_leertabellen_teil_iii 4 6 3 2 2" xfId="36928"/>
    <cellStyle name="6_leertabellen_teil_iii 4 6 3 3" xfId="29769"/>
    <cellStyle name="6_leertabellen_teil_iii 4 6 4" xfId="17808"/>
    <cellStyle name="6_leertabellen_teil_iii 4 6 4 2" xfId="24945"/>
    <cellStyle name="6_leertabellen_teil_iii 4 6 4 2 2" xfId="39260"/>
    <cellStyle name="6_leertabellen_teil_iii 4 6 4 3" xfId="32123"/>
    <cellStyle name="6_leertabellen_teil_iii 5" xfId="864"/>
    <cellStyle name="6_leertabellen_teil_iii 5 2" xfId="13090"/>
    <cellStyle name="6_leertabellen_teil_iii 5 2 2" xfId="14560"/>
    <cellStyle name="6_leertabellen_teil_iii 5 2 2 2" xfId="16929"/>
    <cellStyle name="6_leertabellen_teil_iii 5 2 2 2 2" xfId="24088"/>
    <cellStyle name="6_leertabellen_teil_iii 5 2 2 2 2 2" xfId="38403"/>
    <cellStyle name="6_leertabellen_teil_iii 5 2 2 2 3" xfId="31244"/>
    <cellStyle name="6_leertabellen_teil_iii 5 2 2 3" xfId="19283"/>
    <cellStyle name="6_leertabellen_teil_iii 5 2 2 3 2" xfId="26420"/>
    <cellStyle name="6_leertabellen_teil_iii 5 2 2 3 2 2" xfId="40735"/>
    <cellStyle name="6_leertabellen_teil_iii 5 2 2 3 3" xfId="33598"/>
    <cellStyle name="6_leertabellen_teil_iii 5 2 2 4" xfId="20581"/>
    <cellStyle name="6_leertabellen_teil_iii 5 2 2 4 2" xfId="27718"/>
    <cellStyle name="6_leertabellen_teil_iii 5 2 2 4 2 2" xfId="42033"/>
    <cellStyle name="6_leertabellen_teil_iii 5 2 2 4 3" xfId="34896"/>
    <cellStyle name="6_leertabellen_teil_iii 5 2 2 5" xfId="21796"/>
    <cellStyle name="6_leertabellen_teil_iii 5 2 2 5 2" xfId="36111"/>
    <cellStyle name="6_leertabellen_teil_iii 5 2 2 6" xfId="28933"/>
    <cellStyle name="6_leertabellen_teil_iii 5 2 3" xfId="15459"/>
    <cellStyle name="6_leertabellen_teil_iii 5 2 3 2" xfId="22618"/>
    <cellStyle name="6_leertabellen_teil_iii 5 2 3 2 2" xfId="36933"/>
    <cellStyle name="6_leertabellen_teil_iii 5 2 3 3" xfId="29774"/>
    <cellStyle name="6_leertabellen_teil_iii 5 2 4" xfId="17813"/>
    <cellStyle name="6_leertabellen_teil_iii 5 2 4 2" xfId="24950"/>
    <cellStyle name="6_leertabellen_teil_iii 5 2 4 2 2" xfId="39265"/>
    <cellStyle name="6_leertabellen_teil_iii 5 2 4 3" xfId="32128"/>
    <cellStyle name="6_leertabellen_teil_iii 6" xfId="865"/>
    <cellStyle name="6_leertabellen_teil_iii 6 2" xfId="13091"/>
    <cellStyle name="6_leertabellen_teil_iii 6 2 2" xfId="14782"/>
    <cellStyle name="6_leertabellen_teil_iii 6 2 2 2" xfId="17145"/>
    <cellStyle name="6_leertabellen_teil_iii 6 2 2 2 2" xfId="24282"/>
    <cellStyle name="6_leertabellen_teil_iii 6 2 2 2 2 2" xfId="38597"/>
    <cellStyle name="6_leertabellen_teil_iii 6 2 2 2 3" xfId="31460"/>
    <cellStyle name="6_leertabellen_teil_iii 6 2 2 3" xfId="19499"/>
    <cellStyle name="6_leertabellen_teil_iii 6 2 2 3 2" xfId="26636"/>
    <cellStyle name="6_leertabellen_teil_iii 6 2 2 3 2 2" xfId="40951"/>
    <cellStyle name="6_leertabellen_teil_iii 6 2 2 3 3" xfId="33814"/>
    <cellStyle name="6_leertabellen_teil_iii 6 2 2 4" xfId="20775"/>
    <cellStyle name="6_leertabellen_teil_iii 6 2 2 4 2" xfId="27912"/>
    <cellStyle name="6_leertabellen_teil_iii 6 2 2 4 2 2" xfId="42227"/>
    <cellStyle name="6_leertabellen_teil_iii 6 2 2 4 3" xfId="35090"/>
    <cellStyle name="6_leertabellen_teil_iii 6 2 2 5" xfId="21951"/>
    <cellStyle name="6_leertabellen_teil_iii 6 2 2 5 2" xfId="36266"/>
    <cellStyle name="6_leertabellen_teil_iii 6 2 2 6" xfId="29107"/>
    <cellStyle name="6_leertabellen_teil_iii 6 2 3" xfId="15460"/>
    <cellStyle name="6_leertabellen_teil_iii 6 2 3 2" xfId="22619"/>
    <cellStyle name="6_leertabellen_teil_iii 6 2 3 2 2" xfId="36934"/>
    <cellStyle name="6_leertabellen_teil_iii 6 2 3 3" xfId="29775"/>
    <cellStyle name="6_leertabellen_teil_iii 6 2 4" xfId="17814"/>
    <cellStyle name="6_leertabellen_teil_iii 6 2 4 2" xfId="24951"/>
    <cellStyle name="6_leertabellen_teil_iii 6 2 4 2 2" xfId="39266"/>
    <cellStyle name="6_leertabellen_teil_iii 6 2 4 3" xfId="32129"/>
    <cellStyle name="6_leertabellen_teil_iii 7" xfId="866"/>
    <cellStyle name="6_leertabellen_teil_iii 7 2" xfId="13092"/>
    <cellStyle name="6_leertabellen_teil_iii 7 2 2" xfId="14192"/>
    <cellStyle name="6_leertabellen_teil_iii 7 2 2 2" xfId="16561"/>
    <cellStyle name="6_leertabellen_teil_iii 7 2 2 2 2" xfId="23720"/>
    <cellStyle name="6_leertabellen_teil_iii 7 2 2 2 2 2" xfId="38035"/>
    <cellStyle name="6_leertabellen_teil_iii 7 2 2 2 3" xfId="30876"/>
    <cellStyle name="6_leertabellen_teil_iii 7 2 2 3" xfId="18915"/>
    <cellStyle name="6_leertabellen_teil_iii 7 2 2 3 2" xfId="26052"/>
    <cellStyle name="6_leertabellen_teil_iii 7 2 2 3 2 2" xfId="40367"/>
    <cellStyle name="6_leertabellen_teil_iii 7 2 2 3 3" xfId="33230"/>
    <cellStyle name="6_leertabellen_teil_iii 7 2 2 4" xfId="20249"/>
    <cellStyle name="6_leertabellen_teil_iii 7 2 2 4 2" xfId="27386"/>
    <cellStyle name="6_leertabellen_teil_iii 7 2 2 4 2 2" xfId="41701"/>
    <cellStyle name="6_leertabellen_teil_iii 7 2 2 4 3" xfId="34564"/>
    <cellStyle name="6_leertabellen_teil_iii 7 2 2 5" xfId="21464"/>
    <cellStyle name="6_leertabellen_teil_iii 7 2 2 5 2" xfId="35779"/>
    <cellStyle name="6_leertabellen_teil_iii 7 2 2 6" xfId="28601"/>
    <cellStyle name="6_leertabellen_teil_iii 7 2 3" xfId="15461"/>
    <cellStyle name="6_leertabellen_teil_iii 7 2 3 2" xfId="22620"/>
    <cellStyle name="6_leertabellen_teil_iii 7 2 3 2 2" xfId="36935"/>
    <cellStyle name="6_leertabellen_teil_iii 7 2 3 3" xfId="29776"/>
    <cellStyle name="6_leertabellen_teil_iii 7 2 4" xfId="17815"/>
    <cellStyle name="6_leertabellen_teil_iii 7 2 4 2" xfId="24952"/>
    <cellStyle name="6_leertabellen_teil_iii 7 2 4 2 2" xfId="39267"/>
    <cellStyle name="6_leertabellen_teil_iii 7 2 4 3" xfId="32130"/>
    <cellStyle name="6_leertabellen_teil_iii 8" xfId="867"/>
    <cellStyle name="6_leertabellen_teil_iii 8 2" xfId="13093"/>
    <cellStyle name="6_leertabellen_teil_iii 8 2 2" xfId="14511"/>
    <cellStyle name="6_leertabellen_teil_iii 8 2 2 2" xfId="16880"/>
    <cellStyle name="6_leertabellen_teil_iii 8 2 2 2 2" xfId="24039"/>
    <cellStyle name="6_leertabellen_teil_iii 8 2 2 2 2 2" xfId="38354"/>
    <cellStyle name="6_leertabellen_teil_iii 8 2 2 2 3" xfId="31195"/>
    <cellStyle name="6_leertabellen_teil_iii 8 2 2 3" xfId="19234"/>
    <cellStyle name="6_leertabellen_teil_iii 8 2 2 3 2" xfId="26371"/>
    <cellStyle name="6_leertabellen_teil_iii 8 2 2 3 2 2" xfId="40686"/>
    <cellStyle name="6_leertabellen_teil_iii 8 2 2 3 3" xfId="33549"/>
    <cellStyle name="6_leertabellen_teil_iii 8 2 2 4" xfId="20541"/>
    <cellStyle name="6_leertabellen_teil_iii 8 2 2 4 2" xfId="27678"/>
    <cellStyle name="6_leertabellen_teil_iii 8 2 2 4 2 2" xfId="41993"/>
    <cellStyle name="6_leertabellen_teil_iii 8 2 2 4 3" xfId="34856"/>
    <cellStyle name="6_leertabellen_teil_iii 8 2 2 5" xfId="21756"/>
    <cellStyle name="6_leertabellen_teil_iii 8 2 2 5 2" xfId="36071"/>
    <cellStyle name="6_leertabellen_teil_iii 8 2 2 6" xfId="28893"/>
    <cellStyle name="6_leertabellen_teil_iii 8 2 3" xfId="15462"/>
    <cellStyle name="6_leertabellen_teil_iii 8 2 3 2" xfId="22621"/>
    <cellStyle name="6_leertabellen_teil_iii 8 2 3 2 2" xfId="36936"/>
    <cellStyle name="6_leertabellen_teil_iii 8 2 3 3" xfId="29777"/>
    <cellStyle name="6_leertabellen_teil_iii 8 2 4" xfId="17816"/>
    <cellStyle name="6_leertabellen_teil_iii 8 2 4 2" xfId="24953"/>
    <cellStyle name="6_leertabellen_teil_iii 8 2 4 2 2" xfId="39268"/>
    <cellStyle name="6_leertabellen_teil_iii 8 2 4 3" xfId="32131"/>
    <cellStyle name="6_leertabellen_teil_iii 9" xfId="13064"/>
    <cellStyle name="6_leertabellen_teil_iii 9 2" xfId="14791"/>
    <cellStyle name="6_leertabellen_teil_iii 9 2 2" xfId="17154"/>
    <cellStyle name="6_leertabellen_teil_iii 9 2 2 2" xfId="24291"/>
    <cellStyle name="6_leertabellen_teil_iii 9 2 2 2 2" xfId="38606"/>
    <cellStyle name="6_leertabellen_teil_iii 9 2 2 3" xfId="31469"/>
    <cellStyle name="6_leertabellen_teil_iii 9 2 3" xfId="19508"/>
    <cellStyle name="6_leertabellen_teil_iii 9 2 3 2" xfId="26645"/>
    <cellStyle name="6_leertabellen_teil_iii 9 2 3 2 2" xfId="40960"/>
    <cellStyle name="6_leertabellen_teil_iii 9 2 3 3" xfId="33823"/>
    <cellStyle name="6_leertabellen_teil_iii 9 2 4" xfId="20784"/>
    <cellStyle name="6_leertabellen_teil_iii 9 2 4 2" xfId="27921"/>
    <cellStyle name="6_leertabellen_teil_iii 9 2 4 2 2" xfId="42236"/>
    <cellStyle name="6_leertabellen_teil_iii 9 2 4 3" xfId="35099"/>
    <cellStyle name="6_leertabellen_teil_iii 9 2 5" xfId="21960"/>
    <cellStyle name="6_leertabellen_teil_iii 9 2 5 2" xfId="36275"/>
    <cellStyle name="6_leertabellen_teil_iii 9 2 6" xfId="29116"/>
    <cellStyle name="6_leertabellen_teil_iii 9 3" xfId="15433"/>
    <cellStyle name="6_leertabellen_teil_iii 9 3 2" xfId="22592"/>
    <cellStyle name="6_leertabellen_teil_iii 9 3 2 2" xfId="36907"/>
    <cellStyle name="6_leertabellen_teil_iii 9 3 3" xfId="29748"/>
    <cellStyle name="6_leertabellen_teil_iii 9 4" xfId="17787"/>
    <cellStyle name="6_leertabellen_teil_iii 9 4 2" xfId="24924"/>
    <cellStyle name="6_leertabellen_teil_iii 9 4 2 2" xfId="39239"/>
    <cellStyle name="6_leertabellen_teil_iii 9 4 3" xfId="32102"/>
    <cellStyle name="6_Merkmalsuebersicht_neu" xfId="209"/>
    <cellStyle name="6_Merkmalsuebersicht_neu 10" xfId="43295"/>
    <cellStyle name="6_Merkmalsuebersicht_neu 2" xfId="868"/>
    <cellStyle name="6_Merkmalsuebersicht_neu 2 2" xfId="869"/>
    <cellStyle name="6_Merkmalsuebersicht_neu 2 2 2" xfId="870"/>
    <cellStyle name="6_Merkmalsuebersicht_neu 2 2 2 2" xfId="13097"/>
    <cellStyle name="6_Merkmalsuebersicht_neu 2 2 2 2 2" xfId="14513"/>
    <cellStyle name="6_Merkmalsuebersicht_neu 2 2 2 2 2 2" xfId="16882"/>
    <cellStyle name="6_Merkmalsuebersicht_neu 2 2 2 2 2 2 2" xfId="24041"/>
    <cellStyle name="6_Merkmalsuebersicht_neu 2 2 2 2 2 2 2 2" xfId="38356"/>
    <cellStyle name="6_Merkmalsuebersicht_neu 2 2 2 2 2 2 3" xfId="31197"/>
    <cellStyle name="6_Merkmalsuebersicht_neu 2 2 2 2 2 3" xfId="19236"/>
    <cellStyle name="6_Merkmalsuebersicht_neu 2 2 2 2 2 3 2" xfId="26373"/>
    <cellStyle name="6_Merkmalsuebersicht_neu 2 2 2 2 2 3 2 2" xfId="40688"/>
    <cellStyle name="6_Merkmalsuebersicht_neu 2 2 2 2 2 3 3" xfId="33551"/>
    <cellStyle name="6_Merkmalsuebersicht_neu 2 2 2 2 2 4" xfId="20543"/>
    <cellStyle name="6_Merkmalsuebersicht_neu 2 2 2 2 2 4 2" xfId="27680"/>
    <cellStyle name="6_Merkmalsuebersicht_neu 2 2 2 2 2 4 2 2" xfId="41995"/>
    <cellStyle name="6_Merkmalsuebersicht_neu 2 2 2 2 2 4 3" xfId="34858"/>
    <cellStyle name="6_Merkmalsuebersicht_neu 2 2 2 2 2 5" xfId="21758"/>
    <cellStyle name="6_Merkmalsuebersicht_neu 2 2 2 2 2 5 2" xfId="36073"/>
    <cellStyle name="6_Merkmalsuebersicht_neu 2 2 2 2 2 6" xfId="28895"/>
    <cellStyle name="6_Merkmalsuebersicht_neu 2 2 2 2 3" xfId="15466"/>
    <cellStyle name="6_Merkmalsuebersicht_neu 2 2 2 2 3 2" xfId="22625"/>
    <cellStyle name="6_Merkmalsuebersicht_neu 2 2 2 2 3 2 2" xfId="36940"/>
    <cellStyle name="6_Merkmalsuebersicht_neu 2 2 2 2 3 3" xfId="29781"/>
    <cellStyle name="6_Merkmalsuebersicht_neu 2 2 2 2 4" xfId="17820"/>
    <cellStyle name="6_Merkmalsuebersicht_neu 2 2 2 2 4 2" xfId="24957"/>
    <cellStyle name="6_Merkmalsuebersicht_neu 2 2 2 2 4 2 2" xfId="39272"/>
    <cellStyle name="6_Merkmalsuebersicht_neu 2 2 2 2 4 3" xfId="32135"/>
    <cellStyle name="6_Merkmalsuebersicht_neu 2 2 3" xfId="871"/>
    <cellStyle name="6_Merkmalsuebersicht_neu 2 2 3 2" xfId="13098"/>
    <cellStyle name="6_Merkmalsuebersicht_neu 2 2 3 2 2" xfId="13913"/>
    <cellStyle name="6_Merkmalsuebersicht_neu 2 2 3 2 2 2" xfId="16282"/>
    <cellStyle name="6_Merkmalsuebersicht_neu 2 2 3 2 2 2 2" xfId="23441"/>
    <cellStyle name="6_Merkmalsuebersicht_neu 2 2 3 2 2 2 2 2" xfId="37756"/>
    <cellStyle name="6_Merkmalsuebersicht_neu 2 2 3 2 2 2 3" xfId="30597"/>
    <cellStyle name="6_Merkmalsuebersicht_neu 2 2 3 2 2 3" xfId="18636"/>
    <cellStyle name="6_Merkmalsuebersicht_neu 2 2 3 2 2 3 2" xfId="25773"/>
    <cellStyle name="6_Merkmalsuebersicht_neu 2 2 3 2 2 3 2 2" xfId="40088"/>
    <cellStyle name="6_Merkmalsuebersicht_neu 2 2 3 2 2 3 3" xfId="32951"/>
    <cellStyle name="6_Merkmalsuebersicht_neu 2 2 3 2 2 4" xfId="20083"/>
    <cellStyle name="6_Merkmalsuebersicht_neu 2 2 3 2 2 4 2" xfId="27220"/>
    <cellStyle name="6_Merkmalsuebersicht_neu 2 2 3 2 2 4 2 2" xfId="41535"/>
    <cellStyle name="6_Merkmalsuebersicht_neu 2 2 3 2 2 4 3" xfId="34398"/>
    <cellStyle name="6_Merkmalsuebersicht_neu 2 2 3 2 2 5" xfId="21298"/>
    <cellStyle name="6_Merkmalsuebersicht_neu 2 2 3 2 2 5 2" xfId="35613"/>
    <cellStyle name="6_Merkmalsuebersicht_neu 2 2 3 2 2 6" xfId="28435"/>
    <cellStyle name="6_Merkmalsuebersicht_neu 2 2 3 2 3" xfId="15467"/>
    <cellStyle name="6_Merkmalsuebersicht_neu 2 2 3 2 3 2" xfId="22626"/>
    <cellStyle name="6_Merkmalsuebersicht_neu 2 2 3 2 3 2 2" xfId="36941"/>
    <cellStyle name="6_Merkmalsuebersicht_neu 2 2 3 2 3 3" xfId="29782"/>
    <cellStyle name="6_Merkmalsuebersicht_neu 2 2 3 2 4" xfId="17821"/>
    <cellStyle name="6_Merkmalsuebersicht_neu 2 2 3 2 4 2" xfId="24958"/>
    <cellStyle name="6_Merkmalsuebersicht_neu 2 2 3 2 4 2 2" xfId="39273"/>
    <cellStyle name="6_Merkmalsuebersicht_neu 2 2 3 2 4 3" xfId="32136"/>
    <cellStyle name="6_Merkmalsuebersicht_neu 2 2 4" xfId="872"/>
    <cellStyle name="6_Merkmalsuebersicht_neu 2 2 4 2" xfId="13099"/>
    <cellStyle name="6_Merkmalsuebersicht_neu 2 2 4 2 2" xfId="14636"/>
    <cellStyle name="6_Merkmalsuebersicht_neu 2 2 4 2 2 2" xfId="16999"/>
    <cellStyle name="6_Merkmalsuebersicht_neu 2 2 4 2 2 2 2" xfId="24158"/>
    <cellStyle name="6_Merkmalsuebersicht_neu 2 2 4 2 2 2 2 2" xfId="38473"/>
    <cellStyle name="6_Merkmalsuebersicht_neu 2 2 4 2 2 2 3" xfId="31314"/>
    <cellStyle name="6_Merkmalsuebersicht_neu 2 2 4 2 2 3" xfId="19353"/>
    <cellStyle name="6_Merkmalsuebersicht_neu 2 2 4 2 2 3 2" xfId="26490"/>
    <cellStyle name="6_Merkmalsuebersicht_neu 2 2 4 2 2 3 2 2" xfId="40805"/>
    <cellStyle name="6_Merkmalsuebersicht_neu 2 2 4 2 2 3 3" xfId="33668"/>
    <cellStyle name="6_Merkmalsuebersicht_neu 2 2 4 2 2 4" xfId="20651"/>
    <cellStyle name="6_Merkmalsuebersicht_neu 2 2 4 2 2 4 2" xfId="27788"/>
    <cellStyle name="6_Merkmalsuebersicht_neu 2 2 4 2 2 4 2 2" xfId="42103"/>
    <cellStyle name="6_Merkmalsuebersicht_neu 2 2 4 2 2 4 3" xfId="34966"/>
    <cellStyle name="6_Merkmalsuebersicht_neu 2 2 4 2 2 5" xfId="21866"/>
    <cellStyle name="6_Merkmalsuebersicht_neu 2 2 4 2 2 5 2" xfId="36181"/>
    <cellStyle name="6_Merkmalsuebersicht_neu 2 2 4 2 2 6" xfId="29003"/>
    <cellStyle name="6_Merkmalsuebersicht_neu 2 2 4 2 3" xfId="15468"/>
    <cellStyle name="6_Merkmalsuebersicht_neu 2 2 4 2 3 2" xfId="22627"/>
    <cellStyle name="6_Merkmalsuebersicht_neu 2 2 4 2 3 2 2" xfId="36942"/>
    <cellStyle name="6_Merkmalsuebersicht_neu 2 2 4 2 3 3" xfId="29783"/>
    <cellStyle name="6_Merkmalsuebersicht_neu 2 2 4 2 4" xfId="17822"/>
    <cellStyle name="6_Merkmalsuebersicht_neu 2 2 4 2 4 2" xfId="24959"/>
    <cellStyle name="6_Merkmalsuebersicht_neu 2 2 4 2 4 2 2" xfId="39274"/>
    <cellStyle name="6_Merkmalsuebersicht_neu 2 2 4 2 4 3" xfId="32137"/>
    <cellStyle name="6_Merkmalsuebersicht_neu 2 2 5" xfId="873"/>
    <cellStyle name="6_Merkmalsuebersicht_neu 2 2 5 2" xfId="13100"/>
    <cellStyle name="6_Merkmalsuebersicht_neu 2 2 5 2 2" xfId="14527"/>
    <cellStyle name="6_Merkmalsuebersicht_neu 2 2 5 2 2 2" xfId="16896"/>
    <cellStyle name="6_Merkmalsuebersicht_neu 2 2 5 2 2 2 2" xfId="24055"/>
    <cellStyle name="6_Merkmalsuebersicht_neu 2 2 5 2 2 2 2 2" xfId="38370"/>
    <cellStyle name="6_Merkmalsuebersicht_neu 2 2 5 2 2 2 3" xfId="31211"/>
    <cellStyle name="6_Merkmalsuebersicht_neu 2 2 5 2 2 3" xfId="19250"/>
    <cellStyle name="6_Merkmalsuebersicht_neu 2 2 5 2 2 3 2" xfId="26387"/>
    <cellStyle name="6_Merkmalsuebersicht_neu 2 2 5 2 2 3 2 2" xfId="40702"/>
    <cellStyle name="6_Merkmalsuebersicht_neu 2 2 5 2 2 3 3" xfId="33565"/>
    <cellStyle name="6_Merkmalsuebersicht_neu 2 2 5 2 2 4" xfId="20557"/>
    <cellStyle name="6_Merkmalsuebersicht_neu 2 2 5 2 2 4 2" xfId="27694"/>
    <cellStyle name="6_Merkmalsuebersicht_neu 2 2 5 2 2 4 2 2" xfId="42009"/>
    <cellStyle name="6_Merkmalsuebersicht_neu 2 2 5 2 2 4 3" xfId="34872"/>
    <cellStyle name="6_Merkmalsuebersicht_neu 2 2 5 2 2 5" xfId="21772"/>
    <cellStyle name="6_Merkmalsuebersicht_neu 2 2 5 2 2 5 2" xfId="36087"/>
    <cellStyle name="6_Merkmalsuebersicht_neu 2 2 5 2 2 6" xfId="28909"/>
    <cellStyle name="6_Merkmalsuebersicht_neu 2 2 5 2 3" xfId="15469"/>
    <cellStyle name="6_Merkmalsuebersicht_neu 2 2 5 2 3 2" xfId="22628"/>
    <cellStyle name="6_Merkmalsuebersicht_neu 2 2 5 2 3 2 2" xfId="36943"/>
    <cellStyle name="6_Merkmalsuebersicht_neu 2 2 5 2 3 3" xfId="29784"/>
    <cellStyle name="6_Merkmalsuebersicht_neu 2 2 5 2 4" xfId="17823"/>
    <cellStyle name="6_Merkmalsuebersicht_neu 2 2 5 2 4 2" xfId="24960"/>
    <cellStyle name="6_Merkmalsuebersicht_neu 2 2 5 2 4 2 2" xfId="39275"/>
    <cellStyle name="6_Merkmalsuebersicht_neu 2 2 5 2 4 3" xfId="32138"/>
    <cellStyle name="6_Merkmalsuebersicht_neu 2 2 6" xfId="13096"/>
    <cellStyle name="6_Merkmalsuebersicht_neu 2 2 6 2" xfId="14194"/>
    <cellStyle name="6_Merkmalsuebersicht_neu 2 2 6 2 2" xfId="16563"/>
    <cellStyle name="6_Merkmalsuebersicht_neu 2 2 6 2 2 2" xfId="23722"/>
    <cellStyle name="6_Merkmalsuebersicht_neu 2 2 6 2 2 2 2" xfId="38037"/>
    <cellStyle name="6_Merkmalsuebersicht_neu 2 2 6 2 2 3" xfId="30878"/>
    <cellStyle name="6_Merkmalsuebersicht_neu 2 2 6 2 3" xfId="18917"/>
    <cellStyle name="6_Merkmalsuebersicht_neu 2 2 6 2 3 2" xfId="26054"/>
    <cellStyle name="6_Merkmalsuebersicht_neu 2 2 6 2 3 2 2" xfId="40369"/>
    <cellStyle name="6_Merkmalsuebersicht_neu 2 2 6 2 3 3" xfId="33232"/>
    <cellStyle name="6_Merkmalsuebersicht_neu 2 2 6 2 4" xfId="20251"/>
    <cellStyle name="6_Merkmalsuebersicht_neu 2 2 6 2 4 2" xfId="27388"/>
    <cellStyle name="6_Merkmalsuebersicht_neu 2 2 6 2 4 2 2" xfId="41703"/>
    <cellStyle name="6_Merkmalsuebersicht_neu 2 2 6 2 4 3" xfId="34566"/>
    <cellStyle name="6_Merkmalsuebersicht_neu 2 2 6 2 5" xfId="21466"/>
    <cellStyle name="6_Merkmalsuebersicht_neu 2 2 6 2 5 2" xfId="35781"/>
    <cellStyle name="6_Merkmalsuebersicht_neu 2 2 6 2 6" xfId="28603"/>
    <cellStyle name="6_Merkmalsuebersicht_neu 2 2 6 3" xfId="15465"/>
    <cellStyle name="6_Merkmalsuebersicht_neu 2 2 6 3 2" xfId="22624"/>
    <cellStyle name="6_Merkmalsuebersicht_neu 2 2 6 3 2 2" xfId="36939"/>
    <cellStyle name="6_Merkmalsuebersicht_neu 2 2 6 3 3" xfId="29780"/>
    <cellStyle name="6_Merkmalsuebersicht_neu 2 2 6 4" xfId="17819"/>
    <cellStyle name="6_Merkmalsuebersicht_neu 2 2 6 4 2" xfId="24956"/>
    <cellStyle name="6_Merkmalsuebersicht_neu 2 2 6 4 2 2" xfId="39271"/>
    <cellStyle name="6_Merkmalsuebersicht_neu 2 2 6 4 3" xfId="32134"/>
    <cellStyle name="6_Merkmalsuebersicht_neu 2 3" xfId="874"/>
    <cellStyle name="6_Merkmalsuebersicht_neu 2 3 2" xfId="13101"/>
    <cellStyle name="6_Merkmalsuebersicht_neu 2 3 2 2" xfId="14195"/>
    <cellStyle name="6_Merkmalsuebersicht_neu 2 3 2 2 2" xfId="16564"/>
    <cellStyle name="6_Merkmalsuebersicht_neu 2 3 2 2 2 2" xfId="23723"/>
    <cellStyle name="6_Merkmalsuebersicht_neu 2 3 2 2 2 2 2" xfId="38038"/>
    <cellStyle name="6_Merkmalsuebersicht_neu 2 3 2 2 2 3" xfId="30879"/>
    <cellStyle name="6_Merkmalsuebersicht_neu 2 3 2 2 3" xfId="18918"/>
    <cellStyle name="6_Merkmalsuebersicht_neu 2 3 2 2 3 2" xfId="26055"/>
    <cellStyle name="6_Merkmalsuebersicht_neu 2 3 2 2 3 2 2" xfId="40370"/>
    <cellStyle name="6_Merkmalsuebersicht_neu 2 3 2 2 3 3" xfId="33233"/>
    <cellStyle name="6_Merkmalsuebersicht_neu 2 3 2 2 4" xfId="20252"/>
    <cellStyle name="6_Merkmalsuebersicht_neu 2 3 2 2 4 2" xfId="27389"/>
    <cellStyle name="6_Merkmalsuebersicht_neu 2 3 2 2 4 2 2" xfId="41704"/>
    <cellStyle name="6_Merkmalsuebersicht_neu 2 3 2 2 4 3" xfId="34567"/>
    <cellStyle name="6_Merkmalsuebersicht_neu 2 3 2 2 5" xfId="21467"/>
    <cellStyle name="6_Merkmalsuebersicht_neu 2 3 2 2 5 2" xfId="35782"/>
    <cellStyle name="6_Merkmalsuebersicht_neu 2 3 2 2 6" xfId="28604"/>
    <cellStyle name="6_Merkmalsuebersicht_neu 2 3 2 3" xfId="15470"/>
    <cellStyle name="6_Merkmalsuebersicht_neu 2 3 2 3 2" xfId="22629"/>
    <cellStyle name="6_Merkmalsuebersicht_neu 2 3 2 3 2 2" xfId="36944"/>
    <cellStyle name="6_Merkmalsuebersicht_neu 2 3 2 3 3" xfId="29785"/>
    <cellStyle name="6_Merkmalsuebersicht_neu 2 3 2 4" xfId="17824"/>
    <cellStyle name="6_Merkmalsuebersicht_neu 2 3 2 4 2" xfId="24961"/>
    <cellStyle name="6_Merkmalsuebersicht_neu 2 3 2 4 2 2" xfId="39276"/>
    <cellStyle name="6_Merkmalsuebersicht_neu 2 3 2 4 3" xfId="32139"/>
    <cellStyle name="6_Merkmalsuebersicht_neu 2 4" xfId="875"/>
    <cellStyle name="6_Merkmalsuebersicht_neu 2 4 2" xfId="13102"/>
    <cellStyle name="6_Merkmalsuebersicht_neu 2 4 2 2" xfId="14514"/>
    <cellStyle name="6_Merkmalsuebersicht_neu 2 4 2 2 2" xfId="16883"/>
    <cellStyle name="6_Merkmalsuebersicht_neu 2 4 2 2 2 2" xfId="24042"/>
    <cellStyle name="6_Merkmalsuebersicht_neu 2 4 2 2 2 2 2" xfId="38357"/>
    <cellStyle name="6_Merkmalsuebersicht_neu 2 4 2 2 2 3" xfId="31198"/>
    <cellStyle name="6_Merkmalsuebersicht_neu 2 4 2 2 3" xfId="19237"/>
    <cellStyle name="6_Merkmalsuebersicht_neu 2 4 2 2 3 2" xfId="26374"/>
    <cellStyle name="6_Merkmalsuebersicht_neu 2 4 2 2 3 2 2" xfId="40689"/>
    <cellStyle name="6_Merkmalsuebersicht_neu 2 4 2 2 3 3" xfId="33552"/>
    <cellStyle name="6_Merkmalsuebersicht_neu 2 4 2 2 4" xfId="20544"/>
    <cellStyle name="6_Merkmalsuebersicht_neu 2 4 2 2 4 2" xfId="27681"/>
    <cellStyle name="6_Merkmalsuebersicht_neu 2 4 2 2 4 2 2" xfId="41996"/>
    <cellStyle name="6_Merkmalsuebersicht_neu 2 4 2 2 4 3" xfId="34859"/>
    <cellStyle name="6_Merkmalsuebersicht_neu 2 4 2 2 5" xfId="21759"/>
    <cellStyle name="6_Merkmalsuebersicht_neu 2 4 2 2 5 2" xfId="36074"/>
    <cellStyle name="6_Merkmalsuebersicht_neu 2 4 2 2 6" xfId="28896"/>
    <cellStyle name="6_Merkmalsuebersicht_neu 2 4 2 3" xfId="15471"/>
    <cellStyle name="6_Merkmalsuebersicht_neu 2 4 2 3 2" xfId="22630"/>
    <cellStyle name="6_Merkmalsuebersicht_neu 2 4 2 3 2 2" xfId="36945"/>
    <cellStyle name="6_Merkmalsuebersicht_neu 2 4 2 3 3" xfId="29786"/>
    <cellStyle name="6_Merkmalsuebersicht_neu 2 4 2 4" xfId="17825"/>
    <cellStyle name="6_Merkmalsuebersicht_neu 2 4 2 4 2" xfId="24962"/>
    <cellStyle name="6_Merkmalsuebersicht_neu 2 4 2 4 2 2" xfId="39277"/>
    <cellStyle name="6_Merkmalsuebersicht_neu 2 4 2 4 3" xfId="32140"/>
    <cellStyle name="6_Merkmalsuebersicht_neu 2 5" xfId="876"/>
    <cellStyle name="6_Merkmalsuebersicht_neu 2 5 2" xfId="13103"/>
    <cellStyle name="6_Merkmalsuebersicht_neu 2 5 2 2" xfId="13787"/>
    <cellStyle name="6_Merkmalsuebersicht_neu 2 5 2 2 2" xfId="16156"/>
    <cellStyle name="6_Merkmalsuebersicht_neu 2 5 2 2 2 2" xfId="23315"/>
    <cellStyle name="6_Merkmalsuebersicht_neu 2 5 2 2 2 2 2" xfId="37630"/>
    <cellStyle name="6_Merkmalsuebersicht_neu 2 5 2 2 2 3" xfId="30471"/>
    <cellStyle name="6_Merkmalsuebersicht_neu 2 5 2 2 3" xfId="18510"/>
    <cellStyle name="6_Merkmalsuebersicht_neu 2 5 2 2 3 2" xfId="25647"/>
    <cellStyle name="6_Merkmalsuebersicht_neu 2 5 2 2 3 2 2" xfId="39962"/>
    <cellStyle name="6_Merkmalsuebersicht_neu 2 5 2 2 3 3" xfId="32825"/>
    <cellStyle name="6_Merkmalsuebersicht_neu 2 5 2 2 4" xfId="20035"/>
    <cellStyle name="6_Merkmalsuebersicht_neu 2 5 2 2 4 2" xfId="27172"/>
    <cellStyle name="6_Merkmalsuebersicht_neu 2 5 2 2 4 2 2" xfId="41487"/>
    <cellStyle name="6_Merkmalsuebersicht_neu 2 5 2 2 4 3" xfId="34350"/>
    <cellStyle name="6_Merkmalsuebersicht_neu 2 5 2 2 5" xfId="21250"/>
    <cellStyle name="6_Merkmalsuebersicht_neu 2 5 2 2 5 2" xfId="35565"/>
    <cellStyle name="6_Merkmalsuebersicht_neu 2 5 2 2 6" xfId="28387"/>
    <cellStyle name="6_Merkmalsuebersicht_neu 2 5 2 3" xfId="15472"/>
    <cellStyle name="6_Merkmalsuebersicht_neu 2 5 2 3 2" xfId="22631"/>
    <cellStyle name="6_Merkmalsuebersicht_neu 2 5 2 3 2 2" xfId="36946"/>
    <cellStyle name="6_Merkmalsuebersicht_neu 2 5 2 3 3" xfId="29787"/>
    <cellStyle name="6_Merkmalsuebersicht_neu 2 5 2 4" xfId="17826"/>
    <cellStyle name="6_Merkmalsuebersicht_neu 2 5 2 4 2" xfId="24963"/>
    <cellStyle name="6_Merkmalsuebersicht_neu 2 5 2 4 2 2" xfId="39278"/>
    <cellStyle name="6_Merkmalsuebersicht_neu 2 5 2 4 3" xfId="32141"/>
    <cellStyle name="6_Merkmalsuebersicht_neu 2 6" xfId="877"/>
    <cellStyle name="6_Merkmalsuebersicht_neu 2 6 2" xfId="13104"/>
    <cellStyle name="6_Merkmalsuebersicht_neu 2 6 2 2" xfId="14399"/>
    <cellStyle name="6_Merkmalsuebersicht_neu 2 6 2 2 2" xfId="16768"/>
    <cellStyle name="6_Merkmalsuebersicht_neu 2 6 2 2 2 2" xfId="23927"/>
    <cellStyle name="6_Merkmalsuebersicht_neu 2 6 2 2 2 2 2" xfId="38242"/>
    <cellStyle name="6_Merkmalsuebersicht_neu 2 6 2 2 2 3" xfId="31083"/>
    <cellStyle name="6_Merkmalsuebersicht_neu 2 6 2 2 3" xfId="19122"/>
    <cellStyle name="6_Merkmalsuebersicht_neu 2 6 2 2 3 2" xfId="26259"/>
    <cellStyle name="6_Merkmalsuebersicht_neu 2 6 2 2 3 2 2" xfId="40574"/>
    <cellStyle name="6_Merkmalsuebersicht_neu 2 6 2 2 3 3" xfId="33437"/>
    <cellStyle name="6_Merkmalsuebersicht_neu 2 6 2 2 4" xfId="20455"/>
    <cellStyle name="6_Merkmalsuebersicht_neu 2 6 2 2 4 2" xfId="27592"/>
    <cellStyle name="6_Merkmalsuebersicht_neu 2 6 2 2 4 2 2" xfId="41907"/>
    <cellStyle name="6_Merkmalsuebersicht_neu 2 6 2 2 4 3" xfId="34770"/>
    <cellStyle name="6_Merkmalsuebersicht_neu 2 6 2 2 5" xfId="21670"/>
    <cellStyle name="6_Merkmalsuebersicht_neu 2 6 2 2 5 2" xfId="35985"/>
    <cellStyle name="6_Merkmalsuebersicht_neu 2 6 2 2 6" xfId="28807"/>
    <cellStyle name="6_Merkmalsuebersicht_neu 2 6 2 3" xfId="15473"/>
    <cellStyle name="6_Merkmalsuebersicht_neu 2 6 2 3 2" xfId="22632"/>
    <cellStyle name="6_Merkmalsuebersicht_neu 2 6 2 3 2 2" xfId="36947"/>
    <cellStyle name="6_Merkmalsuebersicht_neu 2 6 2 3 3" xfId="29788"/>
    <cellStyle name="6_Merkmalsuebersicht_neu 2 6 2 4" xfId="17827"/>
    <cellStyle name="6_Merkmalsuebersicht_neu 2 6 2 4 2" xfId="24964"/>
    <cellStyle name="6_Merkmalsuebersicht_neu 2 6 2 4 2 2" xfId="39279"/>
    <cellStyle name="6_Merkmalsuebersicht_neu 2 6 2 4 3" xfId="32142"/>
    <cellStyle name="6_Merkmalsuebersicht_neu 2 7" xfId="13095"/>
    <cellStyle name="6_Merkmalsuebersicht_neu 2 7 2" xfId="14512"/>
    <cellStyle name="6_Merkmalsuebersicht_neu 2 7 2 2" xfId="16881"/>
    <cellStyle name="6_Merkmalsuebersicht_neu 2 7 2 2 2" xfId="24040"/>
    <cellStyle name="6_Merkmalsuebersicht_neu 2 7 2 2 2 2" xfId="38355"/>
    <cellStyle name="6_Merkmalsuebersicht_neu 2 7 2 2 3" xfId="31196"/>
    <cellStyle name="6_Merkmalsuebersicht_neu 2 7 2 3" xfId="19235"/>
    <cellStyle name="6_Merkmalsuebersicht_neu 2 7 2 3 2" xfId="26372"/>
    <cellStyle name="6_Merkmalsuebersicht_neu 2 7 2 3 2 2" xfId="40687"/>
    <cellStyle name="6_Merkmalsuebersicht_neu 2 7 2 3 3" xfId="33550"/>
    <cellStyle name="6_Merkmalsuebersicht_neu 2 7 2 4" xfId="20542"/>
    <cellStyle name="6_Merkmalsuebersicht_neu 2 7 2 4 2" xfId="27679"/>
    <cellStyle name="6_Merkmalsuebersicht_neu 2 7 2 4 2 2" xfId="41994"/>
    <cellStyle name="6_Merkmalsuebersicht_neu 2 7 2 4 3" xfId="34857"/>
    <cellStyle name="6_Merkmalsuebersicht_neu 2 7 2 5" xfId="21757"/>
    <cellStyle name="6_Merkmalsuebersicht_neu 2 7 2 5 2" xfId="36072"/>
    <cellStyle name="6_Merkmalsuebersicht_neu 2 7 2 6" xfId="28894"/>
    <cellStyle name="6_Merkmalsuebersicht_neu 2 7 3" xfId="15464"/>
    <cellStyle name="6_Merkmalsuebersicht_neu 2 7 3 2" xfId="22623"/>
    <cellStyle name="6_Merkmalsuebersicht_neu 2 7 3 2 2" xfId="36938"/>
    <cellStyle name="6_Merkmalsuebersicht_neu 2 7 3 3" xfId="29779"/>
    <cellStyle name="6_Merkmalsuebersicht_neu 2 7 4" xfId="17818"/>
    <cellStyle name="6_Merkmalsuebersicht_neu 2 7 4 2" xfId="24955"/>
    <cellStyle name="6_Merkmalsuebersicht_neu 2 7 4 2 2" xfId="39270"/>
    <cellStyle name="6_Merkmalsuebersicht_neu 2 7 4 3" xfId="32133"/>
    <cellStyle name="6_Merkmalsuebersicht_neu 3" xfId="878"/>
    <cellStyle name="6_Merkmalsuebersicht_neu 3 2" xfId="879"/>
    <cellStyle name="6_Merkmalsuebersicht_neu 3 2 2" xfId="13106"/>
    <cellStyle name="6_Merkmalsuebersicht_neu 3 2 2 2" xfId="13776"/>
    <cellStyle name="6_Merkmalsuebersicht_neu 3 2 2 2 2" xfId="16145"/>
    <cellStyle name="6_Merkmalsuebersicht_neu 3 2 2 2 2 2" xfId="23304"/>
    <cellStyle name="6_Merkmalsuebersicht_neu 3 2 2 2 2 2 2" xfId="37619"/>
    <cellStyle name="6_Merkmalsuebersicht_neu 3 2 2 2 2 3" xfId="30460"/>
    <cellStyle name="6_Merkmalsuebersicht_neu 3 2 2 2 3" xfId="18499"/>
    <cellStyle name="6_Merkmalsuebersicht_neu 3 2 2 2 3 2" xfId="25636"/>
    <cellStyle name="6_Merkmalsuebersicht_neu 3 2 2 2 3 2 2" xfId="39951"/>
    <cellStyle name="6_Merkmalsuebersicht_neu 3 2 2 2 3 3" xfId="32814"/>
    <cellStyle name="6_Merkmalsuebersicht_neu 3 2 2 2 4" xfId="20024"/>
    <cellStyle name="6_Merkmalsuebersicht_neu 3 2 2 2 4 2" xfId="27161"/>
    <cellStyle name="6_Merkmalsuebersicht_neu 3 2 2 2 4 2 2" xfId="41476"/>
    <cellStyle name="6_Merkmalsuebersicht_neu 3 2 2 2 4 3" xfId="34339"/>
    <cellStyle name="6_Merkmalsuebersicht_neu 3 2 2 2 5" xfId="21239"/>
    <cellStyle name="6_Merkmalsuebersicht_neu 3 2 2 2 5 2" xfId="35554"/>
    <cellStyle name="6_Merkmalsuebersicht_neu 3 2 2 2 6" xfId="28376"/>
    <cellStyle name="6_Merkmalsuebersicht_neu 3 2 2 3" xfId="15475"/>
    <cellStyle name="6_Merkmalsuebersicht_neu 3 2 2 3 2" xfId="22634"/>
    <cellStyle name="6_Merkmalsuebersicht_neu 3 2 2 3 2 2" xfId="36949"/>
    <cellStyle name="6_Merkmalsuebersicht_neu 3 2 2 3 3" xfId="29790"/>
    <cellStyle name="6_Merkmalsuebersicht_neu 3 2 2 4" xfId="17829"/>
    <cellStyle name="6_Merkmalsuebersicht_neu 3 2 2 4 2" xfId="24966"/>
    <cellStyle name="6_Merkmalsuebersicht_neu 3 2 2 4 2 2" xfId="39281"/>
    <cellStyle name="6_Merkmalsuebersicht_neu 3 2 2 4 3" xfId="32144"/>
    <cellStyle name="6_Merkmalsuebersicht_neu 3 3" xfId="880"/>
    <cellStyle name="6_Merkmalsuebersicht_neu 3 3 2" xfId="13107"/>
    <cellStyle name="6_Merkmalsuebersicht_neu 3 3 2 2" xfId="14120"/>
    <cellStyle name="6_Merkmalsuebersicht_neu 3 3 2 2 2" xfId="16489"/>
    <cellStyle name="6_Merkmalsuebersicht_neu 3 3 2 2 2 2" xfId="23648"/>
    <cellStyle name="6_Merkmalsuebersicht_neu 3 3 2 2 2 2 2" xfId="37963"/>
    <cellStyle name="6_Merkmalsuebersicht_neu 3 3 2 2 2 3" xfId="30804"/>
    <cellStyle name="6_Merkmalsuebersicht_neu 3 3 2 2 3" xfId="18843"/>
    <cellStyle name="6_Merkmalsuebersicht_neu 3 3 2 2 3 2" xfId="25980"/>
    <cellStyle name="6_Merkmalsuebersicht_neu 3 3 2 2 3 2 2" xfId="40295"/>
    <cellStyle name="6_Merkmalsuebersicht_neu 3 3 2 2 3 3" xfId="33158"/>
    <cellStyle name="6_Merkmalsuebersicht_neu 3 3 2 2 4" xfId="20180"/>
    <cellStyle name="6_Merkmalsuebersicht_neu 3 3 2 2 4 2" xfId="27317"/>
    <cellStyle name="6_Merkmalsuebersicht_neu 3 3 2 2 4 2 2" xfId="41632"/>
    <cellStyle name="6_Merkmalsuebersicht_neu 3 3 2 2 4 3" xfId="34495"/>
    <cellStyle name="6_Merkmalsuebersicht_neu 3 3 2 2 5" xfId="21395"/>
    <cellStyle name="6_Merkmalsuebersicht_neu 3 3 2 2 5 2" xfId="35710"/>
    <cellStyle name="6_Merkmalsuebersicht_neu 3 3 2 2 6" xfId="28532"/>
    <cellStyle name="6_Merkmalsuebersicht_neu 3 3 2 3" xfId="15476"/>
    <cellStyle name="6_Merkmalsuebersicht_neu 3 3 2 3 2" xfId="22635"/>
    <cellStyle name="6_Merkmalsuebersicht_neu 3 3 2 3 2 2" xfId="36950"/>
    <cellStyle name="6_Merkmalsuebersicht_neu 3 3 2 3 3" xfId="29791"/>
    <cellStyle name="6_Merkmalsuebersicht_neu 3 3 2 4" xfId="17830"/>
    <cellStyle name="6_Merkmalsuebersicht_neu 3 3 2 4 2" xfId="24967"/>
    <cellStyle name="6_Merkmalsuebersicht_neu 3 3 2 4 2 2" xfId="39282"/>
    <cellStyle name="6_Merkmalsuebersicht_neu 3 3 2 4 3" xfId="32145"/>
    <cellStyle name="6_Merkmalsuebersicht_neu 3 4" xfId="881"/>
    <cellStyle name="6_Merkmalsuebersicht_neu 3 4 2" xfId="13108"/>
    <cellStyle name="6_Merkmalsuebersicht_neu 3 4 2 2" xfId="13746"/>
    <cellStyle name="6_Merkmalsuebersicht_neu 3 4 2 2 2" xfId="16115"/>
    <cellStyle name="6_Merkmalsuebersicht_neu 3 4 2 2 2 2" xfId="23274"/>
    <cellStyle name="6_Merkmalsuebersicht_neu 3 4 2 2 2 2 2" xfId="37589"/>
    <cellStyle name="6_Merkmalsuebersicht_neu 3 4 2 2 2 3" xfId="30430"/>
    <cellStyle name="6_Merkmalsuebersicht_neu 3 4 2 2 3" xfId="18469"/>
    <cellStyle name="6_Merkmalsuebersicht_neu 3 4 2 2 3 2" xfId="25606"/>
    <cellStyle name="6_Merkmalsuebersicht_neu 3 4 2 2 3 2 2" xfId="39921"/>
    <cellStyle name="6_Merkmalsuebersicht_neu 3 4 2 2 3 3" xfId="32784"/>
    <cellStyle name="6_Merkmalsuebersicht_neu 3 4 2 2 4" xfId="19995"/>
    <cellStyle name="6_Merkmalsuebersicht_neu 3 4 2 2 4 2" xfId="27132"/>
    <cellStyle name="6_Merkmalsuebersicht_neu 3 4 2 2 4 2 2" xfId="41447"/>
    <cellStyle name="6_Merkmalsuebersicht_neu 3 4 2 2 4 3" xfId="34310"/>
    <cellStyle name="6_Merkmalsuebersicht_neu 3 4 2 2 5" xfId="21210"/>
    <cellStyle name="6_Merkmalsuebersicht_neu 3 4 2 2 5 2" xfId="35525"/>
    <cellStyle name="6_Merkmalsuebersicht_neu 3 4 2 2 6" xfId="28347"/>
    <cellStyle name="6_Merkmalsuebersicht_neu 3 4 2 3" xfId="15477"/>
    <cellStyle name="6_Merkmalsuebersicht_neu 3 4 2 3 2" xfId="22636"/>
    <cellStyle name="6_Merkmalsuebersicht_neu 3 4 2 3 2 2" xfId="36951"/>
    <cellStyle name="6_Merkmalsuebersicht_neu 3 4 2 3 3" xfId="29792"/>
    <cellStyle name="6_Merkmalsuebersicht_neu 3 4 2 4" xfId="17831"/>
    <cellStyle name="6_Merkmalsuebersicht_neu 3 4 2 4 2" xfId="24968"/>
    <cellStyle name="6_Merkmalsuebersicht_neu 3 4 2 4 2 2" xfId="39283"/>
    <cellStyle name="6_Merkmalsuebersicht_neu 3 4 2 4 3" xfId="32146"/>
    <cellStyle name="6_Merkmalsuebersicht_neu 3 5" xfId="882"/>
    <cellStyle name="6_Merkmalsuebersicht_neu 3 5 2" xfId="13109"/>
    <cellStyle name="6_Merkmalsuebersicht_neu 3 5 2 2" xfId="13747"/>
    <cellStyle name="6_Merkmalsuebersicht_neu 3 5 2 2 2" xfId="16116"/>
    <cellStyle name="6_Merkmalsuebersicht_neu 3 5 2 2 2 2" xfId="23275"/>
    <cellStyle name="6_Merkmalsuebersicht_neu 3 5 2 2 2 2 2" xfId="37590"/>
    <cellStyle name="6_Merkmalsuebersicht_neu 3 5 2 2 2 3" xfId="30431"/>
    <cellStyle name="6_Merkmalsuebersicht_neu 3 5 2 2 3" xfId="18470"/>
    <cellStyle name="6_Merkmalsuebersicht_neu 3 5 2 2 3 2" xfId="25607"/>
    <cellStyle name="6_Merkmalsuebersicht_neu 3 5 2 2 3 2 2" xfId="39922"/>
    <cellStyle name="6_Merkmalsuebersicht_neu 3 5 2 2 3 3" xfId="32785"/>
    <cellStyle name="6_Merkmalsuebersicht_neu 3 5 2 2 4" xfId="19996"/>
    <cellStyle name="6_Merkmalsuebersicht_neu 3 5 2 2 4 2" xfId="27133"/>
    <cellStyle name="6_Merkmalsuebersicht_neu 3 5 2 2 4 2 2" xfId="41448"/>
    <cellStyle name="6_Merkmalsuebersicht_neu 3 5 2 2 4 3" xfId="34311"/>
    <cellStyle name="6_Merkmalsuebersicht_neu 3 5 2 2 5" xfId="21211"/>
    <cellStyle name="6_Merkmalsuebersicht_neu 3 5 2 2 5 2" xfId="35526"/>
    <cellStyle name="6_Merkmalsuebersicht_neu 3 5 2 2 6" xfId="28348"/>
    <cellStyle name="6_Merkmalsuebersicht_neu 3 5 2 3" xfId="15478"/>
    <cellStyle name="6_Merkmalsuebersicht_neu 3 5 2 3 2" xfId="22637"/>
    <cellStyle name="6_Merkmalsuebersicht_neu 3 5 2 3 2 2" xfId="36952"/>
    <cellStyle name="6_Merkmalsuebersicht_neu 3 5 2 3 3" xfId="29793"/>
    <cellStyle name="6_Merkmalsuebersicht_neu 3 5 2 4" xfId="17832"/>
    <cellStyle name="6_Merkmalsuebersicht_neu 3 5 2 4 2" xfId="24969"/>
    <cellStyle name="6_Merkmalsuebersicht_neu 3 5 2 4 2 2" xfId="39284"/>
    <cellStyle name="6_Merkmalsuebersicht_neu 3 5 2 4 3" xfId="32147"/>
    <cellStyle name="6_Merkmalsuebersicht_neu 3 6" xfId="13105"/>
    <cellStyle name="6_Merkmalsuebersicht_neu 3 6 2" xfId="14230"/>
    <cellStyle name="6_Merkmalsuebersicht_neu 3 6 2 2" xfId="16599"/>
    <cellStyle name="6_Merkmalsuebersicht_neu 3 6 2 2 2" xfId="23758"/>
    <cellStyle name="6_Merkmalsuebersicht_neu 3 6 2 2 2 2" xfId="38073"/>
    <cellStyle name="6_Merkmalsuebersicht_neu 3 6 2 2 3" xfId="30914"/>
    <cellStyle name="6_Merkmalsuebersicht_neu 3 6 2 3" xfId="18953"/>
    <cellStyle name="6_Merkmalsuebersicht_neu 3 6 2 3 2" xfId="26090"/>
    <cellStyle name="6_Merkmalsuebersicht_neu 3 6 2 3 2 2" xfId="40405"/>
    <cellStyle name="6_Merkmalsuebersicht_neu 3 6 2 3 3" xfId="33268"/>
    <cellStyle name="6_Merkmalsuebersicht_neu 3 6 2 4" xfId="20287"/>
    <cellStyle name="6_Merkmalsuebersicht_neu 3 6 2 4 2" xfId="27424"/>
    <cellStyle name="6_Merkmalsuebersicht_neu 3 6 2 4 2 2" xfId="41739"/>
    <cellStyle name="6_Merkmalsuebersicht_neu 3 6 2 4 3" xfId="34602"/>
    <cellStyle name="6_Merkmalsuebersicht_neu 3 6 2 5" xfId="21502"/>
    <cellStyle name="6_Merkmalsuebersicht_neu 3 6 2 5 2" xfId="35817"/>
    <cellStyle name="6_Merkmalsuebersicht_neu 3 6 2 6" xfId="28639"/>
    <cellStyle name="6_Merkmalsuebersicht_neu 3 6 3" xfId="15474"/>
    <cellStyle name="6_Merkmalsuebersicht_neu 3 6 3 2" xfId="22633"/>
    <cellStyle name="6_Merkmalsuebersicht_neu 3 6 3 2 2" xfId="36948"/>
    <cellStyle name="6_Merkmalsuebersicht_neu 3 6 3 3" xfId="29789"/>
    <cellStyle name="6_Merkmalsuebersicht_neu 3 6 4" xfId="17828"/>
    <cellStyle name="6_Merkmalsuebersicht_neu 3 6 4 2" xfId="24965"/>
    <cellStyle name="6_Merkmalsuebersicht_neu 3 6 4 2 2" xfId="39280"/>
    <cellStyle name="6_Merkmalsuebersicht_neu 3 6 4 3" xfId="32143"/>
    <cellStyle name="6_Merkmalsuebersicht_neu 4" xfId="883"/>
    <cellStyle name="6_Merkmalsuebersicht_neu 4 2" xfId="884"/>
    <cellStyle name="6_Merkmalsuebersicht_neu 4 2 2" xfId="13111"/>
    <cellStyle name="6_Merkmalsuebersicht_neu 4 2 2 2" xfId="14515"/>
    <cellStyle name="6_Merkmalsuebersicht_neu 4 2 2 2 2" xfId="16884"/>
    <cellStyle name="6_Merkmalsuebersicht_neu 4 2 2 2 2 2" xfId="24043"/>
    <cellStyle name="6_Merkmalsuebersicht_neu 4 2 2 2 2 2 2" xfId="38358"/>
    <cellStyle name="6_Merkmalsuebersicht_neu 4 2 2 2 2 3" xfId="31199"/>
    <cellStyle name="6_Merkmalsuebersicht_neu 4 2 2 2 3" xfId="19238"/>
    <cellStyle name="6_Merkmalsuebersicht_neu 4 2 2 2 3 2" xfId="26375"/>
    <cellStyle name="6_Merkmalsuebersicht_neu 4 2 2 2 3 2 2" xfId="40690"/>
    <cellStyle name="6_Merkmalsuebersicht_neu 4 2 2 2 3 3" xfId="33553"/>
    <cellStyle name="6_Merkmalsuebersicht_neu 4 2 2 2 4" xfId="20545"/>
    <cellStyle name="6_Merkmalsuebersicht_neu 4 2 2 2 4 2" xfId="27682"/>
    <cellStyle name="6_Merkmalsuebersicht_neu 4 2 2 2 4 2 2" xfId="41997"/>
    <cellStyle name="6_Merkmalsuebersicht_neu 4 2 2 2 4 3" xfId="34860"/>
    <cellStyle name="6_Merkmalsuebersicht_neu 4 2 2 2 5" xfId="21760"/>
    <cellStyle name="6_Merkmalsuebersicht_neu 4 2 2 2 5 2" xfId="36075"/>
    <cellStyle name="6_Merkmalsuebersicht_neu 4 2 2 2 6" xfId="28897"/>
    <cellStyle name="6_Merkmalsuebersicht_neu 4 2 2 3" xfId="15480"/>
    <cellStyle name="6_Merkmalsuebersicht_neu 4 2 2 3 2" xfId="22639"/>
    <cellStyle name="6_Merkmalsuebersicht_neu 4 2 2 3 2 2" xfId="36954"/>
    <cellStyle name="6_Merkmalsuebersicht_neu 4 2 2 3 3" xfId="29795"/>
    <cellStyle name="6_Merkmalsuebersicht_neu 4 2 2 4" xfId="17834"/>
    <cellStyle name="6_Merkmalsuebersicht_neu 4 2 2 4 2" xfId="24971"/>
    <cellStyle name="6_Merkmalsuebersicht_neu 4 2 2 4 2 2" xfId="39286"/>
    <cellStyle name="6_Merkmalsuebersicht_neu 4 2 2 4 3" xfId="32149"/>
    <cellStyle name="6_Merkmalsuebersicht_neu 4 3" xfId="885"/>
    <cellStyle name="6_Merkmalsuebersicht_neu 4 3 2" xfId="13112"/>
    <cellStyle name="6_Merkmalsuebersicht_neu 4 3 2 2" xfId="14196"/>
    <cellStyle name="6_Merkmalsuebersicht_neu 4 3 2 2 2" xfId="16565"/>
    <cellStyle name="6_Merkmalsuebersicht_neu 4 3 2 2 2 2" xfId="23724"/>
    <cellStyle name="6_Merkmalsuebersicht_neu 4 3 2 2 2 2 2" xfId="38039"/>
    <cellStyle name="6_Merkmalsuebersicht_neu 4 3 2 2 2 3" xfId="30880"/>
    <cellStyle name="6_Merkmalsuebersicht_neu 4 3 2 2 3" xfId="18919"/>
    <cellStyle name="6_Merkmalsuebersicht_neu 4 3 2 2 3 2" xfId="26056"/>
    <cellStyle name="6_Merkmalsuebersicht_neu 4 3 2 2 3 2 2" xfId="40371"/>
    <cellStyle name="6_Merkmalsuebersicht_neu 4 3 2 2 3 3" xfId="33234"/>
    <cellStyle name="6_Merkmalsuebersicht_neu 4 3 2 2 4" xfId="20253"/>
    <cellStyle name="6_Merkmalsuebersicht_neu 4 3 2 2 4 2" xfId="27390"/>
    <cellStyle name="6_Merkmalsuebersicht_neu 4 3 2 2 4 2 2" xfId="41705"/>
    <cellStyle name="6_Merkmalsuebersicht_neu 4 3 2 2 4 3" xfId="34568"/>
    <cellStyle name="6_Merkmalsuebersicht_neu 4 3 2 2 5" xfId="21468"/>
    <cellStyle name="6_Merkmalsuebersicht_neu 4 3 2 2 5 2" xfId="35783"/>
    <cellStyle name="6_Merkmalsuebersicht_neu 4 3 2 2 6" xfId="28605"/>
    <cellStyle name="6_Merkmalsuebersicht_neu 4 3 2 3" xfId="15481"/>
    <cellStyle name="6_Merkmalsuebersicht_neu 4 3 2 3 2" xfId="22640"/>
    <cellStyle name="6_Merkmalsuebersicht_neu 4 3 2 3 2 2" xfId="36955"/>
    <cellStyle name="6_Merkmalsuebersicht_neu 4 3 2 3 3" xfId="29796"/>
    <cellStyle name="6_Merkmalsuebersicht_neu 4 3 2 4" xfId="17835"/>
    <cellStyle name="6_Merkmalsuebersicht_neu 4 3 2 4 2" xfId="24972"/>
    <cellStyle name="6_Merkmalsuebersicht_neu 4 3 2 4 2 2" xfId="39287"/>
    <cellStyle name="6_Merkmalsuebersicht_neu 4 3 2 4 3" xfId="32150"/>
    <cellStyle name="6_Merkmalsuebersicht_neu 4 4" xfId="886"/>
    <cellStyle name="6_Merkmalsuebersicht_neu 4 4 2" xfId="13113"/>
    <cellStyle name="6_Merkmalsuebersicht_neu 4 4 2 2" xfId="13897"/>
    <cellStyle name="6_Merkmalsuebersicht_neu 4 4 2 2 2" xfId="16266"/>
    <cellStyle name="6_Merkmalsuebersicht_neu 4 4 2 2 2 2" xfId="23425"/>
    <cellStyle name="6_Merkmalsuebersicht_neu 4 4 2 2 2 2 2" xfId="37740"/>
    <cellStyle name="6_Merkmalsuebersicht_neu 4 4 2 2 2 3" xfId="30581"/>
    <cellStyle name="6_Merkmalsuebersicht_neu 4 4 2 2 3" xfId="18620"/>
    <cellStyle name="6_Merkmalsuebersicht_neu 4 4 2 2 3 2" xfId="25757"/>
    <cellStyle name="6_Merkmalsuebersicht_neu 4 4 2 2 3 2 2" xfId="40072"/>
    <cellStyle name="6_Merkmalsuebersicht_neu 4 4 2 2 3 3" xfId="32935"/>
    <cellStyle name="6_Merkmalsuebersicht_neu 4 4 2 2 4" xfId="20067"/>
    <cellStyle name="6_Merkmalsuebersicht_neu 4 4 2 2 4 2" xfId="27204"/>
    <cellStyle name="6_Merkmalsuebersicht_neu 4 4 2 2 4 2 2" xfId="41519"/>
    <cellStyle name="6_Merkmalsuebersicht_neu 4 4 2 2 4 3" xfId="34382"/>
    <cellStyle name="6_Merkmalsuebersicht_neu 4 4 2 2 5" xfId="21282"/>
    <cellStyle name="6_Merkmalsuebersicht_neu 4 4 2 2 5 2" xfId="35597"/>
    <cellStyle name="6_Merkmalsuebersicht_neu 4 4 2 2 6" xfId="28419"/>
    <cellStyle name="6_Merkmalsuebersicht_neu 4 4 2 3" xfId="15482"/>
    <cellStyle name="6_Merkmalsuebersicht_neu 4 4 2 3 2" xfId="22641"/>
    <cellStyle name="6_Merkmalsuebersicht_neu 4 4 2 3 2 2" xfId="36956"/>
    <cellStyle name="6_Merkmalsuebersicht_neu 4 4 2 3 3" xfId="29797"/>
    <cellStyle name="6_Merkmalsuebersicht_neu 4 4 2 4" xfId="17836"/>
    <cellStyle name="6_Merkmalsuebersicht_neu 4 4 2 4 2" xfId="24973"/>
    <cellStyle name="6_Merkmalsuebersicht_neu 4 4 2 4 2 2" xfId="39288"/>
    <cellStyle name="6_Merkmalsuebersicht_neu 4 4 2 4 3" xfId="32151"/>
    <cellStyle name="6_Merkmalsuebersicht_neu 4 5" xfId="887"/>
    <cellStyle name="6_Merkmalsuebersicht_neu 4 5 2" xfId="13114"/>
    <cellStyle name="6_Merkmalsuebersicht_neu 4 5 2 2" xfId="14121"/>
    <cellStyle name="6_Merkmalsuebersicht_neu 4 5 2 2 2" xfId="16490"/>
    <cellStyle name="6_Merkmalsuebersicht_neu 4 5 2 2 2 2" xfId="23649"/>
    <cellStyle name="6_Merkmalsuebersicht_neu 4 5 2 2 2 2 2" xfId="37964"/>
    <cellStyle name="6_Merkmalsuebersicht_neu 4 5 2 2 2 3" xfId="30805"/>
    <cellStyle name="6_Merkmalsuebersicht_neu 4 5 2 2 3" xfId="18844"/>
    <cellStyle name="6_Merkmalsuebersicht_neu 4 5 2 2 3 2" xfId="25981"/>
    <cellStyle name="6_Merkmalsuebersicht_neu 4 5 2 2 3 2 2" xfId="40296"/>
    <cellStyle name="6_Merkmalsuebersicht_neu 4 5 2 2 3 3" xfId="33159"/>
    <cellStyle name="6_Merkmalsuebersicht_neu 4 5 2 2 4" xfId="20181"/>
    <cellStyle name="6_Merkmalsuebersicht_neu 4 5 2 2 4 2" xfId="27318"/>
    <cellStyle name="6_Merkmalsuebersicht_neu 4 5 2 2 4 2 2" xfId="41633"/>
    <cellStyle name="6_Merkmalsuebersicht_neu 4 5 2 2 4 3" xfId="34496"/>
    <cellStyle name="6_Merkmalsuebersicht_neu 4 5 2 2 5" xfId="21396"/>
    <cellStyle name="6_Merkmalsuebersicht_neu 4 5 2 2 5 2" xfId="35711"/>
    <cellStyle name="6_Merkmalsuebersicht_neu 4 5 2 2 6" xfId="28533"/>
    <cellStyle name="6_Merkmalsuebersicht_neu 4 5 2 3" xfId="15483"/>
    <cellStyle name="6_Merkmalsuebersicht_neu 4 5 2 3 2" xfId="22642"/>
    <cellStyle name="6_Merkmalsuebersicht_neu 4 5 2 3 2 2" xfId="36957"/>
    <cellStyle name="6_Merkmalsuebersicht_neu 4 5 2 3 3" xfId="29798"/>
    <cellStyle name="6_Merkmalsuebersicht_neu 4 5 2 4" xfId="17837"/>
    <cellStyle name="6_Merkmalsuebersicht_neu 4 5 2 4 2" xfId="24974"/>
    <cellStyle name="6_Merkmalsuebersicht_neu 4 5 2 4 2 2" xfId="39289"/>
    <cellStyle name="6_Merkmalsuebersicht_neu 4 5 2 4 3" xfId="32152"/>
    <cellStyle name="6_Merkmalsuebersicht_neu 4 6" xfId="13110"/>
    <cellStyle name="6_Merkmalsuebersicht_neu 4 6 2" xfId="14197"/>
    <cellStyle name="6_Merkmalsuebersicht_neu 4 6 2 2" xfId="16566"/>
    <cellStyle name="6_Merkmalsuebersicht_neu 4 6 2 2 2" xfId="23725"/>
    <cellStyle name="6_Merkmalsuebersicht_neu 4 6 2 2 2 2" xfId="38040"/>
    <cellStyle name="6_Merkmalsuebersicht_neu 4 6 2 2 3" xfId="30881"/>
    <cellStyle name="6_Merkmalsuebersicht_neu 4 6 2 3" xfId="18920"/>
    <cellStyle name="6_Merkmalsuebersicht_neu 4 6 2 3 2" xfId="26057"/>
    <cellStyle name="6_Merkmalsuebersicht_neu 4 6 2 3 2 2" xfId="40372"/>
    <cellStyle name="6_Merkmalsuebersicht_neu 4 6 2 3 3" xfId="33235"/>
    <cellStyle name="6_Merkmalsuebersicht_neu 4 6 2 4" xfId="20254"/>
    <cellStyle name="6_Merkmalsuebersicht_neu 4 6 2 4 2" xfId="27391"/>
    <cellStyle name="6_Merkmalsuebersicht_neu 4 6 2 4 2 2" xfId="41706"/>
    <cellStyle name="6_Merkmalsuebersicht_neu 4 6 2 4 3" xfId="34569"/>
    <cellStyle name="6_Merkmalsuebersicht_neu 4 6 2 5" xfId="21469"/>
    <cellStyle name="6_Merkmalsuebersicht_neu 4 6 2 5 2" xfId="35784"/>
    <cellStyle name="6_Merkmalsuebersicht_neu 4 6 2 6" xfId="28606"/>
    <cellStyle name="6_Merkmalsuebersicht_neu 4 6 3" xfId="15479"/>
    <cellStyle name="6_Merkmalsuebersicht_neu 4 6 3 2" xfId="22638"/>
    <cellStyle name="6_Merkmalsuebersicht_neu 4 6 3 2 2" xfId="36953"/>
    <cellStyle name="6_Merkmalsuebersicht_neu 4 6 3 3" xfId="29794"/>
    <cellStyle name="6_Merkmalsuebersicht_neu 4 6 4" xfId="17833"/>
    <cellStyle name="6_Merkmalsuebersicht_neu 4 6 4 2" xfId="24970"/>
    <cellStyle name="6_Merkmalsuebersicht_neu 4 6 4 2 2" xfId="39285"/>
    <cellStyle name="6_Merkmalsuebersicht_neu 4 6 4 3" xfId="32148"/>
    <cellStyle name="6_Merkmalsuebersicht_neu 5" xfId="888"/>
    <cellStyle name="6_Merkmalsuebersicht_neu 5 2" xfId="13115"/>
    <cellStyle name="6_Merkmalsuebersicht_neu 5 2 2" xfId="13802"/>
    <cellStyle name="6_Merkmalsuebersicht_neu 5 2 2 2" xfId="16171"/>
    <cellStyle name="6_Merkmalsuebersicht_neu 5 2 2 2 2" xfId="23330"/>
    <cellStyle name="6_Merkmalsuebersicht_neu 5 2 2 2 2 2" xfId="37645"/>
    <cellStyle name="6_Merkmalsuebersicht_neu 5 2 2 2 3" xfId="30486"/>
    <cellStyle name="6_Merkmalsuebersicht_neu 5 2 2 3" xfId="18525"/>
    <cellStyle name="6_Merkmalsuebersicht_neu 5 2 2 3 2" xfId="25662"/>
    <cellStyle name="6_Merkmalsuebersicht_neu 5 2 2 3 2 2" xfId="39977"/>
    <cellStyle name="6_Merkmalsuebersicht_neu 5 2 2 3 3" xfId="32840"/>
    <cellStyle name="6_Merkmalsuebersicht_neu 5 2 2 4" xfId="20050"/>
    <cellStyle name="6_Merkmalsuebersicht_neu 5 2 2 4 2" xfId="27187"/>
    <cellStyle name="6_Merkmalsuebersicht_neu 5 2 2 4 2 2" xfId="41502"/>
    <cellStyle name="6_Merkmalsuebersicht_neu 5 2 2 4 3" xfId="34365"/>
    <cellStyle name="6_Merkmalsuebersicht_neu 5 2 2 5" xfId="21265"/>
    <cellStyle name="6_Merkmalsuebersicht_neu 5 2 2 5 2" xfId="35580"/>
    <cellStyle name="6_Merkmalsuebersicht_neu 5 2 2 6" xfId="28402"/>
    <cellStyle name="6_Merkmalsuebersicht_neu 5 2 3" xfId="15484"/>
    <cellStyle name="6_Merkmalsuebersicht_neu 5 2 3 2" xfId="22643"/>
    <cellStyle name="6_Merkmalsuebersicht_neu 5 2 3 2 2" xfId="36958"/>
    <cellStyle name="6_Merkmalsuebersicht_neu 5 2 3 3" xfId="29799"/>
    <cellStyle name="6_Merkmalsuebersicht_neu 5 2 4" xfId="17838"/>
    <cellStyle name="6_Merkmalsuebersicht_neu 5 2 4 2" xfId="24975"/>
    <cellStyle name="6_Merkmalsuebersicht_neu 5 2 4 2 2" xfId="39290"/>
    <cellStyle name="6_Merkmalsuebersicht_neu 5 2 4 3" xfId="32153"/>
    <cellStyle name="6_Merkmalsuebersicht_neu 6" xfId="889"/>
    <cellStyle name="6_Merkmalsuebersicht_neu 6 2" xfId="13116"/>
    <cellStyle name="6_Merkmalsuebersicht_neu 6 2 2" xfId="14240"/>
    <cellStyle name="6_Merkmalsuebersicht_neu 6 2 2 2" xfId="16609"/>
    <cellStyle name="6_Merkmalsuebersicht_neu 6 2 2 2 2" xfId="23768"/>
    <cellStyle name="6_Merkmalsuebersicht_neu 6 2 2 2 2 2" xfId="38083"/>
    <cellStyle name="6_Merkmalsuebersicht_neu 6 2 2 2 3" xfId="30924"/>
    <cellStyle name="6_Merkmalsuebersicht_neu 6 2 2 3" xfId="18963"/>
    <cellStyle name="6_Merkmalsuebersicht_neu 6 2 2 3 2" xfId="26100"/>
    <cellStyle name="6_Merkmalsuebersicht_neu 6 2 2 3 2 2" xfId="40415"/>
    <cellStyle name="6_Merkmalsuebersicht_neu 6 2 2 3 3" xfId="33278"/>
    <cellStyle name="6_Merkmalsuebersicht_neu 6 2 2 4" xfId="20297"/>
    <cellStyle name="6_Merkmalsuebersicht_neu 6 2 2 4 2" xfId="27434"/>
    <cellStyle name="6_Merkmalsuebersicht_neu 6 2 2 4 2 2" xfId="41749"/>
    <cellStyle name="6_Merkmalsuebersicht_neu 6 2 2 4 3" xfId="34612"/>
    <cellStyle name="6_Merkmalsuebersicht_neu 6 2 2 5" xfId="21512"/>
    <cellStyle name="6_Merkmalsuebersicht_neu 6 2 2 5 2" xfId="35827"/>
    <cellStyle name="6_Merkmalsuebersicht_neu 6 2 2 6" xfId="28649"/>
    <cellStyle name="6_Merkmalsuebersicht_neu 6 2 3" xfId="15485"/>
    <cellStyle name="6_Merkmalsuebersicht_neu 6 2 3 2" xfId="22644"/>
    <cellStyle name="6_Merkmalsuebersicht_neu 6 2 3 2 2" xfId="36959"/>
    <cellStyle name="6_Merkmalsuebersicht_neu 6 2 3 3" xfId="29800"/>
    <cellStyle name="6_Merkmalsuebersicht_neu 6 2 4" xfId="17839"/>
    <cellStyle name="6_Merkmalsuebersicht_neu 6 2 4 2" xfId="24976"/>
    <cellStyle name="6_Merkmalsuebersicht_neu 6 2 4 2 2" xfId="39291"/>
    <cellStyle name="6_Merkmalsuebersicht_neu 6 2 4 3" xfId="32154"/>
    <cellStyle name="6_Merkmalsuebersicht_neu 7" xfId="890"/>
    <cellStyle name="6_Merkmalsuebersicht_neu 7 2" xfId="13117"/>
    <cellStyle name="6_Merkmalsuebersicht_neu 7 2 2" xfId="14198"/>
    <cellStyle name="6_Merkmalsuebersicht_neu 7 2 2 2" xfId="16567"/>
    <cellStyle name="6_Merkmalsuebersicht_neu 7 2 2 2 2" xfId="23726"/>
    <cellStyle name="6_Merkmalsuebersicht_neu 7 2 2 2 2 2" xfId="38041"/>
    <cellStyle name="6_Merkmalsuebersicht_neu 7 2 2 2 3" xfId="30882"/>
    <cellStyle name="6_Merkmalsuebersicht_neu 7 2 2 3" xfId="18921"/>
    <cellStyle name="6_Merkmalsuebersicht_neu 7 2 2 3 2" xfId="26058"/>
    <cellStyle name="6_Merkmalsuebersicht_neu 7 2 2 3 2 2" xfId="40373"/>
    <cellStyle name="6_Merkmalsuebersicht_neu 7 2 2 3 3" xfId="33236"/>
    <cellStyle name="6_Merkmalsuebersicht_neu 7 2 2 4" xfId="20255"/>
    <cellStyle name="6_Merkmalsuebersicht_neu 7 2 2 4 2" xfId="27392"/>
    <cellStyle name="6_Merkmalsuebersicht_neu 7 2 2 4 2 2" xfId="41707"/>
    <cellStyle name="6_Merkmalsuebersicht_neu 7 2 2 4 3" xfId="34570"/>
    <cellStyle name="6_Merkmalsuebersicht_neu 7 2 2 5" xfId="21470"/>
    <cellStyle name="6_Merkmalsuebersicht_neu 7 2 2 5 2" xfId="35785"/>
    <cellStyle name="6_Merkmalsuebersicht_neu 7 2 2 6" xfId="28607"/>
    <cellStyle name="6_Merkmalsuebersicht_neu 7 2 3" xfId="15486"/>
    <cellStyle name="6_Merkmalsuebersicht_neu 7 2 3 2" xfId="22645"/>
    <cellStyle name="6_Merkmalsuebersicht_neu 7 2 3 2 2" xfId="36960"/>
    <cellStyle name="6_Merkmalsuebersicht_neu 7 2 3 3" xfId="29801"/>
    <cellStyle name="6_Merkmalsuebersicht_neu 7 2 4" xfId="17840"/>
    <cellStyle name="6_Merkmalsuebersicht_neu 7 2 4 2" xfId="24977"/>
    <cellStyle name="6_Merkmalsuebersicht_neu 7 2 4 2 2" xfId="39292"/>
    <cellStyle name="6_Merkmalsuebersicht_neu 7 2 4 3" xfId="32155"/>
    <cellStyle name="6_Merkmalsuebersicht_neu 8" xfId="891"/>
    <cellStyle name="6_Merkmalsuebersicht_neu 8 2" xfId="13118"/>
    <cellStyle name="6_Merkmalsuebersicht_neu 8 2 2" xfId="13931"/>
    <cellStyle name="6_Merkmalsuebersicht_neu 8 2 2 2" xfId="16300"/>
    <cellStyle name="6_Merkmalsuebersicht_neu 8 2 2 2 2" xfId="23459"/>
    <cellStyle name="6_Merkmalsuebersicht_neu 8 2 2 2 2 2" xfId="37774"/>
    <cellStyle name="6_Merkmalsuebersicht_neu 8 2 2 2 3" xfId="30615"/>
    <cellStyle name="6_Merkmalsuebersicht_neu 8 2 2 3" xfId="18654"/>
    <cellStyle name="6_Merkmalsuebersicht_neu 8 2 2 3 2" xfId="25791"/>
    <cellStyle name="6_Merkmalsuebersicht_neu 8 2 2 3 2 2" xfId="40106"/>
    <cellStyle name="6_Merkmalsuebersicht_neu 8 2 2 3 3" xfId="32969"/>
    <cellStyle name="6_Merkmalsuebersicht_neu 8 2 2 4" xfId="20097"/>
    <cellStyle name="6_Merkmalsuebersicht_neu 8 2 2 4 2" xfId="27234"/>
    <cellStyle name="6_Merkmalsuebersicht_neu 8 2 2 4 2 2" xfId="41549"/>
    <cellStyle name="6_Merkmalsuebersicht_neu 8 2 2 4 3" xfId="34412"/>
    <cellStyle name="6_Merkmalsuebersicht_neu 8 2 2 5" xfId="21312"/>
    <cellStyle name="6_Merkmalsuebersicht_neu 8 2 2 5 2" xfId="35627"/>
    <cellStyle name="6_Merkmalsuebersicht_neu 8 2 2 6" xfId="28449"/>
    <cellStyle name="6_Merkmalsuebersicht_neu 8 2 3" xfId="15487"/>
    <cellStyle name="6_Merkmalsuebersicht_neu 8 2 3 2" xfId="22646"/>
    <cellStyle name="6_Merkmalsuebersicht_neu 8 2 3 2 2" xfId="36961"/>
    <cellStyle name="6_Merkmalsuebersicht_neu 8 2 3 3" xfId="29802"/>
    <cellStyle name="6_Merkmalsuebersicht_neu 8 2 4" xfId="17841"/>
    <cellStyle name="6_Merkmalsuebersicht_neu 8 2 4 2" xfId="24978"/>
    <cellStyle name="6_Merkmalsuebersicht_neu 8 2 4 2 2" xfId="39293"/>
    <cellStyle name="6_Merkmalsuebersicht_neu 8 2 4 3" xfId="32156"/>
    <cellStyle name="6_Merkmalsuebersicht_neu 9" xfId="13094"/>
    <cellStyle name="6_Merkmalsuebersicht_neu 9 2" xfId="14193"/>
    <cellStyle name="6_Merkmalsuebersicht_neu 9 2 2" xfId="16562"/>
    <cellStyle name="6_Merkmalsuebersicht_neu 9 2 2 2" xfId="23721"/>
    <cellStyle name="6_Merkmalsuebersicht_neu 9 2 2 2 2" xfId="38036"/>
    <cellStyle name="6_Merkmalsuebersicht_neu 9 2 2 3" xfId="30877"/>
    <cellStyle name="6_Merkmalsuebersicht_neu 9 2 3" xfId="18916"/>
    <cellStyle name="6_Merkmalsuebersicht_neu 9 2 3 2" xfId="26053"/>
    <cellStyle name="6_Merkmalsuebersicht_neu 9 2 3 2 2" xfId="40368"/>
    <cellStyle name="6_Merkmalsuebersicht_neu 9 2 3 3" xfId="33231"/>
    <cellStyle name="6_Merkmalsuebersicht_neu 9 2 4" xfId="20250"/>
    <cellStyle name="6_Merkmalsuebersicht_neu 9 2 4 2" xfId="27387"/>
    <cellStyle name="6_Merkmalsuebersicht_neu 9 2 4 2 2" xfId="41702"/>
    <cellStyle name="6_Merkmalsuebersicht_neu 9 2 4 3" xfId="34565"/>
    <cellStyle name="6_Merkmalsuebersicht_neu 9 2 5" xfId="21465"/>
    <cellStyle name="6_Merkmalsuebersicht_neu 9 2 5 2" xfId="35780"/>
    <cellStyle name="6_Merkmalsuebersicht_neu 9 2 6" xfId="28602"/>
    <cellStyle name="6_Merkmalsuebersicht_neu 9 3" xfId="15463"/>
    <cellStyle name="6_Merkmalsuebersicht_neu 9 3 2" xfId="22622"/>
    <cellStyle name="6_Merkmalsuebersicht_neu 9 3 2 2" xfId="36937"/>
    <cellStyle name="6_Merkmalsuebersicht_neu 9 3 3" xfId="29778"/>
    <cellStyle name="6_Merkmalsuebersicht_neu 9 4" xfId="17817"/>
    <cellStyle name="6_Merkmalsuebersicht_neu 9 4 2" xfId="24954"/>
    <cellStyle name="6_Merkmalsuebersicht_neu 9 4 2 2" xfId="39269"/>
    <cellStyle name="6_Merkmalsuebersicht_neu 9 4 3" xfId="32132"/>
    <cellStyle name="6_Tab. F1-3" xfId="3250"/>
    <cellStyle name="6_Tab. F1-3 2" xfId="12641"/>
    <cellStyle name="6_Tab. F1-3 2 2" xfId="14764"/>
    <cellStyle name="6_Tab. F1-3 2 2 2" xfId="17127"/>
    <cellStyle name="6_Tab. F1-3 2 2 2 2" xfId="24271"/>
    <cellStyle name="6_Tab. F1-3 2 2 2 2 2" xfId="38586"/>
    <cellStyle name="6_Tab. F1-3 2 2 2 3" xfId="31442"/>
    <cellStyle name="6_Tab. F1-3 2 2 3" xfId="19481"/>
    <cellStyle name="6_Tab. F1-3 2 2 3 2" xfId="26618"/>
    <cellStyle name="6_Tab. F1-3 2 2 3 2 2" xfId="40933"/>
    <cellStyle name="6_Tab. F1-3 2 2 3 3" xfId="33796"/>
    <cellStyle name="6_Tab. F1-3 2 2 4" xfId="20764"/>
    <cellStyle name="6_Tab. F1-3 2 2 4 2" xfId="27901"/>
    <cellStyle name="6_Tab. F1-3 2 2 4 2 2" xfId="42216"/>
    <cellStyle name="6_Tab. F1-3 2 2 4 3" xfId="35079"/>
    <cellStyle name="6_Tab. F1-3 2 3" xfId="14141"/>
    <cellStyle name="6_Tab. F1-3 2 3 2" xfId="16510"/>
    <cellStyle name="6_Tab. F1-3 2 3 2 2" xfId="23669"/>
    <cellStyle name="6_Tab. F1-3 2 3 2 2 2" xfId="37984"/>
    <cellStyle name="6_Tab. F1-3 2 3 2 3" xfId="30825"/>
    <cellStyle name="6_Tab. F1-3 2 3 3" xfId="18864"/>
    <cellStyle name="6_Tab. F1-3 2 3 3 2" xfId="26001"/>
    <cellStyle name="6_Tab. F1-3 2 3 3 2 2" xfId="40316"/>
    <cellStyle name="6_Tab. F1-3 2 3 3 3" xfId="33179"/>
    <cellStyle name="6_Tab. F1-3 2 3 4" xfId="20201"/>
    <cellStyle name="6_Tab. F1-3 2 3 4 2" xfId="27338"/>
    <cellStyle name="6_Tab. F1-3 2 3 4 2 2" xfId="41653"/>
    <cellStyle name="6_Tab. F1-3 2 3 4 3" xfId="34516"/>
    <cellStyle name="6_Tab. F1-3 2 3 5" xfId="21416"/>
    <cellStyle name="6_Tab. F1-3 2 3 5 2" xfId="35731"/>
    <cellStyle name="6_Tab. F1-3 2 3 6" xfId="28553"/>
    <cellStyle name="6_Tab. F1-3 2 4" xfId="19779"/>
    <cellStyle name="6_Tab. F1-3 2 4 2" xfId="26916"/>
    <cellStyle name="6_Tab. F1-3 2 4 2 2" xfId="41231"/>
    <cellStyle name="6_Tab. F1-3 2 4 3" xfId="34094"/>
    <cellStyle name="6_Tab_III_1_1-10_neu_Endgueltig" xfId="210"/>
    <cellStyle name="6_Tab_III_1_1-10_neu_Endgueltig 2" xfId="892"/>
    <cellStyle name="6_Tab_III_1_1-10_neu_Endgueltig 2 2" xfId="12616"/>
    <cellStyle name="6_Tab_III_1_1-10_neu_Endgueltig 2 2 2" xfId="14739"/>
    <cellStyle name="6_Tab_III_1_1-10_neu_Endgueltig 2 2 2 2" xfId="17102"/>
    <cellStyle name="6_Tab_III_1_1-10_neu_Endgueltig 2 2 2 2 2" xfId="24261"/>
    <cellStyle name="6_Tab_III_1_1-10_neu_Endgueltig 2 2 2 2 2 2" xfId="38576"/>
    <cellStyle name="6_Tab_III_1_1-10_neu_Endgueltig 2 2 2 2 3" xfId="31417"/>
    <cellStyle name="6_Tab_III_1_1-10_neu_Endgueltig 2 2 2 3" xfId="19456"/>
    <cellStyle name="6_Tab_III_1_1-10_neu_Endgueltig 2 2 2 3 2" xfId="26593"/>
    <cellStyle name="6_Tab_III_1_1-10_neu_Endgueltig 2 2 2 3 2 2" xfId="40908"/>
    <cellStyle name="6_Tab_III_1_1-10_neu_Endgueltig 2 2 2 3 3" xfId="33771"/>
    <cellStyle name="6_Tab_III_1_1-10_neu_Endgueltig 2 2 2 4" xfId="20754"/>
    <cellStyle name="6_Tab_III_1_1-10_neu_Endgueltig 2 2 2 4 2" xfId="27891"/>
    <cellStyle name="6_Tab_III_1_1-10_neu_Endgueltig 2 2 2 4 2 2" xfId="42206"/>
    <cellStyle name="6_Tab_III_1_1-10_neu_Endgueltig 2 2 2 4 3" xfId="35069"/>
    <cellStyle name="6_Tab_III_1_1-10_neu_Endgueltig 2 2 3" xfId="14671"/>
    <cellStyle name="6_Tab_III_1_1-10_neu_Endgueltig 2 2 3 2" xfId="17034"/>
    <cellStyle name="6_Tab_III_1_1-10_neu_Endgueltig 2 2 3 2 2" xfId="24193"/>
    <cellStyle name="6_Tab_III_1_1-10_neu_Endgueltig 2 2 3 2 2 2" xfId="38508"/>
    <cellStyle name="6_Tab_III_1_1-10_neu_Endgueltig 2 2 3 2 3" xfId="31349"/>
    <cellStyle name="6_Tab_III_1_1-10_neu_Endgueltig 2 2 3 3" xfId="19388"/>
    <cellStyle name="6_Tab_III_1_1-10_neu_Endgueltig 2 2 3 3 2" xfId="26525"/>
    <cellStyle name="6_Tab_III_1_1-10_neu_Endgueltig 2 2 3 3 2 2" xfId="40840"/>
    <cellStyle name="6_Tab_III_1_1-10_neu_Endgueltig 2 2 3 3 3" xfId="33703"/>
    <cellStyle name="6_Tab_III_1_1-10_neu_Endgueltig 2 2 3 4" xfId="20686"/>
    <cellStyle name="6_Tab_III_1_1-10_neu_Endgueltig 2 2 3 4 2" xfId="27823"/>
    <cellStyle name="6_Tab_III_1_1-10_neu_Endgueltig 2 2 3 4 2 2" xfId="42138"/>
    <cellStyle name="6_Tab_III_1_1-10_neu_Endgueltig 2 2 3 4 3" xfId="35001"/>
    <cellStyle name="6_Tab_III_1_1-10_neu_Endgueltig 2 2 3 5" xfId="21901"/>
    <cellStyle name="6_Tab_III_1_1-10_neu_Endgueltig 2 2 3 5 2" xfId="36216"/>
    <cellStyle name="6_Tab_III_1_1-10_neu_Endgueltig 2 2 3 6" xfId="29038"/>
    <cellStyle name="6_Tab_III_1_1-10_neu_Endgueltig 2 2 4" xfId="19754"/>
    <cellStyle name="6_Tab_III_1_1-10_neu_Endgueltig 2 2 4 2" xfId="26891"/>
    <cellStyle name="6_Tab_III_1_1-10_neu_Endgueltig 2 2 4 2 2" xfId="41206"/>
    <cellStyle name="6_Tab_III_1_1-10_neu_Endgueltig 2 2 4 3" xfId="34069"/>
    <cellStyle name="6_Tab_III_1_1-10_neu_Endgueltig 3" xfId="12604"/>
    <cellStyle name="6_Tab_III_1_1-10_neu_Endgueltig 3 2" xfId="14727"/>
    <cellStyle name="6_Tab_III_1_1-10_neu_Endgueltig 3 2 2" xfId="17090"/>
    <cellStyle name="6_Tab_III_1_1-10_neu_Endgueltig 3 2 2 2" xfId="24249"/>
    <cellStyle name="6_Tab_III_1_1-10_neu_Endgueltig 3 2 2 2 2" xfId="38564"/>
    <cellStyle name="6_Tab_III_1_1-10_neu_Endgueltig 3 2 2 3" xfId="31405"/>
    <cellStyle name="6_Tab_III_1_1-10_neu_Endgueltig 3 2 3" xfId="19444"/>
    <cellStyle name="6_Tab_III_1_1-10_neu_Endgueltig 3 2 3 2" xfId="26581"/>
    <cellStyle name="6_Tab_III_1_1-10_neu_Endgueltig 3 2 3 2 2" xfId="40896"/>
    <cellStyle name="6_Tab_III_1_1-10_neu_Endgueltig 3 2 3 3" xfId="33759"/>
    <cellStyle name="6_Tab_III_1_1-10_neu_Endgueltig 3 2 4" xfId="20742"/>
    <cellStyle name="6_Tab_III_1_1-10_neu_Endgueltig 3 2 4 2" xfId="27879"/>
    <cellStyle name="6_Tab_III_1_1-10_neu_Endgueltig 3 2 4 2 2" xfId="42194"/>
    <cellStyle name="6_Tab_III_1_1-10_neu_Endgueltig 3 2 4 3" xfId="35057"/>
    <cellStyle name="6_Tab_III_1_1-10_neu_Endgueltig 3 3" xfId="14570"/>
    <cellStyle name="6_Tab_III_1_1-10_neu_Endgueltig 3 3 2" xfId="16939"/>
    <cellStyle name="6_Tab_III_1_1-10_neu_Endgueltig 3 3 2 2" xfId="24098"/>
    <cellStyle name="6_Tab_III_1_1-10_neu_Endgueltig 3 3 2 2 2" xfId="38413"/>
    <cellStyle name="6_Tab_III_1_1-10_neu_Endgueltig 3 3 2 3" xfId="31254"/>
    <cellStyle name="6_Tab_III_1_1-10_neu_Endgueltig 3 3 3" xfId="19293"/>
    <cellStyle name="6_Tab_III_1_1-10_neu_Endgueltig 3 3 3 2" xfId="26430"/>
    <cellStyle name="6_Tab_III_1_1-10_neu_Endgueltig 3 3 3 2 2" xfId="40745"/>
    <cellStyle name="6_Tab_III_1_1-10_neu_Endgueltig 3 3 3 3" xfId="33608"/>
    <cellStyle name="6_Tab_III_1_1-10_neu_Endgueltig 3 3 4" xfId="20591"/>
    <cellStyle name="6_Tab_III_1_1-10_neu_Endgueltig 3 3 4 2" xfId="27728"/>
    <cellStyle name="6_Tab_III_1_1-10_neu_Endgueltig 3 3 4 2 2" xfId="42043"/>
    <cellStyle name="6_Tab_III_1_1-10_neu_Endgueltig 3 3 4 3" xfId="34906"/>
    <cellStyle name="6_Tab_III_1_1-10_neu_Endgueltig 3 3 5" xfId="21806"/>
    <cellStyle name="6_Tab_III_1_1-10_neu_Endgueltig 3 3 5 2" xfId="36121"/>
    <cellStyle name="6_Tab_III_1_1-10_neu_Endgueltig 3 3 6" xfId="28943"/>
    <cellStyle name="6_Tab_III_1_1-10_neu_Endgueltig 3 4" xfId="19742"/>
    <cellStyle name="6_Tab_III_1_1-10_neu_Endgueltig 3 4 2" xfId="26879"/>
    <cellStyle name="6_Tab_III_1_1-10_neu_Endgueltig 3 4 2 2" xfId="41194"/>
    <cellStyle name="6_Tab_III_1_1-10_neu_Endgueltig 3 4 3" xfId="34057"/>
    <cellStyle name="6_Tab_III_1_1-10_neu_Endgueltig 4" xfId="42668"/>
    <cellStyle name="6_tabellen_teil_iii_2011_l12" xfId="211"/>
    <cellStyle name="6_tabellen_teil_iii_2011_l12 10" xfId="43296"/>
    <cellStyle name="6_tabellen_teil_iii_2011_l12 2" xfId="893"/>
    <cellStyle name="6_tabellen_teil_iii_2011_l12 2 2" xfId="894"/>
    <cellStyle name="6_tabellen_teil_iii_2011_l12 2 2 2" xfId="895"/>
    <cellStyle name="6_tabellen_teil_iii_2011_l12 2 2 2 2" xfId="13122"/>
    <cellStyle name="6_tabellen_teil_iii_2011_l12 2 2 2 2 2" xfId="13775"/>
    <cellStyle name="6_tabellen_teil_iii_2011_l12 2 2 2 2 2 2" xfId="16144"/>
    <cellStyle name="6_tabellen_teil_iii_2011_l12 2 2 2 2 2 2 2" xfId="23303"/>
    <cellStyle name="6_tabellen_teil_iii_2011_l12 2 2 2 2 2 2 2 2" xfId="37618"/>
    <cellStyle name="6_tabellen_teil_iii_2011_l12 2 2 2 2 2 2 3" xfId="30459"/>
    <cellStyle name="6_tabellen_teil_iii_2011_l12 2 2 2 2 2 3" xfId="18498"/>
    <cellStyle name="6_tabellen_teil_iii_2011_l12 2 2 2 2 2 3 2" xfId="25635"/>
    <cellStyle name="6_tabellen_teil_iii_2011_l12 2 2 2 2 2 3 2 2" xfId="39950"/>
    <cellStyle name="6_tabellen_teil_iii_2011_l12 2 2 2 2 2 3 3" xfId="32813"/>
    <cellStyle name="6_tabellen_teil_iii_2011_l12 2 2 2 2 2 4" xfId="20023"/>
    <cellStyle name="6_tabellen_teil_iii_2011_l12 2 2 2 2 2 4 2" xfId="27160"/>
    <cellStyle name="6_tabellen_teil_iii_2011_l12 2 2 2 2 2 4 2 2" xfId="41475"/>
    <cellStyle name="6_tabellen_teil_iii_2011_l12 2 2 2 2 2 4 3" xfId="34338"/>
    <cellStyle name="6_tabellen_teil_iii_2011_l12 2 2 2 2 2 5" xfId="21238"/>
    <cellStyle name="6_tabellen_teil_iii_2011_l12 2 2 2 2 2 5 2" xfId="35553"/>
    <cellStyle name="6_tabellen_teil_iii_2011_l12 2 2 2 2 2 6" xfId="28375"/>
    <cellStyle name="6_tabellen_teil_iii_2011_l12 2 2 2 2 3" xfId="15491"/>
    <cellStyle name="6_tabellen_teil_iii_2011_l12 2 2 2 2 3 2" xfId="22650"/>
    <cellStyle name="6_tabellen_teil_iii_2011_l12 2 2 2 2 3 2 2" xfId="36965"/>
    <cellStyle name="6_tabellen_teil_iii_2011_l12 2 2 2 2 3 3" xfId="29806"/>
    <cellStyle name="6_tabellen_teil_iii_2011_l12 2 2 2 2 4" xfId="17845"/>
    <cellStyle name="6_tabellen_teil_iii_2011_l12 2 2 2 2 4 2" xfId="24982"/>
    <cellStyle name="6_tabellen_teil_iii_2011_l12 2 2 2 2 4 2 2" xfId="39297"/>
    <cellStyle name="6_tabellen_teil_iii_2011_l12 2 2 2 2 4 3" xfId="32160"/>
    <cellStyle name="6_tabellen_teil_iii_2011_l12 2 2 3" xfId="896"/>
    <cellStyle name="6_tabellen_teil_iii_2011_l12 2 2 3 2" xfId="13123"/>
    <cellStyle name="6_tabellen_teil_iii_2011_l12 2 2 3 2 2" xfId="13936"/>
    <cellStyle name="6_tabellen_teil_iii_2011_l12 2 2 3 2 2 2" xfId="16305"/>
    <cellStyle name="6_tabellen_teil_iii_2011_l12 2 2 3 2 2 2 2" xfId="23464"/>
    <cellStyle name="6_tabellen_teil_iii_2011_l12 2 2 3 2 2 2 2 2" xfId="37779"/>
    <cellStyle name="6_tabellen_teil_iii_2011_l12 2 2 3 2 2 2 3" xfId="30620"/>
    <cellStyle name="6_tabellen_teil_iii_2011_l12 2 2 3 2 2 3" xfId="18659"/>
    <cellStyle name="6_tabellen_teil_iii_2011_l12 2 2 3 2 2 3 2" xfId="25796"/>
    <cellStyle name="6_tabellen_teil_iii_2011_l12 2 2 3 2 2 3 2 2" xfId="40111"/>
    <cellStyle name="6_tabellen_teil_iii_2011_l12 2 2 3 2 2 3 3" xfId="32974"/>
    <cellStyle name="6_tabellen_teil_iii_2011_l12 2 2 3 2 2 4" xfId="20100"/>
    <cellStyle name="6_tabellen_teil_iii_2011_l12 2 2 3 2 2 4 2" xfId="27237"/>
    <cellStyle name="6_tabellen_teil_iii_2011_l12 2 2 3 2 2 4 2 2" xfId="41552"/>
    <cellStyle name="6_tabellen_teil_iii_2011_l12 2 2 3 2 2 4 3" xfId="34415"/>
    <cellStyle name="6_tabellen_teil_iii_2011_l12 2 2 3 2 2 5" xfId="21315"/>
    <cellStyle name="6_tabellen_teil_iii_2011_l12 2 2 3 2 2 5 2" xfId="35630"/>
    <cellStyle name="6_tabellen_teil_iii_2011_l12 2 2 3 2 2 6" xfId="28452"/>
    <cellStyle name="6_tabellen_teil_iii_2011_l12 2 2 3 2 3" xfId="15492"/>
    <cellStyle name="6_tabellen_teil_iii_2011_l12 2 2 3 2 3 2" xfId="22651"/>
    <cellStyle name="6_tabellen_teil_iii_2011_l12 2 2 3 2 3 2 2" xfId="36966"/>
    <cellStyle name="6_tabellen_teil_iii_2011_l12 2 2 3 2 3 3" xfId="29807"/>
    <cellStyle name="6_tabellen_teil_iii_2011_l12 2 2 3 2 4" xfId="17846"/>
    <cellStyle name="6_tabellen_teil_iii_2011_l12 2 2 3 2 4 2" xfId="24983"/>
    <cellStyle name="6_tabellen_teil_iii_2011_l12 2 2 3 2 4 2 2" xfId="39298"/>
    <cellStyle name="6_tabellen_teil_iii_2011_l12 2 2 3 2 4 3" xfId="32161"/>
    <cellStyle name="6_tabellen_teil_iii_2011_l12 2 2 4" xfId="897"/>
    <cellStyle name="6_tabellen_teil_iii_2011_l12 2 2 4 2" xfId="13124"/>
    <cellStyle name="6_tabellen_teil_iii_2011_l12 2 2 4 2 2" xfId="14552"/>
    <cellStyle name="6_tabellen_teil_iii_2011_l12 2 2 4 2 2 2" xfId="16921"/>
    <cellStyle name="6_tabellen_teil_iii_2011_l12 2 2 4 2 2 2 2" xfId="24080"/>
    <cellStyle name="6_tabellen_teil_iii_2011_l12 2 2 4 2 2 2 2 2" xfId="38395"/>
    <cellStyle name="6_tabellen_teil_iii_2011_l12 2 2 4 2 2 2 3" xfId="31236"/>
    <cellStyle name="6_tabellen_teil_iii_2011_l12 2 2 4 2 2 3" xfId="19275"/>
    <cellStyle name="6_tabellen_teil_iii_2011_l12 2 2 4 2 2 3 2" xfId="26412"/>
    <cellStyle name="6_tabellen_teil_iii_2011_l12 2 2 4 2 2 3 2 2" xfId="40727"/>
    <cellStyle name="6_tabellen_teil_iii_2011_l12 2 2 4 2 2 3 3" xfId="33590"/>
    <cellStyle name="6_tabellen_teil_iii_2011_l12 2 2 4 2 2 4" xfId="20576"/>
    <cellStyle name="6_tabellen_teil_iii_2011_l12 2 2 4 2 2 4 2" xfId="27713"/>
    <cellStyle name="6_tabellen_teil_iii_2011_l12 2 2 4 2 2 4 2 2" xfId="42028"/>
    <cellStyle name="6_tabellen_teil_iii_2011_l12 2 2 4 2 2 4 3" xfId="34891"/>
    <cellStyle name="6_tabellen_teil_iii_2011_l12 2 2 4 2 2 5" xfId="21791"/>
    <cellStyle name="6_tabellen_teil_iii_2011_l12 2 2 4 2 2 5 2" xfId="36106"/>
    <cellStyle name="6_tabellen_teil_iii_2011_l12 2 2 4 2 2 6" xfId="28928"/>
    <cellStyle name="6_tabellen_teil_iii_2011_l12 2 2 4 2 3" xfId="15493"/>
    <cellStyle name="6_tabellen_teil_iii_2011_l12 2 2 4 2 3 2" xfId="22652"/>
    <cellStyle name="6_tabellen_teil_iii_2011_l12 2 2 4 2 3 2 2" xfId="36967"/>
    <cellStyle name="6_tabellen_teil_iii_2011_l12 2 2 4 2 3 3" xfId="29808"/>
    <cellStyle name="6_tabellen_teil_iii_2011_l12 2 2 4 2 4" xfId="17847"/>
    <cellStyle name="6_tabellen_teil_iii_2011_l12 2 2 4 2 4 2" xfId="24984"/>
    <cellStyle name="6_tabellen_teil_iii_2011_l12 2 2 4 2 4 2 2" xfId="39299"/>
    <cellStyle name="6_tabellen_teil_iii_2011_l12 2 2 4 2 4 3" xfId="32162"/>
    <cellStyle name="6_tabellen_teil_iii_2011_l12 2 2 5" xfId="898"/>
    <cellStyle name="6_tabellen_teil_iii_2011_l12 2 2 5 2" xfId="13125"/>
    <cellStyle name="6_tabellen_teil_iii_2011_l12 2 2 5 2 2" xfId="14516"/>
    <cellStyle name="6_tabellen_teil_iii_2011_l12 2 2 5 2 2 2" xfId="16885"/>
    <cellStyle name="6_tabellen_teil_iii_2011_l12 2 2 5 2 2 2 2" xfId="24044"/>
    <cellStyle name="6_tabellen_teil_iii_2011_l12 2 2 5 2 2 2 2 2" xfId="38359"/>
    <cellStyle name="6_tabellen_teil_iii_2011_l12 2 2 5 2 2 2 3" xfId="31200"/>
    <cellStyle name="6_tabellen_teil_iii_2011_l12 2 2 5 2 2 3" xfId="19239"/>
    <cellStyle name="6_tabellen_teil_iii_2011_l12 2 2 5 2 2 3 2" xfId="26376"/>
    <cellStyle name="6_tabellen_teil_iii_2011_l12 2 2 5 2 2 3 2 2" xfId="40691"/>
    <cellStyle name="6_tabellen_teil_iii_2011_l12 2 2 5 2 2 3 3" xfId="33554"/>
    <cellStyle name="6_tabellen_teil_iii_2011_l12 2 2 5 2 2 4" xfId="20546"/>
    <cellStyle name="6_tabellen_teil_iii_2011_l12 2 2 5 2 2 4 2" xfId="27683"/>
    <cellStyle name="6_tabellen_teil_iii_2011_l12 2 2 5 2 2 4 2 2" xfId="41998"/>
    <cellStyle name="6_tabellen_teil_iii_2011_l12 2 2 5 2 2 4 3" xfId="34861"/>
    <cellStyle name="6_tabellen_teil_iii_2011_l12 2 2 5 2 2 5" xfId="21761"/>
    <cellStyle name="6_tabellen_teil_iii_2011_l12 2 2 5 2 2 5 2" xfId="36076"/>
    <cellStyle name="6_tabellen_teil_iii_2011_l12 2 2 5 2 2 6" xfId="28898"/>
    <cellStyle name="6_tabellen_teil_iii_2011_l12 2 2 5 2 3" xfId="15494"/>
    <cellStyle name="6_tabellen_teil_iii_2011_l12 2 2 5 2 3 2" xfId="22653"/>
    <cellStyle name="6_tabellen_teil_iii_2011_l12 2 2 5 2 3 2 2" xfId="36968"/>
    <cellStyle name="6_tabellen_teil_iii_2011_l12 2 2 5 2 3 3" xfId="29809"/>
    <cellStyle name="6_tabellen_teil_iii_2011_l12 2 2 5 2 4" xfId="17848"/>
    <cellStyle name="6_tabellen_teil_iii_2011_l12 2 2 5 2 4 2" xfId="24985"/>
    <cellStyle name="6_tabellen_teil_iii_2011_l12 2 2 5 2 4 2 2" xfId="39300"/>
    <cellStyle name="6_tabellen_teil_iii_2011_l12 2 2 5 2 4 3" xfId="32163"/>
    <cellStyle name="6_tabellen_teil_iii_2011_l12 2 2 6" xfId="13121"/>
    <cellStyle name="6_tabellen_teil_iii_2011_l12 2 2 6 2" xfId="14122"/>
    <cellStyle name="6_tabellen_teil_iii_2011_l12 2 2 6 2 2" xfId="16491"/>
    <cellStyle name="6_tabellen_teil_iii_2011_l12 2 2 6 2 2 2" xfId="23650"/>
    <cellStyle name="6_tabellen_teil_iii_2011_l12 2 2 6 2 2 2 2" xfId="37965"/>
    <cellStyle name="6_tabellen_teil_iii_2011_l12 2 2 6 2 2 3" xfId="30806"/>
    <cellStyle name="6_tabellen_teil_iii_2011_l12 2 2 6 2 3" xfId="18845"/>
    <cellStyle name="6_tabellen_teil_iii_2011_l12 2 2 6 2 3 2" xfId="25982"/>
    <cellStyle name="6_tabellen_teil_iii_2011_l12 2 2 6 2 3 2 2" xfId="40297"/>
    <cellStyle name="6_tabellen_teil_iii_2011_l12 2 2 6 2 3 3" xfId="33160"/>
    <cellStyle name="6_tabellen_teil_iii_2011_l12 2 2 6 2 4" xfId="20182"/>
    <cellStyle name="6_tabellen_teil_iii_2011_l12 2 2 6 2 4 2" xfId="27319"/>
    <cellStyle name="6_tabellen_teil_iii_2011_l12 2 2 6 2 4 2 2" xfId="41634"/>
    <cellStyle name="6_tabellen_teil_iii_2011_l12 2 2 6 2 4 3" xfId="34497"/>
    <cellStyle name="6_tabellen_teil_iii_2011_l12 2 2 6 2 5" xfId="21397"/>
    <cellStyle name="6_tabellen_teil_iii_2011_l12 2 2 6 2 5 2" xfId="35712"/>
    <cellStyle name="6_tabellen_teil_iii_2011_l12 2 2 6 2 6" xfId="28534"/>
    <cellStyle name="6_tabellen_teil_iii_2011_l12 2 2 6 3" xfId="15490"/>
    <cellStyle name="6_tabellen_teil_iii_2011_l12 2 2 6 3 2" xfId="22649"/>
    <cellStyle name="6_tabellen_teil_iii_2011_l12 2 2 6 3 2 2" xfId="36964"/>
    <cellStyle name="6_tabellen_teil_iii_2011_l12 2 2 6 3 3" xfId="29805"/>
    <cellStyle name="6_tabellen_teil_iii_2011_l12 2 2 6 4" xfId="17844"/>
    <cellStyle name="6_tabellen_teil_iii_2011_l12 2 2 6 4 2" xfId="24981"/>
    <cellStyle name="6_tabellen_teil_iii_2011_l12 2 2 6 4 2 2" xfId="39296"/>
    <cellStyle name="6_tabellen_teil_iii_2011_l12 2 2 6 4 3" xfId="32159"/>
    <cellStyle name="6_tabellen_teil_iii_2011_l12 2 3" xfId="899"/>
    <cellStyle name="6_tabellen_teil_iii_2011_l12 2 3 2" xfId="13126"/>
    <cellStyle name="6_tabellen_teil_iii_2011_l12 2 3 2 2" xfId="14561"/>
    <cellStyle name="6_tabellen_teil_iii_2011_l12 2 3 2 2 2" xfId="16930"/>
    <cellStyle name="6_tabellen_teil_iii_2011_l12 2 3 2 2 2 2" xfId="24089"/>
    <cellStyle name="6_tabellen_teil_iii_2011_l12 2 3 2 2 2 2 2" xfId="38404"/>
    <cellStyle name="6_tabellen_teil_iii_2011_l12 2 3 2 2 2 3" xfId="31245"/>
    <cellStyle name="6_tabellen_teil_iii_2011_l12 2 3 2 2 3" xfId="19284"/>
    <cellStyle name="6_tabellen_teil_iii_2011_l12 2 3 2 2 3 2" xfId="26421"/>
    <cellStyle name="6_tabellen_teil_iii_2011_l12 2 3 2 2 3 2 2" xfId="40736"/>
    <cellStyle name="6_tabellen_teil_iii_2011_l12 2 3 2 2 3 3" xfId="33599"/>
    <cellStyle name="6_tabellen_teil_iii_2011_l12 2 3 2 2 4" xfId="20582"/>
    <cellStyle name="6_tabellen_teil_iii_2011_l12 2 3 2 2 4 2" xfId="27719"/>
    <cellStyle name="6_tabellen_teil_iii_2011_l12 2 3 2 2 4 2 2" xfId="42034"/>
    <cellStyle name="6_tabellen_teil_iii_2011_l12 2 3 2 2 4 3" xfId="34897"/>
    <cellStyle name="6_tabellen_teil_iii_2011_l12 2 3 2 2 5" xfId="21797"/>
    <cellStyle name="6_tabellen_teil_iii_2011_l12 2 3 2 2 5 2" xfId="36112"/>
    <cellStyle name="6_tabellen_teil_iii_2011_l12 2 3 2 2 6" xfId="28934"/>
    <cellStyle name="6_tabellen_teil_iii_2011_l12 2 3 2 3" xfId="15495"/>
    <cellStyle name="6_tabellen_teil_iii_2011_l12 2 3 2 3 2" xfId="22654"/>
    <cellStyle name="6_tabellen_teil_iii_2011_l12 2 3 2 3 2 2" xfId="36969"/>
    <cellStyle name="6_tabellen_teil_iii_2011_l12 2 3 2 3 3" xfId="29810"/>
    <cellStyle name="6_tabellen_teil_iii_2011_l12 2 3 2 4" xfId="17849"/>
    <cellStyle name="6_tabellen_teil_iii_2011_l12 2 3 2 4 2" xfId="24986"/>
    <cellStyle name="6_tabellen_teil_iii_2011_l12 2 3 2 4 2 2" xfId="39301"/>
    <cellStyle name="6_tabellen_teil_iii_2011_l12 2 3 2 4 3" xfId="32164"/>
    <cellStyle name="6_tabellen_teil_iii_2011_l12 2 4" xfId="900"/>
    <cellStyle name="6_tabellen_teil_iii_2011_l12 2 4 2" xfId="13127"/>
    <cellStyle name="6_tabellen_teil_iii_2011_l12 2 4 2 2" xfId="14532"/>
    <cellStyle name="6_tabellen_teil_iii_2011_l12 2 4 2 2 2" xfId="16901"/>
    <cellStyle name="6_tabellen_teil_iii_2011_l12 2 4 2 2 2 2" xfId="24060"/>
    <cellStyle name="6_tabellen_teil_iii_2011_l12 2 4 2 2 2 2 2" xfId="38375"/>
    <cellStyle name="6_tabellen_teil_iii_2011_l12 2 4 2 2 2 3" xfId="31216"/>
    <cellStyle name="6_tabellen_teil_iii_2011_l12 2 4 2 2 3" xfId="19255"/>
    <cellStyle name="6_tabellen_teil_iii_2011_l12 2 4 2 2 3 2" xfId="26392"/>
    <cellStyle name="6_tabellen_teil_iii_2011_l12 2 4 2 2 3 2 2" xfId="40707"/>
    <cellStyle name="6_tabellen_teil_iii_2011_l12 2 4 2 2 3 3" xfId="33570"/>
    <cellStyle name="6_tabellen_teil_iii_2011_l12 2 4 2 2 4" xfId="20562"/>
    <cellStyle name="6_tabellen_teil_iii_2011_l12 2 4 2 2 4 2" xfId="27699"/>
    <cellStyle name="6_tabellen_teil_iii_2011_l12 2 4 2 2 4 2 2" xfId="42014"/>
    <cellStyle name="6_tabellen_teil_iii_2011_l12 2 4 2 2 4 3" xfId="34877"/>
    <cellStyle name="6_tabellen_teil_iii_2011_l12 2 4 2 2 5" xfId="21777"/>
    <cellStyle name="6_tabellen_teil_iii_2011_l12 2 4 2 2 5 2" xfId="36092"/>
    <cellStyle name="6_tabellen_teil_iii_2011_l12 2 4 2 2 6" xfId="28914"/>
    <cellStyle name="6_tabellen_teil_iii_2011_l12 2 4 2 3" xfId="15496"/>
    <cellStyle name="6_tabellen_teil_iii_2011_l12 2 4 2 3 2" xfId="22655"/>
    <cellStyle name="6_tabellen_teil_iii_2011_l12 2 4 2 3 2 2" xfId="36970"/>
    <cellStyle name="6_tabellen_teil_iii_2011_l12 2 4 2 3 3" xfId="29811"/>
    <cellStyle name="6_tabellen_teil_iii_2011_l12 2 4 2 4" xfId="17850"/>
    <cellStyle name="6_tabellen_teil_iii_2011_l12 2 4 2 4 2" xfId="24987"/>
    <cellStyle name="6_tabellen_teil_iii_2011_l12 2 4 2 4 2 2" xfId="39302"/>
    <cellStyle name="6_tabellen_teil_iii_2011_l12 2 4 2 4 3" xfId="32165"/>
    <cellStyle name="6_tabellen_teil_iii_2011_l12 2 5" xfId="901"/>
    <cellStyle name="6_tabellen_teil_iii_2011_l12 2 5 2" xfId="13128"/>
    <cellStyle name="6_tabellen_teil_iii_2011_l12 2 5 2 2" xfId="13919"/>
    <cellStyle name="6_tabellen_teil_iii_2011_l12 2 5 2 2 2" xfId="16288"/>
    <cellStyle name="6_tabellen_teil_iii_2011_l12 2 5 2 2 2 2" xfId="23447"/>
    <cellStyle name="6_tabellen_teil_iii_2011_l12 2 5 2 2 2 2 2" xfId="37762"/>
    <cellStyle name="6_tabellen_teil_iii_2011_l12 2 5 2 2 2 3" xfId="30603"/>
    <cellStyle name="6_tabellen_teil_iii_2011_l12 2 5 2 2 3" xfId="18642"/>
    <cellStyle name="6_tabellen_teil_iii_2011_l12 2 5 2 2 3 2" xfId="25779"/>
    <cellStyle name="6_tabellen_teil_iii_2011_l12 2 5 2 2 3 2 2" xfId="40094"/>
    <cellStyle name="6_tabellen_teil_iii_2011_l12 2 5 2 2 3 3" xfId="32957"/>
    <cellStyle name="6_tabellen_teil_iii_2011_l12 2 5 2 2 4" xfId="20089"/>
    <cellStyle name="6_tabellen_teil_iii_2011_l12 2 5 2 2 4 2" xfId="27226"/>
    <cellStyle name="6_tabellen_teil_iii_2011_l12 2 5 2 2 4 2 2" xfId="41541"/>
    <cellStyle name="6_tabellen_teil_iii_2011_l12 2 5 2 2 4 3" xfId="34404"/>
    <cellStyle name="6_tabellen_teil_iii_2011_l12 2 5 2 2 5" xfId="21304"/>
    <cellStyle name="6_tabellen_teil_iii_2011_l12 2 5 2 2 5 2" xfId="35619"/>
    <cellStyle name="6_tabellen_teil_iii_2011_l12 2 5 2 2 6" xfId="28441"/>
    <cellStyle name="6_tabellen_teil_iii_2011_l12 2 5 2 3" xfId="15497"/>
    <cellStyle name="6_tabellen_teil_iii_2011_l12 2 5 2 3 2" xfId="22656"/>
    <cellStyle name="6_tabellen_teil_iii_2011_l12 2 5 2 3 2 2" xfId="36971"/>
    <cellStyle name="6_tabellen_teil_iii_2011_l12 2 5 2 3 3" xfId="29812"/>
    <cellStyle name="6_tabellen_teil_iii_2011_l12 2 5 2 4" xfId="17851"/>
    <cellStyle name="6_tabellen_teil_iii_2011_l12 2 5 2 4 2" xfId="24988"/>
    <cellStyle name="6_tabellen_teil_iii_2011_l12 2 5 2 4 2 2" xfId="39303"/>
    <cellStyle name="6_tabellen_teil_iii_2011_l12 2 5 2 4 3" xfId="32166"/>
    <cellStyle name="6_tabellen_teil_iii_2011_l12 2 6" xfId="902"/>
    <cellStyle name="6_tabellen_teil_iii_2011_l12 2 6 2" xfId="13129"/>
    <cellStyle name="6_tabellen_teil_iii_2011_l12 2 6 2 2" xfId="13729"/>
    <cellStyle name="6_tabellen_teil_iii_2011_l12 2 6 2 2 2" xfId="16098"/>
    <cellStyle name="6_tabellen_teil_iii_2011_l12 2 6 2 2 2 2" xfId="23257"/>
    <cellStyle name="6_tabellen_teil_iii_2011_l12 2 6 2 2 2 2 2" xfId="37572"/>
    <cellStyle name="6_tabellen_teil_iii_2011_l12 2 6 2 2 2 3" xfId="30413"/>
    <cellStyle name="6_tabellen_teil_iii_2011_l12 2 6 2 2 3" xfId="18452"/>
    <cellStyle name="6_tabellen_teil_iii_2011_l12 2 6 2 2 3 2" xfId="25589"/>
    <cellStyle name="6_tabellen_teil_iii_2011_l12 2 6 2 2 3 2 2" xfId="39904"/>
    <cellStyle name="6_tabellen_teil_iii_2011_l12 2 6 2 2 3 3" xfId="32767"/>
    <cellStyle name="6_tabellen_teil_iii_2011_l12 2 6 2 2 4" xfId="19978"/>
    <cellStyle name="6_tabellen_teil_iii_2011_l12 2 6 2 2 4 2" xfId="27115"/>
    <cellStyle name="6_tabellen_teil_iii_2011_l12 2 6 2 2 4 2 2" xfId="41430"/>
    <cellStyle name="6_tabellen_teil_iii_2011_l12 2 6 2 2 4 3" xfId="34293"/>
    <cellStyle name="6_tabellen_teil_iii_2011_l12 2 6 2 2 5" xfId="21193"/>
    <cellStyle name="6_tabellen_teil_iii_2011_l12 2 6 2 2 5 2" xfId="35508"/>
    <cellStyle name="6_tabellen_teil_iii_2011_l12 2 6 2 2 6" xfId="28330"/>
    <cellStyle name="6_tabellen_teil_iii_2011_l12 2 6 2 3" xfId="15498"/>
    <cellStyle name="6_tabellen_teil_iii_2011_l12 2 6 2 3 2" xfId="22657"/>
    <cellStyle name="6_tabellen_teil_iii_2011_l12 2 6 2 3 2 2" xfId="36972"/>
    <cellStyle name="6_tabellen_teil_iii_2011_l12 2 6 2 3 3" xfId="29813"/>
    <cellStyle name="6_tabellen_teil_iii_2011_l12 2 6 2 4" xfId="17852"/>
    <cellStyle name="6_tabellen_teil_iii_2011_l12 2 6 2 4 2" xfId="24989"/>
    <cellStyle name="6_tabellen_teil_iii_2011_l12 2 6 2 4 2 2" xfId="39304"/>
    <cellStyle name="6_tabellen_teil_iii_2011_l12 2 6 2 4 3" xfId="32167"/>
    <cellStyle name="6_tabellen_teil_iii_2011_l12 2 7" xfId="13120"/>
    <cellStyle name="6_tabellen_teil_iii_2011_l12 2 7 2" xfId="14400"/>
    <cellStyle name="6_tabellen_teil_iii_2011_l12 2 7 2 2" xfId="16769"/>
    <cellStyle name="6_tabellen_teil_iii_2011_l12 2 7 2 2 2" xfId="23928"/>
    <cellStyle name="6_tabellen_teil_iii_2011_l12 2 7 2 2 2 2" xfId="38243"/>
    <cellStyle name="6_tabellen_teil_iii_2011_l12 2 7 2 2 3" xfId="31084"/>
    <cellStyle name="6_tabellen_teil_iii_2011_l12 2 7 2 3" xfId="19123"/>
    <cellStyle name="6_tabellen_teil_iii_2011_l12 2 7 2 3 2" xfId="26260"/>
    <cellStyle name="6_tabellen_teil_iii_2011_l12 2 7 2 3 2 2" xfId="40575"/>
    <cellStyle name="6_tabellen_teil_iii_2011_l12 2 7 2 3 3" xfId="33438"/>
    <cellStyle name="6_tabellen_teil_iii_2011_l12 2 7 2 4" xfId="20456"/>
    <cellStyle name="6_tabellen_teil_iii_2011_l12 2 7 2 4 2" xfId="27593"/>
    <cellStyle name="6_tabellen_teil_iii_2011_l12 2 7 2 4 2 2" xfId="41908"/>
    <cellStyle name="6_tabellen_teil_iii_2011_l12 2 7 2 4 3" xfId="34771"/>
    <cellStyle name="6_tabellen_teil_iii_2011_l12 2 7 2 5" xfId="21671"/>
    <cellStyle name="6_tabellen_teil_iii_2011_l12 2 7 2 5 2" xfId="35986"/>
    <cellStyle name="6_tabellen_teil_iii_2011_l12 2 7 2 6" xfId="28808"/>
    <cellStyle name="6_tabellen_teil_iii_2011_l12 2 7 3" xfId="15489"/>
    <cellStyle name="6_tabellen_teil_iii_2011_l12 2 7 3 2" xfId="22648"/>
    <cellStyle name="6_tabellen_teil_iii_2011_l12 2 7 3 2 2" xfId="36963"/>
    <cellStyle name="6_tabellen_teil_iii_2011_l12 2 7 3 3" xfId="29804"/>
    <cellStyle name="6_tabellen_teil_iii_2011_l12 2 7 4" xfId="17843"/>
    <cellStyle name="6_tabellen_teil_iii_2011_l12 2 7 4 2" xfId="24980"/>
    <cellStyle name="6_tabellen_teil_iii_2011_l12 2 7 4 2 2" xfId="39295"/>
    <cellStyle name="6_tabellen_teil_iii_2011_l12 2 7 4 3" xfId="32158"/>
    <cellStyle name="6_tabellen_teil_iii_2011_l12 3" xfId="903"/>
    <cellStyle name="6_tabellen_teil_iii_2011_l12 3 2" xfId="904"/>
    <cellStyle name="6_tabellen_teil_iii_2011_l12 3 2 2" xfId="13131"/>
    <cellStyle name="6_tabellen_teil_iii_2011_l12 3 2 2 2" xfId="14278"/>
    <cellStyle name="6_tabellen_teil_iii_2011_l12 3 2 2 2 2" xfId="16647"/>
    <cellStyle name="6_tabellen_teil_iii_2011_l12 3 2 2 2 2 2" xfId="23806"/>
    <cellStyle name="6_tabellen_teil_iii_2011_l12 3 2 2 2 2 2 2" xfId="38121"/>
    <cellStyle name="6_tabellen_teil_iii_2011_l12 3 2 2 2 2 3" xfId="30962"/>
    <cellStyle name="6_tabellen_teil_iii_2011_l12 3 2 2 2 3" xfId="19001"/>
    <cellStyle name="6_tabellen_teil_iii_2011_l12 3 2 2 2 3 2" xfId="26138"/>
    <cellStyle name="6_tabellen_teil_iii_2011_l12 3 2 2 2 3 2 2" xfId="40453"/>
    <cellStyle name="6_tabellen_teil_iii_2011_l12 3 2 2 2 3 3" xfId="33316"/>
    <cellStyle name="6_tabellen_teil_iii_2011_l12 3 2 2 2 4" xfId="20334"/>
    <cellStyle name="6_tabellen_teil_iii_2011_l12 3 2 2 2 4 2" xfId="27471"/>
    <cellStyle name="6_tabellen_teil_iii_2011_l12 3 2 2 2 4 2 2" xfId="41786"/>
    <cellStyle name="6_tabellen_teil_iii_2011_l12 3 2 2 2 4 3" xfId="34649"/>
    <cellStyle name="6_tabellen_teil_iii_2011_l12 3 2 2 2 5" xfId="21549"/>
    <cellStyle name="6_tabellen_teil_iii_2011_l12 3 2 2 2 5 2" xfId="35864"/>
    <cellStyle name="6_tabellen_teil_iii_2011_l12 3 2 2 2 6" xfId="28686"/>
    <cellStyle name="6_tabellen_teil_iii_2011_l12 3 2 2 3" xfId="15500"/>
    <cellStyle name="6_tabellen_teil_iii_2011_l12 3 2 2 3 2" xfId="22659"/>
    <cellStyle name="6_tabellen_teil_iii_2011_l12 3 2 2 3 2 2" xfId="36974"/>
    <cellStyle name="6_tabellen_teil_iii_2011_l12 3 2 2 3 3" xfId="29815"/>
    <cellStyle name="6_tabellen_teil_iii_2011_l12 3 2 2 4" xfId="17854"/>
    <cellStyle name="6_tabellen_teil_iii_2011_l12 3 2 2 4 2" xfId="24991"/>
    <cellStyle name="6_tabellen_teil_iii_2011_l12 3 2 2 4 2 2" xfId="39306"/>
    <cellStyle name="6_tabellen_teil_iii_2011_l12 3 2 2 4 3" xfId="32169"/>
    <cellStyle name="6_tabellen_teil_iii_2011_l12 3 3" xfId="905"/>
    <cellStyle name="6_tabellen_teil_iii_2011_l12 3 3 2" xfId="13132"/>
    <cellStyle name="6_tabellen_teil_iii_2011_l12 3 3 2 2" xfId="13797"/>
    <cellStyle name="6_tabellen_teil_iii_2011_l12 3 3 2 2 2" xfId="16166"/>
    <cellStyle name="6_tabellen_teil_iii_2011_l12 3 3 2 2 2 2" xfId="23325"/>
    <cellStyle name="6_tabellen_teil_iii_2011_l12 3 3 2 2 2 2 2" xfId="37640"/>
    <cellStyle name="6_tabellen_teil_iii_2011_l12 3 3 2 2 2 3" xfId="30481"/>
    <cellStyle name="6_tabellen_teil_iii_2011_l12 3 3 2 2 3" xfId="18520"/>
    <cellStyle name="6_tabellen_teil_iii_2011_l12 3 3 2 2 3 2" xfId="25657"/>
    <cellStyle name="6_tabellen_teil_iii_2011_l12 3 3 2 2 3 2 2" xfId="39972"/>
    <cellStyle name="6_tabellen_teil_iii_2011_l12 3 3 2 2 3 3" xfId="32835"/>
    <cellStyle name="6_tabellen_teil_iii_2011_l12 3 3 2 2 4" xfId="20045"/>
    <cellStyle name="6_tabellen_teil_iii_2011_l12 3 3 2 2 4 2" xfId="27182"/>
    <cellStyle name="6_tabellen_teil_iii_2011_l12 3 3 2 2 4 2 2" xfId="41497"/>
    <cellStyle name="6_tabellen_teil_iii_2011_l12 3 3 2 2 4 3" xfId="34360"/>
    <cellStyle name="6_tabellen_teil_iii_2011_l12 3 3 2 2 5" xfId="21260"/>
    <cellStyle name="6_tabellen_teil_iii_2011_l12 3 3 2 2 5 2" xfId="35575"/>
    <cellStyle name="6_tabellen_teil_iii_2011_l12 3 3 2 2 6" xfId="28397"/>
    <cellStyle name="6_tabellen_teil_iii_2011_l12 3 3 2 3" xfId="15501"/>
    <cellStyle name="6_tabellen_teil_iii_2011_l12 3 3 2 3 2" xfId="22660"/>
    <cellStyle name="6_tabellen_teil_iii_2011_l12 3 3 2 3 2 2" xfId="36975"/>
    <cellStyle name="6_tabellen_teil_iii_2011_l12 3 3 2 3 3" xfId="29816"/>
    <cellStyle name="6_tabellen_teil_iii_2011_l12 3 3 2 4" xfId="17855"/>
    <cellStyle name="6_tabellen_teil_iii_2011_l12 3 3 2 4 2" xfId="24992"/>
    <cellStyle name="6_tabellen_teil_iii_2011_l12 3 3 2 4 2 2" xfId="39307"/>
    <cellStyle name="6_tabellen_teil_iii_2011_l12 3 3 2 4 3" xfId="32170"/>
    <cellStyle name="6_tabellen_teil_iii_2011_l12 3 4" xfId="906"/>
    <cellStyle name="6_tabellen_teil_iii_2011_l12 3 4 2" xfId="13133"/>
    <cellStyle name="6_tabellen_teil_iii_2011_l12 3 4 2 2" xfId="14236"/>
    <cellStyle name="6_tabellen_teil_iii_2011_l12 3 4 2 2 2" xfId="16605"/>
    <cellStyle name="6_tabellen_teil_iii_2011_l12 3 4 2 2 2 2" xfId="23764"/>
    <cellStyle name="6_tabellen_teil_iii_2011_l12 3 4 2 2 2 2 2" xfId="38079"/>
    <cellStyle name="6_tabellen_teil_iii_2011_l12 3 4 2 2 2 3" xfId="30920"/>
    <cellStyle name="6_tabellen_teil_iii_2011_l12 3 4 2 2 3" xfId="18959"/>
    <cellStyle name="6_tabellen_teil_iii_2011_l12 3 4 2 2 3 2" xfId="26096"/>
    <cellStyle name="6_tabellen_teil_iii_2011_l12 3 4 2 2 3 2 2" xfId="40411"/>
    <cellStyle name="6_tabellen_teil_iii_2011_l12 3 4 2 2 3 3" xfId="33274"/>
    <cellStyle name="6_tabellen_teil_iii_2011_l12 3 4 2 2 4" xfId="20293"/>
    <cellStyle name="6_tabellen_teil_iii_2011_l12 3 4 2 2 4 2" xfId="27430"/>
    <cellStyle name="6_tabellen_teil_iii_2011_l12 3 4 2 2 4 2 2" xfId="41745"/>
    <cellStyle name="6_tabellen_teil_iii_2011_l12 3 4 2 2 4 3" xfId="34608"/>
    <cellStyle name="6_tabellen_teil_iii_2011_l12 3 4 2 2 5" xfId="21508"/>
    <cellStyle name="6_tabellen_teil_iii_2011_l12 3 4 2 2 5 2" xfId="35823"/>
    <cellStyle name="6_tabellen_teil_iii_2011_l12 3 4 2 2 6" xfId="28645"/>
    <cellStyle name="6_tabellen_teil_iii_2011_l12 3 4 2 3" xfId="15502"/>
    <cellStyle name="6_tabellen_teil_iii_2011_l12 3 4 2 3 2" xfId="22661"/>
    <cellStyle name="6_tabellen_teil_iii_2011_l12 3 4 2 3 2 2" xfId="36976"/>
    <cellStyle name="6_tabellen_teil_iii_2011_l12 3 4 2 3 3" xfId="29817"/>
    <cellStyle name="6_tabellen_teil_iii_2011_l12 3 4 2 4" xfId="17856"/>
    <cellStyle name="6_tabellen_teil_iii_2011_l12 3 4 2 4 2" xfId="24993"/>
    <cellStyle name="6_tabellen_teil_iii_2011_l12 3 4 2 4 2 2" xfId="39308"/>
    <cellStyle name="6_tabellen_teil_iii_2011_l12 3 4 2 4 3" xfId="32171"/>
    <cellStyle name="6_tabellen_teil_iii_2011_l12 3 5" xfId="907"/>
    <cellStyle name="6_tabellen_teil_iii_2011_l12 3 5 2" xfId="13134"/>
    <cellStyle name="6_tabellen_teil_iii_2011_l12 3 5 2 2" xfId="14199"/>
    <cellStyle name="6_tabellen_teil_iii_2011_l12 3 5 2 2 2" xfId="16568"/>
    <cellStyle name="6_tabellen_teil_iii_2011_l12 3 5 2 2 2 2" xfId="23727"/>
    <cellStyle name="6_tabellen_teil_iii_2011_l12 3 5 2 2 2 2 2" xfId="38042"/>
    <cellStyle name="6_tabellen_teil_iii_2011_l12 3 5 2 2 2 3" xfId="30883"/>
    <cellStyle name="6_tabellen_teil_iii_2011_l12 3 5 2 2 3" xfId="18922"/>
    <cellStyle name="6_tabellen_teil_iii_2011_l12 3 5 2 2 3 2" xfId="26059"/>
    <cellStyle name="6_tabellen_teil_iii_2011_l12 3 5 2 2 3 2 2" xfId="40374"/>
    <cellStyle name="6_tabellen_teil_iii_2011_l12 3 5 2 2 3 3" xfId="33237"/>
    <cellStyle name="6_tabellen_teil_iii_2011_l12 3 5 2 2 4" xfId="20256"/>
    <cellStyle name="6_tabellen_teil_iii_2011_l12 3 5 2 2 4 2" xfId="27393"/>
    <cellStyle name="6_tabellen_teil_iii_2011_l12 3 5 2 2 4 2 2" xfId="41708"/>
    <cellStyle name="6_tabellen_teil_iii_2011_l12 3 5 2 2 4 3" xfId="34571"/>
    <cellStyle name="6_tabellen_teil_iii_2011_l12 3 5 2 2 5" xfId="21471"/>
    <cellStyle name="6_tabellen_teil_iii_2011_l12 3 5 2 2 5 2" xfId="35786"/>
    <cellStyle name="6_tabellen_teil_iii_2011_l12 3 5 2 2 6" xfId="28608"/>
    <cellStyle name="6_tabellen_teil_iii_2011_l12 3 5 2 3" xfId="15503"/>
    <cellStyle name="6_tabellen_teil_iii_2011_l12 3 5 2 3 2" xfId="22662"/>
    <cellStyle name="6_tabellen_teil_iii_2011_l12 3 5 2 3 2 2" xfId="36977"/>
    <cellStyle name="6_tabellen_teil_iii_2011_l12 3 5 2 3 3" xfId="29818"/>
    <cellStyle name="6_tabellen_teil_iii_2011_l12 3 5 2 4" xfId="17857"/>
    <cellStyle name="6_tabellen_teil_iii_2011_l12 3 5 2 4 2" xfId="24994"/>
    <cellStyle name="6_tabellen_teil_iii_2011_l12 3 5 2 4 2 2" xfId="39309"/>
    <cellStyle name="6_tabellen_teil_iii_2011_l12 3 5 2 4 3" xfId="32172"/>
    <cellStyle name="6_tabellen_teil_iii_2011_l12 3 6" xfId="13130"/>
    <cellStyle name="6_tabellen_teil_iii_2011_l12 3 6 2" xfId="13689"/>
    <cellStyle name="6_tabellen_teil_iii_2011_l12 3 6 2 2" xfId="16058"/>
    <cellStyle name="6_tabellen_teil_iii_2011_l12 3 6 2 2 2" xfId="23217"/>
    <cellStyle name="6_tabellen_teil_iii_2011_l12 3 6 2 2 2 2" xfId="37532"/>
    <cellStyle name="6_tabellen_teil_iii_2011_l12 3 6 2 2 3" xfId="30373"/>
    <cellStyle name="6_tabellen_teil_iii_2011_l12 3 6 2 3" xfId="18412"/>
    <cellStyle name="6_tabellen_teil_iii_2011_l12 3 6 2 3 2" xfId="25549"/>
    <cellStyle name="6_tabellen_teil_iii_2011_l12 3 6 2 3 2 2" xfId="39864"/>
    <cellStyle name="6_tabellen_teil_iii_2011_l12 3 6 2 3 3" xfId="32727"/>
    <cellStyle name="6_tabellen_teil_iii_2011_l12 3 6 2 4" xfId="19938"/>
    <cellStyle name="6_tabellen_teil_iii_2011_l12 3 6 2 4 2" xfId="27075"/>
    <cellStyle name="6_tabellen_teil_iii_2011_l12 3 6 2 4 2 2" xfId="41390"/>
    <cellStyle name="6_tabellen_teil_iii_2011_l12 3 6 2 4 3" xfId="34253"/>
    <cellStyle name="6_tabellen_teil_iii_2011_l12 3 6 2 5" xfId="21153"/>
    <cellStyle name="6_tabellen_teil_iii_2011_l12 3 6 2 5 2" xfId="35468"/>
    <cellStyle name="6_tabellen_teil_iii_2011_l12 3 6 2 6" xfId="28290"/>
    <cellStyle name="6_tabellen_teil_iii_2011_l12 3 6 3" xfId="15499"/>
    <cellStyle name="6_tabellen_teil_iii_2011_l12 3 6 3 2" xfId="22658"/>
    <cellStyle name="6_tabellen_teil_iii_2011_l12 3 6 3 2 2" xfId="36973"/>
    <cellStyle name="6_tabellen_teil_iii_2011_l12 3 6 3 3" xfId="29814"/>
    <cellStyle name="6_tabellen_teil_iii_2011_l12 3 6 4" xfId="17853"/>
    <cellStyle name="6_tabellen_teil_iii_2011_l12 3 6 4 2" xfId="24990"/>
    <cellStyle name="6_tabellen_teil_iii_2011_l12 3 6 4 2 2" xfId="39305"/>
    <cellStyle name="6_tabellen_teil_iii_2011_l12 3 6 4 3" xfId="32168"/>
    <cellStyle name="6_tabellen_teil_iii_2011_l12 4" xfId="908"/>
    <cellStyle name="6_tabellen_teil_iii_2011_l12 4 2" xfId="909"/>
    <cellStyle name="6_tabellen_teil_iii_2011_l12 4 2 2" xfId="13136"/>
    <cellStyle name="6_tabellen_teil_iii_2011_l12 4 2 2 2" xfId="13909"/>
    <cellStyle name="6_tabellen_teil_iii_2011_l12 4 2 2 2 2" xfId="16278"/>
    <cellStyle name="6_tabellen_teil_iii_2011_l12 4 2 2 2 2 2" xfId="23437"/>
    <cellStyle name="6_tabellen_teil_iii_2011_l12 4 2 2 2 2 2 2" xfId="37752"/>
    <cellStyle name="6_tabellen_teil_iii_2011_l12 4 2 2 2 2 3" xfId="30593"/>
    <cellStyle name="6_tabellen_teil_iii_2011_l12 4 2 2 2 3" xfId="18632"/>
    <cellStyle name="6_tabellen_teil_iii_2011_l12 4 2 2 2 3 2" xfId="25769"/>
    <cellStyle name="6_tabellen_teil_iii_2011_l12 4 2 2 2 3 2 2" xfId="40084"/>
    <cellStyle name="6_tabellen_teil_iii_2011_l12 4 2 2 2 3 3" xfId="32947"/>
    <cellStyle name="6_tabellen_teil_iii_2011_l12 4 2 2 2 4" xfId="20079"/>
    <cellStyle name="6_tabellen_teil_iii_2011_l12 4 2 2 2 4 2" xfId="27216"/>
    <cellStyle name="6_tabellen_teil_iii_2011_l12 4 2 2 2 4 2 2" xfId="41531"/>
    <cellStyle name="6_tabellen_teil_iii_2011_l12 4 2 2 2 4 3" xfId="34394"/>
    <cellStyle name="6_tabellen_teil_iii_2011_l12 4 2 2 2 5" xfId="21294"/>
    <cellStyle name="6_tabellen_teil_iii_2011_l12 4 2 2 2 5 2" xfId="35609"/>
    <cellStyle name="6_tabellen_teil_iii_2011_l12 4 2 2 2 6" xfId="28431"/>
    <cellStyle name="6_tabellen_teil_iii_2011_l12 4 2 2 3" xfId="15505"/>
    <cellStyle name="6_tabellen_teil_iii_2011_l12 4 2 2 3 2" xfId="22664"/>
    <cellStyle name="6_tabellen_teil_iii_2011_l12 4 2 2 3 2 2" xfId="36979"/>
    <cellStyle name="6_tabellen_teil_iii_2011_l12 4 2 2 3 3" xfId="29820"/>
    <cellStyle name="6_tabellen_teil_iii_2011_l12 4 2 2 4" xfId="17859"/>
    <cellStyle name="6_tabellen_teil_iii_2011_l12 4 2 2 4 2" xfId="24996"/>
    <cellStyle name="6_tabellen_teil_iii_2011_l12 4 2 2 4 2 2" xfId="39311"/>
    <cellStyle name="6_tabellen_teil_iii_2011_l12 4 2 2 4 3" xfId="32174"/>
    <cellStyle name="6_tabellen_teil_iii_2011_l12 4 3" xfId="910"/>
    <cellStyle name="6_tabellen_teil_iii_2011_l12 4 3 2" xfId="13137"/>
    <cellStyle name="6_tabellen_teil_iii_2011_l12 4 3 2 2" xfId="14200"/>
    <cellStyle name="6_tabellen_teil_iii_2011_l12 4 3 2 2 2" xfId="16569"/>
    <cellStyle name="6_tabellen_teil_iii_2011_l12 4 3 2 2 2 2" xfId="23728"/>
    <cellStyle name="6_tabellen_teil_iii_2011_l12 4 3 2 2 2 2 2" xfId="38043"/>
    <cellStyle name="6_tabellen_teil_iii_2011_l12 4 3 2 2 2 3" xfId="30884"/>
    <cellStyle name="6_tabellen_teil_iii_2011_l12 4 3 2 2 3" xfId="18923"/>
    <cellStyle name="6_tabellen_teil_iii_2011_l12 4 3 2 2 3 2" xfId="26060"/>
    <cellStyle name="6_tabellen_teil_iii_2011_l12 4 3 2 2 3 2 2" xfId="40375"/>
    <cellStyle name="6_tabellen_teil_iii_2011_l12 4 3 2 2 3 3" xfId="33238"/>
    <cellStyle name="6_tabellen_teil_iii_2011_l12 4 3 2 2 4" xfId="20257"/>
    <cellStyle name="6_tabellen_teil_iii_2011_l12 4 3 2 2 4 2" xfId="27394"/>
    <cellStyle name="6_tabellen_teil_iii_2011_l12 4 3 2 2 4 2 2" xfId="41709"/>
    <cellStyle name="6_tabellen_teil_iii_2011_l12 4 3 2 2 4 3" xfId="34572"/>
    <cellStyle name="6_tabellen_teil_iii_2011_l12 4 3 2 2 5" xfId="21472"/>
    <cellStyle name="6_tabellen_teil_iii_2011_l12 4 3 2 2 5 2" xfId="35787"/>
    <cellStyle name="6_tabellen_teil_iii_2011_l12 4 3 2 2 6" xfId="28609"/>
    <cellStyle name="6_tabellen_teil_iii_2011_l12 4 3 2 3" xfId="15506"/>
    <cellStyle name="6_tabellen_teil_iii_2011_l12 4 3 2 3 2" xfId="22665"/>
    <cellStyle name="6_tabellen_teil_iii_2011_l12 4 3 2 3 2 2" xfId="36980"/>
    <cellStyle name="6_tabellen_teil_iii_2011_l12 4 3 2 3 3" xfId="29821"/>
    <cellStyle name="6_tabellen_teil_iii_2011_l12 4 3 2 4" xfId="17860"/>
    <cellStyle name="6_tabellen_teil_iii_2011_l12 4 3 2 4 2" xfId="24997"/>
    <cellStyle name="6_tabellen_teil_iii_2011_l12 4 3 2 4 2 2" xfId="39312"/>
    <cellStyle name="6_tabellen_teil_iii_2011_l12 4 3 2 4 3" xfId="32175"/>
    <cellStyle name="6_tabellen_teil_iii_2011_l12 4 4" xfId="911"/>
    <cellStyle name="6_tabellen_teil_iii_2011_l12 4 4 2" xfId="13138"/>
    <cellStyle name="6_tabellen_teil_iii_2011_l12 4 4 2 2" xfId="13730"/>
    <cellStyle name="6_tabellen_teil_iii_2011_l12 4 4 2 2 2" xfId="16099"/>
    <cellStyle name="6_tabellen_teil_iii_2011_l12 4 4 2 2 2 2" xfId="23258"/>
    <cellStyle name="6_tabellen_teil_iii_2011_l12 4 4 2 2 2 2 2" xfId="37573"/>
    <cellStyle name="6_tabellen_teil_iii_2011_l12 4 4 2 2 2 3" xfId="30414"/>
    <cellStyle name="6_tabellen_teil_iii_2011_l12 4 4 2 2 3" xfId="18453"/>
    <cellStyle name="6_tabellen_teil_iii_2011_l12 4 4 2 2 3 2" xfId="25590"/>
    <cellStyle name="6_tabellen_teil_iii_2011_l12 4 4 2 2 3 2 2" xfId="39905"/>
    <cellStyle name="6_tabellen_teil_iii_2011_l12 4 4 2 2 3 3" xfId="32768"/>
    <cellStyle name="6_tabellen_teil_iii_2011_l12 4 4 2 2 4" xfId="19979"/>
    <cellStyle name="6_tabellen_teil_iii_2011_l12 4 4 2 2 4 2" xfId="27116"/>
    <cellStyle name="6_tabellen_teil_iii_2011_l12 4 4 2 2 4 2 2" xfId="41431"/>
    <cellStyle name="6_tabellen_teil_iii_2011_l12 4 4 2 2 4 3" xfId="34294"/>
    <cellStyle name="6_tabellen_teil_iii_2011_l12 4 4 2 2 5" xfId="21194"/>
    <cellStyle name="6_tabellen_teil_iii_2011_l12 4 4 2 2 5 2" xfId="35509"/>
    <cellStyle name="6_tabellen_teil_iii_2011_l12 4 4 2 2 6" xfId="28331"/>
    <cellStyle name="6_tabellen_teil_iii_2011_l12 4 4 2 3" xfId="15507"/>
    <cellStyle name="6_tabellen_teil_iii_2011_l12 4 4 2 3 2" xfId="22666"/>
    <cellStyle name="6_tabellen_teil_iii_2011_l12 4 4 2 3 2 2" xfId="36981"/>
    <cellStyle name="6_tabellen_teil_iii_2011_l12 4 4 2 3 3" xfId="29822"/>
    <cellStyle name="6_tabellen_teil_iii_2011_l12 4 4 2 4" xfId="17861"/>
    <cellStyle name="6_tabellen_teil_iii_2011_l12 4 4 2 4 2" xfId="24998"/>
    <cellStyle name="6_tabellen_teil_iii_2011_l12 4 4 2 4 2 2" xfId="39313"/>
    <cellStyle name="6_tabellen_teil_iii_2011_l12 4 4 2 4 3" xfId="32176"/>
    <cellStyle name="6_tabellen_teil_iii_2011_l12 4 5" xfId="912"/>
    <cellStyle name="6_tabellen_teil_iii_2011_l12 4 5 2" xfId="13139"/>
    <cellStyle name="6_tabellen_teil_iii_2011_l12 4 5 2 2" xfId="14124"/>
    <cellStyle name="6_tabellen_teil_iii_2011_l12 4 5 2 2 2" xfId="16493"/>
    <cellStyle name="6_tabellen_teil_iii_2011_l12 4 5 2 2 2 2" xfId="23652"/>
    <cellStyle name="6_tabellen_teil_iii_2011_l12 4 5 2 2 2 2 2" xfId="37967"/>
    <cellStyle name="6_tabellen_teil_iii_2011_l12 4 5 2 2 2 3" xfId="30808"/>
    <cellStyle name="6_tabellen_teil_iii_2011_l12 4 5 2 2 3" xfId="18847"/>
    <cellStyle name="6_tabellen_teil_iii_2011_l12 4 5 2 2 3 2" xfId="25984"/>
    <cellStyle name="6_tabellen_teil_iii_2011_l12 4 5 2 2 3 2 2" xfId="40299"/>
    <cellStyle name="6_tabellen_teil_iii_2011_l12 4 5 2 2 3 3" xfId="33162"/>
    <cellStyle name="6_tabellen_teil_iii_2011_l12 4 5 2 2 4" xfId="20184"/>
    <cellStyle name="6_tabellen_teil_iii_2011_l12 4 5 2 2 4 2" xfId="27321"/>
    <cellStyle name="6_tabellen_teil_iii_2011_l12 4 5 2 2 4 2 2" xfId="41636"/>
    <cellStyle name="6_tabellen_teil_iii_2011_l12 4 5 2 2 4 3" xfId="34499"/>
    <cellStyle name="6_tabellen_teil_iii_2011_l12 4 5 2 2 5" xfId="21399"/>
    <cellStyle name="6_tabellen_teil_iii_2011_l12 4 5 2 2 5 2" xfId="35714"/>
    <cellStyle name="6_tabellen_teil_iii_2011_l12 4 5 2 2 6" xfId="28536"/>
    <cellStyle name="6_tabellen_teil_iii_2011_l12 4 5 2 3" xfId="15508"/>
    <cellStyle name="6_tabellen_teil_iii_2011_l12 4 5 2 3 2" xfId="22667"/>
    <cellStyle name="6_tabellen_teil_iii_2011_l12 4 5 2 3 2 2" xfId="36982"/>
    <cellStyle name="6_tabellen_teil_iii_2011_l12 4 5 2 3 3" xfId="29823"/>
    <cellStyle name="6_tabellen_teil_iii_2011_l12 4 5 2 4" xfId="17862"/>
    <cellStyle name="6_tabellen_teil_iii_2011_l12 4 5 2 4 2" xfId="24999"/>
    <cellStyle name="6_tabellen_teil_iii_2011_l12 4 5 2 4 2 2" xfId="39314"/>
    <cellStyle name="6_tabellen_teil_iii_2011_l12 4 5 2 4 3" xfId="32177"/>
    <cellStyle name="6_tabellen_teil_iii_2011_l12 4 6" xfId="13135"/>
    <cellStyle name="6_tabellen_teil_iii_2011_l12 4 6 2" xfId="14517"/>
    <cellStyle name="6_tabellen_teil_iii_2011_l12 4 6 2 2" xfId="16886"/>
    <cellStyle name="6_tabellen_teil_iii_2011_l12 4 6 2 2 2" xfId="24045"/>
    <cellStyle name="6_tabellen_teil_iii_2011_l12 4 6 2 2 2 2" xfId="38360"/>
    <cellStyle name="6_tabellen_teil_iii_2011_l12 4 6 2 2 3" xfId="31201"/>
    <cellStyle name="6_tabellen_teil_iii_2011_l12 4 6 2 3" xfId="19240"/>
    <cellStyle name="6_tabellen_teil_iii_2011_l12 4 6 2 3 2" xfId="26377"/>
    <cellStyle name="6_tabellen_teil_iii_2011_l12 4 6 2 3 2 2" xfId="40692"/>
    <cellStyle name="6_tabellen_teil_iii_2011_l12 4 6 2 3 3" xfId="33555"/>
    <cellStyle name="6_tabellen_teil_iii_2011_l12 4 6 2 4" xfId="20547"/>
    <cellStyle name="6_tabellen_teil_iii_2011_l12 4 6 2 4 2" xfId="27684"/>
    <cellStyle name="6_tabellen_teil_iii_2011_l12 4 6 2 4 2 2" xfId="41999"/>
    <cellStyle name="6_tabellen_teil_iii_2011_l12 4 6 2 4 3" xfId="34862"/>
    <cellStyle name="6_tabellen_teil_iii_2011_l12 4 6 2 5" xfId="21762"/>
    <cellStyle name="6_tabellen_teil_iii_2011_l12 4 6 2 5 2" xfId="36077"/>
    <cellStyle name="6_tabellen_teil_iii_2011_l12 4 6 2 6" xfId="28899"/>
    <cellStyle name="6_tabellen_teil_iii_2011_l12 4 6 3" xfId="15504"/>
    <cellStyle name="6_tabellen_teil_iii_2011_l12 4 6 3 2" xfId="22663"/>
    <cellStyle name="6_tabellen_teil_iii_2011_l12 4 6 3 2 2" xfId="36978"/>
    <cellStyle name="6_tabellen_teil_iii_2011_l12 4 6 3 3" xfId="29819"/>
    <cellStyle name="6_tabellen_teil_iii_2011_l12 4 6 4" xfId="17858"/>
    <cellStyle name="6_tabellen_teil_iii_2011_l12 4 6 4 2" xfId="24995"/>
    <cellStyle name="6_tabellen_teil_iii_2011_l12 4 6 4 2 2" xfId="39310"/>
    <cellStyle name="6_tabellen_teil_iii_2011_l12 4 6 4 3" xfId="32173"/>
    <cellStyle name="6_tabellen_teil_iii_2011_l12 5" xfId="913"/>
    <cellStyle name="6_tabellen_teil_iii_2011_l12 5 2" xfId="13140"/>
    <cellStyle name="6_tabellen_teil_iii_2011_l12 5 2 2" xfId="13722"/>
    <cellStyle name="6_tabellen_teil_iii_2011_l12 5 2 2 2" xfId="16091"/>
    <cellStyle name="6_tabellen_teil_iii_2011_l12 5 2 2 2 2" xfId="23250"/>
    <cellStyle name="6_tabellen_teil_iii_2011_l12 5 2 2 2 2 2" xfId="37565"/>
    <cellStyle name="6_tabellen_teil_iii_2011_l12 5 2 2 2 3" xfId="30406"/>
    <cellStyle name="6_tabellen_teil_iii_2011_l12 5 2 2 3" xfId="18445"/>
    <cellStyle name="6_tabellen_teil_iii_2011_l12 5 2 2 3 2" xfId="25582"/>
    <cellStyle name="6_tabellen_teil_iii_2011_l12 5 2 2 3 2 2" xfId="39897"/>
    <cellStyle name="6_tabellen_teil_iii_2011_l12 5 2 2 3 3" xfId="32760"/>
    <cellStyle name="6_tabellen_teil_iii_2011_l12 5 2 2 4" xfId="19971"/>
    <cellStyle name="6_tabellen_teil_iii_2011_l12 5 2 2 4 2" xfId="27108"/>
    <cellStyle name="6_tabellen_teil_iii_2011_l12 5 2 2 4 2 2" xfId="41423"/>
    <cellStyle name="6_tabellen_teil_iii_2011_l12 5 2 2 4 3" xfId="34286"/>
    <cellStyle name="6_tabellen_teil_iii_2011_l12 5 2 2 5" xfId="21186"/>
    <cellStyle name="6_tabellen_teil_iii_2011_l12 5 2 2 5 2" xfId="35501"/>
    <cellStyle name="6_tabellen_teil_iii_2011_l12 5 2 2 6" xfId="28323"/>
    <cellStyle name="6_tabellen_teil_iii_2011_l12 5 2 3" xfId="15509"/>
    <cellStyle name="6_tabellen_teil_iii_2011_l12 5 2 3 2" xfId="22668"/>
    <cellStyle name="6_tabellen_teil_iii_2011_l12 5 2 3 2 2" xfId="36983"/>
    <cellStyle name="6_tabellen_teil_iii_2011_l12 5 2 3 3" xfId="29824"/>
    <cellStyle name="6_tabellen_teil_iii_2011_l12 5 2 4" xfId="17863"/>
    <cellStyle name="6_tabellen_teil_iii_2011_l12 5 2 4 2" xfId="25000"/>
    <cellStyle name="6_tabellen_teil_iii_2011_l12 5 2 4 2 2" xfId="39315"/>
    <cellStyle name="6_tabellen_teil_iii_2011_l12 5 2 4 3" xfId="32178"/>
    <cellStyle name="6_tabellen_teil_iii_2011_l12 6" xfId="914"/>
    <cellStyle name="6_tabellen_teil_iii_2011_l12 6 2" xfId="13141"/>
    <cellStyle name="6_tabellen_teil_iii_2011_l12 6 2 2" xfId="14030"/>
    <cellStyle name="6_tabellen_teil_iii_2011_l12 6 2 2 2" xfId="16399"/>
    <cellStyle name="6_tabellen_teil_iii_2011_l12 6 2 2 2 2" xfId="23558"/>
    <cellStyle name="6_tabellen_teil_iii_2011_l12 6 2 2 2 2 2" xfId="37873"/>
    <cellStyle name="6_tabellen_teil_iii_2011_l12 6 2 2 2 3" xfId="30714"/>
    <cellStyle name="6_tabellen_teil_iii_2011_l12 6 2 2 3" xfId="18753"/>
    <cellStyle name="6_tabellen_teil_iii_2011_l12 6 2 2 3 2" xfId="25890"/>
    <cellStyle name="6_tabellen_teil_iii_2011_l12 6 2 2 3 2 2" xfId="40205"/>
    <cellStyle name="6_tabellen_teil_iii_2011_l12 6 2 2 3 3" xfId="33068"/>
    <cellStyle name="6_tabellen_teil_iii_2011_l12 6 2 2 4" xfId="20122"/>
    <cellStyle name="6_tabellen_teil_iii_2011_l12 6 2 2 4 2" xfId="27259"/>
    <cellStyle name="6_tabellen_teil_iii_2011_l12 6 2 2 4 2 2" xfId="41574"/>
    <cellStyle name="6_tabellen_teil_iii_2011_l12 6 2 2 4 3" xfId="34437"/>
    <cellStyle name="6_tabellen_teil_iii_2011_l12 6 2 2 5" xfId="21337"/>
    <cellStyle name="6_tabellen_teil_iii_2011_l12 6 2 2 5 2" xfId="35652"/>
    <cellStyle name="6_tabellen_teil_iii_2011_l12 6 2 2 6" xfId="28474"/>
    <cellStyle name="6_tabellen_teil_iii_2011_l12 6 2 3" xfId="15510"/>
    <cellStyle name="6_tabellen_teil_iii_2011_l12 6 2 3 2" xfId="22669"/>
    <cellStyle name="6_tabellen_teil_iii_2011_l12 6 2 3 2 2" xfId="36984"/>
    <cellStyle name="6_tabellen_teil_iii_2011_l12 6 2 3 3" xfId="29825"/>
    <cellStyle name="6_tabellen_teil_iii_2011_l12 6 2 4" xfId="17864"/>
    <cellStyle name="6_tabellen_teil_iii_2011_l12 6 2 4 2" xfId="25001"/>
    <cellStyle name="6_tabellen_teil_iii_2011_l12 6 2 4 2 2" xfId="39316"/>
    <cellStyle name="6_tabellen_teil_iii_2011_l12 6 2 4 3" xfId="32179"/>
    <cellStyle name="6_tabellen_teil_iii_2011_l12 7" xfId="915"/>
    <cellStyle name="6_tabellen_teil_iii_2011_l12 7 2" xfId="13142"/>
    <cellStyle name="6_tabellen_teil_iii_2011_l12 7 2 2" xfId="14518"/>
    <cellStyle name="6_tabellen_teil_iii_2011_l12 7 2 2 2" xfId="16887"/>
    <cellStyle name="6_tabellen_teil_iii_2011_l12 7 2 2 2 2" xfId="24046"/>
    <cellStyle name="6_tabellen_teil_iii_2011_l12 7 2 2 2 2 2" xfId="38361"/>
    <cellStyle name="6_tabellen_teil_iii_2011_l12 7 2 2 2 3" xfId="31202"/>
    <cellStyle name="6_tabellen_teil_iii_2011_l12 7 2 2 3" xfId="19241"/>
    <cellStyle name="6_tabellen_teil_iii_2011_l12 7 2 2 3 2" xfId="26378"/>
    <cellStyle name="6_tabellen_teil_iii_2011_l12 7 2 2 3 2 2" xfId="40693"/>
    <cellStyle name="6_tabellen_teil_iii_2011_l12 7 2 2 3 3" xfId="33556"/>
    <cellStyle name="6_tabellen_teil_iii_2011_l12 7 2 2 4" xfId="20548"/>
    <cellStyle name="6_tabellen_teil_iii_2011_l12 7 2 2 4 2" xfId="27685"/>
    <cellStyle name="6_tabellen_teil_iii_2011_l12 7 2 2 4 2 2" xfId="42000"/>
    <cellStyle name="6_tabellen_teil_iii_2011_l12 7 2 2 4 3" xfId="34863"/>
    <cellStyle name="6_tabellen_teil_iii_2011_l12 7 2 2 5" xfId="21763"/>
    <cellStyle name="6_tabellen_teil_iii_2011_l12 7 2 2 5 2" xfId="36078"/>
    <cellStyle name="6_tabellen_teil_iii_2011_l12 7 2 2 6" xfId="28900"/>
    <cellStyle name="6_tabellen_teil_iii_2011_l12 7 2 3" xfId="15511"/>
    <cellStyle name="6_tabellen_teil_iii_2011_l12 7 2 3 2" xfId="22670"/>
    <cellStyle name="6_tabellen_teil_iii_2011_l12 7 2 3 2 2" xfId="36985"/>
    <cellStyle name="6_tabellen_teil_iii_2011_l12 7 2 3 3" xfId="29826"/>
    <cellStyle name="6_tabellen_teil_iii_2011_l12 7 2 4" xfId="17865"/>
    <cellStyle name="6_tabellen_teil_iii_2011_l12 7 2 4 2" xfId="25002"/>
    <cellStyle name="6_tabellen_teil_iii_2011_l12 7 2 4 2 2" xfId="39317"/>
    <cellStyle name="6_tabellen_teil_iii_2011_l12 7 2 4 3" xfId="32180"/>
    <cellStyle name="6_tabellen_teil_iii_2011_l12 8" xfId="916"/>
    <cellStyle name="6_tabellen_teil_iii_2011_l12 8 2" xfId="13143"/>
    <cellStyle name="6_tabellen_teil_iii_2011_l12 8 2 2" xfId="14201"/>
    <cellStyle name="6_tabellen_teil_iii_2011_l12 8 2 2 2" xfId="16570"/>
    <cellStyle name="6_tabellen_teil_iii_2011_l12 8 2 2 2 2" xfId="23729"/>
    <cellStyle name="6_tabellen_teil_iii_2011_l12 8 2 2 2 2 2" xfId="38044"/>
    <cellStyle name="6_tabellen_teil_iii_2011_l12 8 2 2 2 3" xfId="30885"/>
    <cellStyle name="6_tabellen_teil_iii_2011_l12 8 2 2 3" xfId="18924"/>
    <cellStyle name="6_tabellen_teil_iii_2011_l12 8 2 2 3 2" xfId="26061"/>
    <cellStyle name="6_tabellen_teil_iii_2011_l12 8 2 2 3 2 2" xfId="40376"/>
    <cellStyle name="6_tabellen_teil_iii_2011_l12 8 2 2 3 3" xfId="33239"/>
    <cellStyle name="6_tabellen_teil_iii_2011_l12 8 2 2 4" xfId="20258"/>
    <cellStyle name="6_tabellen_teil_iii_2011_l12 8 2 2 4 2" xfId="27395"/>
    <cellStyle name="6_tabellen_teil_iii_2011_l12 8 2 2 4 2 2" xfId="41710"/>
    <cellStyle name="6_tabellen_teil_iii_2011_l12 8 2 2 4 3" xfId="34573"/>
    <cellStyle name="6_tabellen_teil_iii_2011_l12 8 2 2 5" xfId="21473"/>
    <cellStyle name="6_tabellen_teil_iii_2011_l12 8 2 2 5 2" xfId="35788"/>
    <cellStyle name="6_tabellen_teil_iii_2011_l12 8 2 2 6" xfId="28610"/>
    <cellStyle name="6_tabellen_teil_iii_2011_l12 8 2 3" xfId="15512"/>
    <cellStyle name="6_tabellen_teil_iii_2011_l12 8 2 3 2" xfId="22671"/>
    <cellStyle name="6_tabellen_teil_iii_2011_l12 8 2 3 2 2" xfId="36986"/>
    <cellStyle name="6_tabellen_teil_iii_2011_l12 8 2 3 3" xfId="29827"/>
    <cellStyle name="6_tabellen_teil_iii_2011_l12 8 2 4" xfId="17866"/>
    <cellStyle name="6_tabellen_teil_iii_2011_l12 8 2 4 2" xfId="25003"/>
    <cellStyle name="6_tabellen_teil_iii_2011_l12 8 2 4 2 2" xfId="39318"/>
    <cellStyle name="6_tabellen_teil_iii_2011_l12 8 2 4 3" xfId="32181"/>
    <cellStyle name="6_tabellen_teil_iii_2011_l12 9" xfId="13119"/>
    <cellStyle name="6_tabellen_teil_iii_2011_l12 9 2" xfId="14556"/>
    <cellStyle name="6_tabellen_teil_iii_2011_l12 9 2 2" xfId="16925"/>
    <cellStyle name="6_tabellen_teil_iii_2011_l12 9 2 2 2" xfId="24084"/>
    <cellStyle name="6_tabellen_teil_iii_2011_l12 9 2 2 2 2" xfId="38399"/>
    <cellStyle name="6_tabellen_teil_iii_2011_l12 9 2 2 3" xfId="31240"/>
    <cellStyle name="6_tabellen_teil_iii_2011_l12 9 2 3" xfId="19279"/>
    <cellStyle name="6_tabellen_teil_iii_2011_l12 9 2 3 2" xfId="26416"/>
    <cellStyle name="6_tabellen_teil_iii_2011_l12 9 2 3 2 2" xfId="40731"/>
    <cellStyle name="6_tabellen_teil_iii_2011_l12 9 2 3 3" xfId="33594"/>
    <cellStyle name="6_tabellen_teil_iii_2011_l12 9 2 4" xfId="20579"/>
    <cellStyle name="6_tabellen_teil_iii_2011_l12 9 2 4 2" xfId="27716"/>
    <cellStyle name="6_tabellen_teil_iii_2011_l12 9 2 4 2 2" xfId="42031"/>
    <cellStyle name="6_tabellen_teil_iii_2011_l12 9 2 4 3" xfId="34894"/>
    <cellStyle name="6_tabellen_teil_iii_2011_l12 9 2 5" xfId="21794"/>
    <cellStyle name="6_tabellen_teil_iii_2011_l12 9 2 5 2" xfId="36109"/>
    <cellStyle name="6_tabellen_teil_iii_2011_l12 9 2 6" xfId="28931"/>
    <cellStyle name="6_tabellen_teil_iii_2011_l12 9 3" xfId="15488"/>
    <cellStyle name="6_tabellen_teil_iii_2011_l12 9 3 2" xfId="22647"/>
    <cellStyle name="6_tabellen_teil_iii_2011_l12 9 3 2 2" xfId="36962"/>
    <cellStyle name="6_tabellen_teil_iii_2011_l12 9 3 3" xfId="29803"/>
    <cellStyle name="6_tabellen_teil_iii_2011_l12 9 4" xfId="17842"/>
    <cellStyle name="6_tabellen_teil_iii_2011_l12 9 4 2" xfId="24979"/>
    <cellStyle name="6_tabellen_teil_iii_2011_l12 9 4 2 2" xfId="39294"/>
    <cellStyle name="6_tabellen_teil_iii_2011_l12 9 4 3" xfId="32157"/>
    <cellStyle name="60 % - Akzent1" xfId="283" builtinId="32" customBuiltin="1"/>
    <cellStyle name="60 % - Akzent1 2" xfId="212"/>
    <cellStyle name="60 % - Akzent1 2 2" xfId="917"/>
    <cellStyle name="60 % - Akzent1 2 2 2" xfId="7379"/>
    <cellStyle name="60 % - Akzent1 2 2 3" xfId="10997"/>
    <cellStyle name="60 % - Akzent1 2 3" xfId="7380"/>
    <cellStyle name="60 % - Akzent1 2 3 2" xfId="10998"/>
    <cellStyle name="60 % - Akzent1 2 3 2 2" xfId="12171"/>
    <cellStyle name="60 % - Akzent1 2 3 2 3" xfId="11946"/>
    <cellStyle name="60 % - Akzent1 2 3 2 4" xfId="12204"/>
    <cellStyle name="60 % - Akzent1 2 3 2 5" xfId="12274"/>
    <cellStyle name="60 % - Akzent1 2 3 3" xfId="11423"/>
    <cellStyle name="60 % - Akzent1 2 4" xfId="7381"/>
    <cellStyle name="60 % - Akzent1 2 4 2" xfId="10999"/>
    <cellStyle name="60 % - Akzent1 2 5" xfId="7382"/>
    <cellStyle name="60 % - Akzent1 2 5 2" xfId="11000"/>
    <cellStyle name="60 % - Akzent1 2 6" xfId="7383"/>
    <cellStyle name="60 % - Akzent1 2 7" xfId="8738"/>
    <cellStyle name="60 % - Akzent1 2 8" xfId="8882"/>
    <cellStyle name="60 % - Akzent1 3" xfId="918"/>
    <cellStyle name="60 % - Akzent1 3 2" xfId="919"/>
    <cellStyle name="60 % - Akzent1 3 2 2" xfId="7384"/>
    <cellStyle name="60 % - Akzent1 3 2 3" xfId="9087"/>
    <cellStyle name="60 % - Akzent1 3 3" xfId="7385"/>
    <cellStyle name="60 % - Akzent1 3 3 2" xfId="11947"/>
    <cellStyle name="60 % - Akzent1 3 3 3" xfId="11424"/>
    <cellStyle name="60 % - Akzent1 3 4" xfId="8973"/>
    <cellStyle name="60 % - Akzent1 4" xfId="920"/>
    <cellStyle name="60 % - Akzent1 4 2" xfId="7387"/>
    <cellStyle name="60 % - Akzent1 4 2 2" xfId="11001"/>
    <cellStyle name="60 % - Akzent1 4 3" xfId="7386"/>
    <cellStyle name="60 % - Akzent1 5" xfId="921"/>
    <cellStyle name="60 % - Akzent2" xfId="287" builtinId="36" customBuiltin="1"/>
    <cellStyle name="60 % - Akzent2 2" xfId="213"/>
    <cellStyle name="60 % - Akzent2 2 2" xfId="922"/>
    <cellStyle name="60 % - Akzent2 2 2 2" xfId="7388"/>
    <cellStyle name="60 % - Akzent2 2 3" xfId="7389"/>
    <cellStyle name="60 % - Akzent2 2 3 2" xfId="11948"/>
    <cellStyle name="60 % - Akzent2 2 3 3" xfId="11425"/>
    <cellStyle name="60 % - Akzent2 2 4" xfId="7390"/>
    <cellStyle name="60 % - Akzent2 2 5" xfId="7391"/>
    <cellStyle name="60 % - Akzent2 2 6" xfId="7392"/>
    <cellStyle name="60 % - Akzent2 2 7" xfId="8739"/>
    <cellStyle name="60 % - Akzent2 3" xfId="923"/>
    <cellStyle name="60 % - Akzent2 3 2" xfId="924"/>
    <cellStyle name="60 % - Akzent2 3 2 2" xfId="7393"/>
    <cellStyle name="60 % - Akzent2 3 3" xfId="7394"/>
    <cellStyle name="60 % - Akzent2 3 3 2" xfId="11949"/>
    <cellStyle name="60 % - Akzent2 3 3 3" xfId="11426"/>
    <cellStyle name="60 % - Akzent2 3 4" xfId="8975"/>
    <cellStyle name="60 % - Akzent2 4" xfId="925"/>
    <cellStyle name="60 % - Akzent2 4 2" xfId="7396"/>
    <cellStyle name="60 % - Akzent2 4 2 2" xfId="11002"/>
    <cellStyle name="60 % - Akzent2 4 3" xfId="7395"/>
    <cellStyle name="60 % - Akzent2 5" xfId="926"/>
    <cellStyle name="60 % - Akzent3" xfId="291" builtinId="40" customBuiltin="1"/>
    <cellStyle name="60 % - Akzent3 2" xfId="214"/>
    <cellStyle name="60 % - Akzent3 2 2" xfId="927"/>
    <cellStyle name="60 % - Akzent3 2 2 2" xfId="3251"/>
    <cellStyle name="60 % - Akzent3 2 2 3" xfId="7397"/>
    <cellStyle name="60 % - Akzent3 2 2 4" xfId="11003"/>
    <cellStyle name="60 % - Akzent3 2 2 4 2" xfId="12172"/>
    <cellStyle name="60 % - Akzent3 2 2 4 3" xfId="11585"/>
    <cellStyle name="60 % - Akzent3 2 2 4 4" xfId="12205"/>
    <cellStyle name="60 % - Akzent3 2 2 4 5" xfId="12275"/>
    <cellStyle name="60 % - Akzent3 2 3" xfId="7398"/>
    <cellStyle name="60 % - Akzent3 2 3 2" xfId="11004"/>
    <cellStyle name="60 % - Akzent3 2 3 2 2" xfId="12173"/>
    <cellStyle name="60 % - Akzent3 2 3 2 3" xfId="11950"/>
    <cellStyle name="60 % - Akzent3 2 3 2 4" xfId="12206"/>
    <cellStyle name="60 % - Akzent3 2 3 2 5" xfId="12276"/>
    <cellStyle name="60 % - Akzent3 2 3 3" xfId="11427"/>
    <cellStyle name="60 % - Akzent3 2 4" xfId="7399"/>
    <cellStyle name="60 % - Akzent3 2 4 2" xfId="11005"/>
    <cellStyle name="60 % - Akzent3 2 5" xfId="7400"/>
    <cellStyle name="60 % - Akzent3 2 5 2" xfId="11006"/>
    <cellStyle name="60 % - Akzent3 2 6" xfId="7401"/>
    <cellStyle name="60 % - Akzent3 2 7" xfId="8740"/>
    <cellStyle name="60 % - Akzent3 2 8" xfId="8883"/>
    <cellStyle name="60 % - Akzent3 3" xfId="928"/>
    <cellStyle name="60 % - Akzent3 3 2" xfId="929"/>
    <cellStyle name="60 % - Akzent3 3 2 2" xfId="7402"/>
    <cellStyle name="60 % - Akzent3 3 2 3" xfId="9088"/>
    <cellStyle name="60 % - Akzent3 3 3" xfId="7403"/>
    <cellStyle name="60 % - Akzent3 3 3 2" xfId="11951"/>
    <cellStyle name="60 % - Akzent3 3 3 3" xfId="11428"/>
    <cellStyle name="60 % - Akzent3 3 4" xfId="8977"/>
    <cellStyle name="60 % - Akzent3 4" xfId="930"/>
    <cellStyle name="60 % - Akzent3 4 2" xfId="7405"/>
    <cellStyle name="60 % - Akzent3 4 2 2" xfId="11007"/>
    <cellStyle name="60 % - Akzent3 4 3" xfId="7404"/>
    <cellStyle name="60 % - Akzent3 5" xfId="931"/>
    <cellStyle name="60 % - Akzent4" xfId="295" builtinId="44" customBuiltin="1"/>
    <cellStyle name="60 % - Akzent4 2" xfId="215"/>
    <cellStyle name="60 % - Akzent4 2 2" xfId="932"/>
    <cellStyle name="60 % - Akzent4 2 2 2" xfId="3252"/>
    <cellStyle name="60 % - Akzent4 2 2 3" xfId="7406"/>
    <cellStyle name="60 % - Akzent4 2 2 4" xfId="11008"/>
    <cellStyle name="60 % - Akzent4 2 2 4 2" xfId="12174"/>
    <cellStyle name="60 % - Akzent4 2 2 4 3" xfId="11586"/>
    <cellStyle name="60 % - Akzent4 2 2 4 4" xfId="12207"/>
    <cellStyle name="60 % - Akzent4 2 2 4 5" xfId="12277"/>
    <cellStyle name="60 % - Akzent4 2 3" xfId="7407"/>
    <cellStyle name="60 % - Akzent4 2 3 2" xfId="11009"/>
    <cellStyle name="60 % - Akzent4 2 3 2 2" xfId="12175"/>
    <cellStyle name="60 % - Akzent4 2 3 2 3" xfId="11952"/>
    <cellStyle name="60 % - Akzent4 2 3 2 4" xfId="12208"/>
    <cellStyle name="60 % - Akzent4 2 3 2 5" xfId="12278"/>
    <cellStyle name="60 % - Akzent4 2 3 3" xfId="11429"/>
    <cellStyle name="60 % - Akzent4 2 4" xfId="7408"/>
    <cellStyle name="60 % - Akzent4 2 4 2" xfId="11010"/>
    <cellStyle name="60 % - Akzent4 2 5" xfId="7409"/>
    <cellStyle name="60 % - Akzent4 2 5 2" xfId="11011"/>
    <cellStyle name="60 % - Akzent4 2 6" xfId="7410"/>
    <cellStyle name="60 % - Akzent4 2 7" xfId="8741"/>
    <cellStyle name="60 % - Akzent4 2 8" xfId="8884"/>
    <cellStyle name="60 % - Akzent4 3" xfId="933"/>
    <cellStyle name="60 % - Akzent4 3 2" xfId="934"/>
    <cellStyle name="60 % - Akzent4 3 2 2" xfId="7411"/>
    <cellStyle name="60 % - Akzent4 3 2 3" xfId="9089"/>
    <cellStyle name="60 % - Akzent4 3 3" xfId="7412"/>
    <cellStyle name="60 % - Akzent4 3 3 2" xfId="11953"/>
    <cellStyle name="60 % - Akzent4 3 3 3" xfId="11430"/>
    <cellStyle name="60 % - Akzent4 3 4" xfId="8979"/>
    <cellStyle name="60 % - Akzent4 4" xfId="935"/>
    <cellStyle name="60 % - Akzent4 4 2" xfId="7414"/>
    <cellStyle name="60 % - Akzent4 4 2 2" xfId="11012"/>
    <cellStyle name="60 % - Akzent4 4 3" xfId="7413"/>
    <cellStyle name="60 % - Akzent4 5" xfId="936"/>
    <cellStyle name="60 % - Akzent5" xfId="299" builtinId="48" customBuiltin="1"/>
    <cellStyle name="60 % - Akzent5 2" xfId="216"/>
    <cellStyle name="60 % - Akzent5 2 2" xfId="937"/>
    <cellStyle name="60 % - Akzent5 2 2 2" xfId="7415"/>
    <cellStyle name="60 % - Akzent5 2 2 3" xfId="11013"/>
    <cellStyle name="60 % - Akzent5 2 3" xfId="7416"/>
    <cellStyle name="60 % - Akzent5 2 3 2" xfId="11014"/>
    <cellStyle name="60 % - Akzent5 2 3 2 2" xfId="12176"/>
    <cellStyle name="60 % - Akzent5 2 3 2 3" xfId="11954"/>
    <cellStyle name="60 % - Akzent5 2 3 2 4" xfId="12209"/>
    <cellStyle name="60 % - Akzent5 2 3 2 5" xfId="12279"/>
    <cellStyle name="60 % - Akzent5 2 3 3" xfId="11431"/>
    <cellStyle name="60 % - Akzent5 2 4" xfId="7417"/>
    <cellStyle name="60 % - Akzent5 2 4 2" xfId="11015"/>
    <cellStyle name="60 % - Akzent5 2 5" xfId="7418"/>
    <cellStyle name="60 % - Akzent5 2 5 2" xfId="11016"/>
    <cellStyle name="60 % - Akzent5 2 6" xfId="7419"/>
    <cellStyle name="60 % - Akzent5 2 7" xfId="8742"/>
    <cellStyle name="60 % - Akzent5 2 8" xfId="8885"/>
    <cellStyle name="60 % - Akzent5 3" xfId="938"/>
    <cellStyle name="60 % - Akzent5 3 2" xfId="939"/>
    <cellStyle name="60 % - Akzent5 3 2 2" xfId="7420"/>
    <cellStyle name="60 % - Akzent5 3 2 3" xfId="9090"/>
    <cellStyle name="60 % - Akzent5 3 3" xfId="7421"/>
    <cellStyle name="60 % - Akzent5 3 3 2" xfId="11955"/>
    <cellStyle name="60 % - Akzent5 3 3 3" xfId="11432"/>
    <cellStyle name="60 % - Akzent5 3 4" xfId="8981"/>
    <cellStyle name="60 % - Akzent5 4" xfId="940"/>
    <cellStyle name="60 % - Akzent5 4 2" xfId="7423"/>
    <cellStyle name="60 % - Akzent5 4 2 2" xfId="11017"/>
    <cellStyle name="60 % - Akzent5 4 3" xfId="7422"/>
    <cellStyle name="60 % - Akzent5 5" xfId="941"/>
    <cellStyle name="60 % - Akzent6" xfId="303" builtinId="52" customBuiltin="1"/>
    <cellStyle name="60 % - Akzent6 2" xfId="217"/>
    <cellStyle name="60 % - Akzent6 2 2" xfId="942"/>
    <cellStyle name="60 % - Akzent6 2 2 2" xfId="3253"/>
    <cellStyle name="60 % - Akzent6 2 2 3" xfId="7424"/>
    <cellStyle name="60 % - Akzent6 2 2 4" xfId="11018"/>
    <cellStyle name="60 % - Akzent6 2 2 4 2" xfId="12177"/>
    <cellStyle name="60 % - Akzent6 2 2 4 3" xfId="11587"/>
    <cellStyle name="60 % - Akzent6 2 2 4 4" xfId="12210"/>
    <cellStyle name="60 % - Akzent6 2 2 4 5" xfId="12280"/>
    <cellStyle name="60 % - Akzent6 2 3" xfId="7425"/>
    <cellStyle name="60 % - Akzent6 2 3 2" xfId="11019"/>
    <cellStyle name="60 % - Akzent6 2 3 2 2" xfId="12178"/>
    <cellStyle name="60 % - Akzent6 2 3 2 3" xfId="11956"/>
    <cellStyle name="60 % - Akzent6 2 3 2 4" xfId="12211"/>
    <cellStyle name="60 % - Akzent6 2 3 2 5" xfId="12281"/>
    <cellStyle name="60 % - Akzent6 2 3 3" xfId="11433"/>
    <cellStyle name="60 % - Akzent6 2 4" xfId="7426"/>
    <cellStyle name="60 % - Akzent6 2 4 2" xfId="11020"/>
    <cellStyle name="60 % - Akzent6 2 5" xfId="7427"/>
    <cellStyle name="60 % - Akzent6 2 5 2" xfId="11021"/>
    <cellStyle name="60 % - Akzent6 2 6" xfId="7428"/>
    <cellStyle name="60 % - Akzent6 2 7" xfId="8743"/>
    <cellStyle name="60 % - Akzent6 2 8" xfId="8886"/>
    <cellStyle name="60 % - Akzent6 3" xfId="943"/>
    <cellStyle name="60 % - Akzent6 3 2" xfId="944"/>
    <cellStyle name="60 % - Akzent6 3 2 2" xfId="7429"/>
    <cellStyle name="60 % - Akzent6 3 2 3" xfId="9091"/>
    <cellStyle name="60 % - Akzent6 3 3" xfId="7430"/>
    <cellStyle name="60 % - Akzent6 3 3 2" xfId="11957"/>
    <cellStyle name="60 % - Akzent6 3 3 3" xfId="11434"/>
    <cellStyle name="60 % - Akzent6 3 4" xfId="8983"/>
    <cellStyle name="60 % - Akzent6 4" xfId="945"/>
    <cellStyle name="60 % - Akzent6 4 2" xfId="7432"/>
    <cellStyle name="60 % - Akzent6 4 2 2" xfId="11022"/>
    <cellStyle name="60 % - Akzent6 4 3" xfId="7431"/>
    <cellStyle name="60 % - Akzent6 5" xfId="946"/>
    <cellStyle name="60% - Accent1" xfId="7433"/>
    <cellStyle name="60% - Accent1 2" xfId="7434"/>
    <cellStyle name="60% - Accent1 2 2" xfId="11023"/>
    <cellStyle name="60% - Accent2" xfId="7435"/>
    <cellStyle name="60% - Accent2 2" xfId="7436"/>
    <cellStyle name="60% - Accent3" xfId="7437"/>
    <cellStyle name="60% - Accent3 2" xfId="7438"/>
    <cellStyle name="60% - Accent3 2 2" xfId="11024"/>
    <cellStyle name="60% - Accent4" xfId="7439"/>
    <cellStyle name="60% - Accent4 2" xfId="7440"/>
    <cellStyle name="60% - Accent4 2 2" xfId="11025"/>
    <cellStyle name="60% - Accent5" xfId="7441"/>
    <cellStyle name="60% - Accent5 2" xfId="7442"/>
    <cellStyle name="60% - Accent5 2 2" xfId="11026"/>
    <cellStyle name="60% - Accent6" xfId="7443"/>
    <cellStyle name="60% - Accent6 2" xfId="7444"/>
    <cellStyle name="60% - Accent6 2 2" xfId="11027"/>
    <cellStyle name="60% - Akzent1" xfId="947"/>
    <cellStyle name="60% - Akzent1 2" xfId="948"/>
    <cellStyle name="60% - Akzent1_11.04.19 - Tabellen" xfId="3254"/>
    <cellStyle name="60% - Akzent2" xfId="949"/>
    <cellStyle name="60% - Akzent2 2" xfId="950"/>
    <cellStyle name="60% - Akzent3" xfId="951"/>
    <cellStyle name="60% - Akzent3 2" xfId="952"/>
    <cellStyle name="60% - Akzent3_11.04.19 - Tabellen" xfId="3255"/>
    <cellStyle name="60% - Akzent4" xfId="953"/>
    <cellStyle name="60% - Akzent4 2" xfId="954"/>
    <cellStyle name="60% - Akzent4_11.04.19 - Tabellen" xfId="3256"/>
    <cellStyle name="60% - Akzent5" xfId="955"/>
    <cellStyle name="60% - Akzent5 2" xfId="956"/>
    <cellStyle name="60% - Akzent5_Xl0000112" xfId="3257"/>
    <cellStyle name="60% - Akzent6" xfId="957"/>
    <cellStyle name="60% - Akzent6 2" xfId="958"/>
    <cellStyle name="60% - Akzent6_11.04.19 - Tabellen" xfId="3258"/>
    <cellStyle name="6mitP" xfId="3259"/>
    <cellStyle name="6ohneP" xfId="3260"/>
    <cellStyle name="7mitP" xfId="3261"/>
    <cellStyle name="9" xfId="218"/>
    <cellStyle name="9 2" xfId="959"/>
    <cellStyle name="9 2 2" xfId="960"/>
    <cellStyle name="9 2 2 2" xfId="961"/>
    <cellStyle name="9 2 2 2 2" xfId="962"/>
    <cellStyle name="9 2 2 2 2 2" xfId="13146"/>
    <cellStyle name="9 2 2 2 2 2 2" xfId="13748"/>
    <cellStyle name="9 2 2 2 2 2 2 2" xfId="16117"/>
    <cellStyle name="9 2 2 2 2 2 2 2 2" xfId="23276"/>
    <cellStyle name="9 2 2 2 2 2 2 2 2 2" xfId="37591"/>
    <cellStyle name="9 2 2 2 2 2 2 2 3" xfId="30432"/>
    <cellStyle name="9 2 2 2 2 2 2 3" xfId="18471"/>
    <cellStyle name="9 2 2 2 2 2 2 3 2" xfId="25608"/>
    <cellStyle name="9 2 2 2 2 2 2 3 2 2" xfId="39923"/>
    <cellStyle name="9 2 2 2 2 2 2 3 3" xfId="32786"/>
    <cellStyle name="9 2 2 2 2 2 2 4" xfId="19997"/>
    <cellStyle name="9 2 2 2 2 2 2 4 2" xfId="27134"/>
    <cellStyle name="9 2 2 2 2 2 2 4 2 2" xfId="41449"/>
    <cellStyle name="9 2 2 2 2 2 2 4 3" xfId="34312"/>
    <cellStyle name="9 2 2 2 2 2 2 5" xfId="21212"/>
    <cellStyle name="9 2 2 2 2 2 2 5 2" xfId="35527"/>
    <cellStyle name="9 2 2 2 2 2 2 6" xfId="28349"/>
    <cellStyle name="9 2 2 2 2 2 3" xfId="15515"/>
    <cellStyle name="9 2 2 2 2 2 3 2" xfId="22674"/>
    <cellStyle name="9 2 2 2 2 2 3 2 2" xfId="36989"/>
    <cellStyle name="9 2 2 2 2 2 3 3" xfId="29830"/>
    <cellStyle name="9 2 2 2 2 2 4" xfId="17869"/>
    <cellStyle name="9 2 2 2 2 2 4 2" xfId="25006"/>
    <cellStyle name="9 2 2 2 2 2 4 2 2" xfId="39321"/>
    <cellStyle name="9 2 2 2 2 2 4 3" xfId="32184"/>
    <cellStyle name="9 2 2 2 3" xfId="963"/>
    <cellStyle name="9 2 2 2 3 2" xfId="13147"/>
    <cellStyle name="9 2 2 2 3 2 2" xfId="14401"/>
    <cellStyle name="9 2 2 2 3 2 2 2" xfId="16770"/>
    <cellStyle name="9 2 2 2 3 2 2 2 2" xfId="23929"/>
    <cellStyle name="9 2 2 2 3 2 2 2 2 2" xfId="38244"/>
    <cellStyle name="9 2 2 2 3 2 2 2 3" xfId="31085"/>
    <cellStyle name="9 2 2 2 3 2 2 3" xfId="19124"/>
    <cellStyle name="9 2 2 2 3 2 2 3 2" xfId="26261"/>
    <cellStyle name="9 2 2 2 3 2 2 3 2 2" xfId="40576"/>
    <cellStyle name="9 2 2 2 3 2 2 3 3" xfId="33439"/>
    <cellStyle name="9 2 2 2 3 2 2 4" xfId="20457"/>
    <cellStyle name="9 2 2 2 3 2 2 4 2" xfId="27594"/>
    <cellStyle name="9 2 2 2 3 2 2 4 2 2" xfId="41909"/>
    <cellStyle name="9 2 2 2 3 2 2 4 3" xfId="34772"/>
    <cellStyle name="9 2 2 2 3 2 2 5" xfId="21672"/>
    <cellStyle name="9 2 2 2 3 2 2 5 2" xfId="35987"/>
    <cellStyle name="9 2 2 2 3 2 2 6" xfId="28809"/>
    <cellStyle name="9 2 2 2 3 2 3" xfId="15516"/>
    <cellStyle name="9 2 2 2 3 2 3 2" xfId="22675"/>
    <cellStyle name="9 2 2 2 3 2 3 2 2" xfId="36990"/>
    <cellStyle name="9 2 2 2 3 2 3 3" xfId="29831"/>
    <cellStyle name="9 2 2 2 3 2 4" xfId="17870"/>
    <cellStyle name="9 2 2 2 3 2 4 2" xfId="25007"/>
    <cellStyle name="9 2 2 2 3 2 4 2 2" xfId="39322"/>
    <cellStyle name="9 2 2 2 3 2 4 3" xfId="32185"/>
    <cellStyle name="9 2 2 2 4" xfId="964"/>
    <cellStyle name="9 2 2 2 4 2" xfId="13148"/>
    <cellStyle name="9 2 2 2 4 2 2" xfId="14125"/>
    <cellStyle name="9 2 2 2 4 2 2 2" xfId="16494"/>
    <cellStyle name="9 2 2 2 4 2 2 2 2" xfId="23653"/>
    <cellStyle name="9 2 2 2 4 2 2 2 2 2" xfId="37968"/>
    <cellStyle name="9 2 2 2 4 2 2 2 3" xfId="30809"/>
    <cellStyle name="9 2 2 2 4 2 2 3" xfId="18848"/>
    <cellStyle name="9 2 2 2 4 2 2 3 2" xfId="25985"/>
    <cellStyle name="9 2 2 2 4 2 2 3 2 2" xfId="40300"/>
    <cellStyle name="9 2 2 2 4 2 2 3 3" xfId="33163"/>
    <cellStyle name="9 2 2 2 4 2 2 4" xfId="20185"/>
    <cellStyle name="9 2 2 2 4 2 2 4 2" xfId="27322"/>
    <cellStyle name="9 2 2 2 4 2 2 4 2 2" xfId="41637"/>
    <cellStyle name="9 2 2 2 4 2 2 4 3" xfId="34500"/>
    <cellStyle name="9 2 2 2 4 2 2 5" xfId="21400"/>
    <cellStyle name="9 2 2 2 4 2 2 5 2" xfId="35715"/>
    <cellStyle name="9 2 2 2 4 2 2 6" xfId="28537"/>
    <cellStyle name="9 2 2 2 4 2 3" xfId="15517"/>
    <cellStyle name="9 2 2 2 4 2 3 2" xfId="22676"/>
    <cellStyle name="9 2 2 2 4 2 3 2 2" xfId="36991"/>
    <cellStyle name="9 2 2 2 4 2 3 3" xfId="29832"/>
    <cellStyle name="9 2 2 2 4 2 4" xfId="17871"/>
    <cellStyle name="9 2 2 2 4 2 4 2" xfId="25008"/>
    <cellStyle name="9 2 2 2 4 2 4 2 2" xfId="39323"/>
    <cellStyle name="9 2 2 2 4 2 4 3" xfId="32186"/>
    <cellStyle name="9 2 2 2 5" xfId="965"/>
    <cellStyle name="9 2 2 2 5 2" xfId="13149"/>
    <cellStyle name="9 2 2 2 5 2 2" xfId="13723"/>
    <cellStyle name="9 2 2 2 5 2 2 2" xfId="16092"/>
    <cellStyle name="9 2 2 2 5 2 2 2 2" xfId="23251"/>
    <cellStyle name="9 2 2 2 5 2 2 2 2 2" xfId="37566"/>
    <cellStyle name="9 2 2 2 5 2 2 2 3" xfId="30407"/>
    <cellStyle name="9 2 2 2 5 2 2 3" xfId="18446"/>
    <cellStyle name="9 2 2 2 5 2 2 3 2" xfId="25583"/>
    <cellStyle name="9 2 2 2 5 2 2 3 2 2" xfId="39898"/>
    <cellStyle name="9 2 2 2 5 2 2 3 3" xfId="32761"/>
    <cellStyle name="9 2 2 2 5 2 2 4" xfId="19972"/>
    <cellStyle name="9 2 2 2 5 2 2 4 2" xfId="27109"/>
    <cellStyle name="9 2 2 2 5 2 2 4 2 2" xfId="41424"/>
    <cellStyle name="9 2 2 2 5 2 2 4 3" xfId="34287"/>
    <cellStyle name="9 2 2 2 5 2 2 5" xfId="21187"/>
    <cellStyle name="9 2 2 2 5 2 2 5 2" xfId="35502"/>
    <cellStyle name="9 2 2 2 5 2 2 6" xfId="28324"/>
    <cellStyle name="9 2 2 2 5 2 3" xfId="15518"/>
    <cellStyle name="9 2 2 2 5 2 3 2" xfId="22677"/>
    <cellStyle name="9 2 2 2 5 2 3 2 2" xfId="36992"/>
    <cellStyle name="9 2 2 2 5 2 3 3" xfId="29833"/>
    <cellStyle name="9 2 2 2 5 2 4" xfId="17872"/>
    <cellStyle name="9 2 2 2 5 2 4 2" xfId="25009"/>
    <cellStyle name="9 2 2 2 5 2 4 2 2" xfId="39324"/>
    <cellStyle name="9 2 2 2 5 2 4 3" xfId="32187"/>
    <cellStyle name="9 2 2 2 6" xfId="13145"/>
    <cellStyle name="9 2 2 2 6 2" xfId="14259"/>
    <cellStyle name="9 2 2 2 6 2 2" xfId="16628"/>
    <cellStyle name="9 2 2 2 6 2 2 2" xfId="23787"/>
    <cellStyle name="9 2 2 2 6 2 2 2 2" xfId="38102"/>
    <cellStyle name="9 2 2 2 6 2 2 3" xfId="30943"/>
    <cellStyle name="9 2 2 2 6 2 3" xfId="18982"/>
    <cellStyle name="9 2 2 2 6 2 3 2" xfId="26119"/>
    <cellStyle name="9 2 2 2 6 2 3 2 2" xfId="40434"/>
    <cellStyle name="9 2 2 2 6 2 3 3" xfId="33297"/>
    <cellStyle name="9 2 2 2 6 2 4" xfId="20315"/>
    <cellStyle name="9 2 2 2 6 2 4 2" xfId="27452"/>
    <cellStyle name="9 2 2 2 6 2 4 2 2" xfId="41767"/>
    <cellStyle name="9 2 2 2 6 2 4 3" xfId="34630"/>
    <cellStyle name="9 2 2 2 6 2 5" xfId="21530"/>
    <cellStyle name="9 2 2 2 6 2 5 2" xfId="35845"/>
    <cellStyle name="9 2 2 2 6 2 6" xfId="28667"/>
    <cellStyle name="9 2 2 2 6 3" xfId="15514"/>
    <cellStyle name="9 2 2 2 6 3 2" xfId="22673"/>
    <cellStyle name="9 2 2 2 6 3 2 2" xfId="36988"/>
    <cellStyle name="9 2 2 2 6 3 3" xfId="29829"/>
    <cellStyle name="9 2 2 2 6 4" xfId="17868"/>
    <cellStyle name="9 2 2 2 6 4 2" xfId="25005"/>
    <cellStyle name="9 2 2 2 6 4 2 2" xfId="39320"/>
    <cellStyle name="9 2 2 2 6 4 3" xfId="32183"/>
    <cellStyle name="9 2 2 3" xfId="966"/>
    <cellStyle name="9 2 2 3 2" xfId="13150"/>
    <cellStyle name="9 2 2 3 2 2" xfId="14126"/>
    <cellStyle name="9 2 2 3 2 2 2" xfId="16495"/>
    <cellStyle name="9 2 2 3 2 2 2 2" xfId="23654"/>
    <cellStyle name="9 2 2 3 2 2 2 2 2" xfId="37969"/>
    <cellStyle name="9 2 2 3 2 2 2 3" xfId="30810"/>
    <cellStyle name="9 2 2 3 2 2 3" xfId="18849"/>
    <cellStyle name="9 2 2 3 2 2 3 2" xfId="25986"/>
    <cellStyle name="9 2 2 3 2 2 3 2 2" xfId="40301"/>
    <cellStyle name="9 2 2 3 2 2 3 3" xfId="33164"/>
    <cellStyle name="9 2 2 3 2 2 4" xfId="20186"/>
    <cellStyle name="9 2 2 3 2 2 4 2" xfId="27323"/>
    <cellStyle name="9 2 2 3 2 2 4 2 2" xfId="41638"/>
    <cellStyle name="9 2 2 3 2 2 4 3" xfId="34501"/>
    <cellStyle name="9 2 2 3 2 2 5" xfId="21401"/>
    <cellStyle name="9 2 2 3 2 2 5 2" xfId="35716"/>
    <cellStyle name="9 2 2 3 2 2 6" xfId="28538"/>
    <cellStyle name="9 2 2 3 2 3" xfId="15519"/>
    <cellStyle name="9 2 2 3 2 3 2" xfId="22678"/>
    <cellStyle name="9 2 2 3 2 3 2 2" xfId="36993"/>
    <cellStyle name="9 2 2 3 2 3 3" xfId="29834"/>
    <cellStyle name="9 2 2 3 2 4" xfId="17873"/>
    <cellStyle name="9 2 2 3 2 4 2" xfId="25010"/>
    <cellStyle name="9 2 2 3 2 4 2 2" xfId="39325"/>
    <cellStyle name="9 2 2 3 2 4 3" xfId="32188"/>
    <cellStyle name="9 2 2 4" xfId="967"/>
    <cellStyle name="9 2 2 4 2" xfId="13151"/>
    <cellStyle name="9 2 2 4 2 2" xfId="13803"/>
    <cellStyle name="9 2 2 4 2 2 2" xfId="16172"/>
    <cellStyle name="9 2 2 4 2 2 2 2" xfId="23331"/>
    <cellStyle name="9 2 2 4 2 2 2 2 2" xfId="37646"/>
    <cellStyle name="9 2 2 4 2 2 2 3" xfId="30487"/>
    <cellStyle name="9 2 2 4 2 2 3" xfId="18526"/>
    <cellStyle name="9 2 2 4 2 2 3 2" xfId="25663"/>
    <cellStyle name="9 2 2 4 2 2 3 2 2" xfId="39978"/>
    <cellStyle name="9 2 2 4 2 2 3 3" xfId="32841"/>
    <cellStyle name="9 2 2 4 2 2 4" xfId="20051"/>
    <cellStyle name="9 2 2 4 2 2 4 2" xfId="27188"/>
    <cellStyle name="9 2 2 4 2 2 4 2 2" xfId="41503"/>
    <cellStyle name="9 2 2 4 2 2 4 3" xfId="34366"/>
    <cellStyle name="9 2 2 4 2 2 5" xfId="21266"/>
    <cellStyle name="9 2 2 4 2 2 5 2" xfId="35581"/>
    <cellStyle name="9 2 2 4 2 2 6" xfId="28403"/>
    <cellStyle name="9 2 2 4 2 3" xfId="15520"/>
    <cellStyle name="9 2 2 4 2 3 2" xfId="22679"/>
    <cellStyle name="9 2 2 4 2 3 2 2" xfId="36994"/>
    <cellStyle name="9 2 2 4 2 3 3" xfId="29835"/>
    <cellStyle name="9 2 2 4 2 4" xfId="17874"/>
    <cellStyle name="9 2 2 4 2 4 2" xfId="25011"/>
    <cellStyle name="9 2 2 4 2 4 2 2" xfId="39326"/>
    <cellStyle name="9 2 2 4 2 4 3" xfId="32189"/>
    <cellStyle name="9 2 2 5" xfId="968"/>
    <cellStyle name="9 2 2 5 2" xfId="13152"/>
    <cellStyle name="9 2 2 5 2 2" xfId="14038"/>
    <cellStyle name="9 2 2 5 2 2 2" xfId="16407"/>
    <cellStyle name="9 2 2 5 2 2 2 2" xfId="23566"/>
    <cellStyle name="9 2 2 5 2 2 2 2 2" xfId="37881"/>
    <cellStyle name="9 2 2 5 2 2 2 3" xfId="30722"/>
    <cellStyle name="9 2 2 5 2 2 3" xfId="18761"/>
    <cellStyle name="9 2 2 5 2 2 3 2" xfId="25898"/>
    <cellStyle name="9 2 2 5 2 2 3 2 2" xfId="40213"/>
    <cellStyle name="9 2 2 5 2 2 3 3" xfId="33076"/>
    <cellStyle name="9 2 2 5 2 2 4" xfId="20130"/>
    <cellStyle name="9 2 2 5 2 2 4 2" xfId="27267"/>
    <cellStyle name="9 2 2 5 2 2 4 2 2" xfId="41582"/>
    <cellStyle name="9 2 2 5 2 2 4 3" xfId="34445"/>
    <cellStyle name="9 2 2 5 2 2 5" xfId="21345"/>
    <cellStyle name="9 2 2 5 2 2 5 2" xfId="35660"/>
    <cellStyle name="9 2 2 5 2 2 6" xfId="28482"/>
    <cellStyle name="9 2 2 5 2 3" xfId="15521"/>
    <cellStyle name="9 2 2 5 2 3 2" xfId="22680"/>
    <cellStyle name="9 2 2 5 2 3 2 2" xfId="36995"/>
    <cellStyle name="9 2 2 5 2 3 3" xfId="29836"/>
    <cellStyle name="9 2 2 5 2 4" xfId="17875"/>
    <cellStyle name="9 2 2 5 2 4 2" xfId="25012"/>
    <cellStyle name="9 2 2 5 2 4 2 2" xfId="39327"/>
    <cellStyle name="9 2 2 5 2 4 3" xfId="32190"/>
    <cellStyle name="9 2 2 6" xfId="969"/>
    <cellStyle name="9 2 2 6 2" xfId="13153"/>
    <cellStyle name="9 2 2 6 2 2" xfId="14277"/>
    <cellStyle name="9 2 2 6 2 2 2" xfId="16646"/>
    <cellStyle name="9 2 2 6 2 2 2 2" xfId="23805"/>
    <cellStyle name="9 2 2 6 2 2 2 2 2" xfId="38120"/>
    <cellStyle name="9 2 2 6 2 2 2 3" xfId="30961"/>
    <cellStyle name="9 2 2 6 2 2 3" xfId="19000"/>
    <cellStyle name="9 2 2 6 2 2 3 2" xfId="26137"/>
    <cellStyle name="9 2 2 6 2 2 3 2 2" xfId="40452"/>
    <cellStyle name="9 2 2 6 2 2 3 3" xfId="33315"/>
    <cellStyle name="9 2 2 6 2 2 4" xfId="20333"/>
    <cellStyle name="9 2 2 6 2 2 4 2" xfId="27470"/>
    <cellStyle name="9 2 2 6 2 2 4 2 2" xfId="41785"/>
    <cellStyle name="9 2 2 6 2 2 4 3" xfId="34648"/>
    <cellStyle name="9 2 2 6 2 2 5" xfId="21548"/>
    <cellStyle name="9 2 2 6 2 2 5 2" xfId="35863"/>
    <cellStyle name="9 2 2 6 2 2 6" xfId="28685"/>
    <cellStyle name="9 2 2 6 2 3" xfId="15522"/>
    <cellStyle name="9 2 2 6 2 3 2" xfId="22681"/>
    <cellStyle name="9 2 2 6 2 3 2 2" xfId="36996"/>
    <cellStyle name="9 2 2 6 2 3 3" xfId="29837"/>
    <cellStyle name="9 2 2 6 2 4" xfId="17876"/>
    <cellStyle name="9 2 2 6 2 4 2" xfId="25013"/>
    <cellStyle name="9 2 2 6 2 4 2 2" xfId="39328"/>
    <cellStyle name="9 2 2 6 2 4 3" xfId="32191"/>
    <cellStyle name="9 2 2 7" xfId="13144"/>
    <cellStyle name="9 2 2 7 2" xfId="14228"/>
    <cellStyle name="9 2 2 7 2 2" xfId="16597"/>
    <cellStyle name="9 2 2 7 2 2 2" xfId="23756"/>
    <cellStyle name="9 2 2 7 2 2 2 2" xfId="38071"/>
    <cellStyle name="9 2 2 7 2 2 3" xfId="30912"/>
    <cellStyle name="9 2 2 7 2 3" xfId="18951"/>
    <cellStyle name="9 2 2 7 2 3 2" xfId="26088"/>
    <cellStyle name="9 2 2 7 2 3 2 2" xfId="40403"/>
    <cellStyle name="9 2 2 7 2 3 3" xfId="33266"/>
    <cellStyle name="9 2 2 7 2 4" xfId="20285"/>
    <cellStyle name="9 2 2 7 2 4 2" xfId="27422"/>
    <cellStyle name="9 2 2 7 2 4 2 2" xfId="41737"/>
    <cellStyle name="9 2 2 7 2 4 3" xfId="34600"/>
    <cellStyle name="9 2 2 7 2 5" xfId="21500"/>
    <cellStyle name="9 2 2 7 2 5 2" xfId="35815"/>
    <cellStyle name="9 2 2 7 2 6" xfId="28637"/>
    <cellStyle name="9 2 2 7 3" xfId="15513"/>
    <cellStyle name="9 2 2 7 3 2" xfId="22672"/>
    <cellStyle name="9 2 2 7 3 2 2" xfId="36987"/>
    <cellStyle name="9 2 2 7 3 3" xfId="29828"/>
    <cellStyle name="9 2 2 7 4" xfId="17867"/>
    <cellStyle name="9 2 2 7 4 2" xfId="25004"/>
    <cellStyle name="9 2 2 7 4 2 2" xfId="39319"/>
    <cellStyle name="9 2 2 7 4 3" xfId="32182"/>
    <cellStyle name="9 2 3" xfId="970"/>
    <cellStyle name="9 2 3 2" xfId="971"/>
    <cellStyle name="9 2 3 2 2" xfId="972"/>
    <cellStyle name="9 2 3 2 2 2" xfId="13156"/>
    <cellStyle name="9 2 3 2 2 2 2" xfId="13898"/>
    <cellStyle name="9 2 3 2 2 2 2 2" xfId="16267"/>
    <cellStyle name="9 2 3 2 2 2 2 2 2" xfId="23426"/>
    <cellStyle name="9 2 3 2 2 2 2 2 2 2" xfId="37741"/>
    <cellStyle name="9 2 3 2 2 2 2 2 3" xfId="30582"/>
    <cellStyle name="9 2 3 2 2 2 2 3" xfId="18621"/>
    <cellStyle name="9 2 3 2 2 2 2 3 2" xfId="25758"/>
    <cellStyle name="9 2 3 2 2 2 2 3 2 2" xfId="40073"/>
    <cellStyle name="9 2 3 2 2 2 2 3 3" xfId="32936"/>
    <cellStyle name="9 2 3 2 2 2 2 4" xfId="20068"/>
    <cellStyle name="9 2 3 2 2 2 2 4 2" xfId="27205"/>
    <cellStyle name="9 2 3 2 2 2 2 4 2 2" xfId="41520"/>
    <cellStyle name="9 2 3 2 2 2 2 4 3" xfId="34383"/>
    <cellStyle name="9 2 3 2 2 2 2 5" xfId="21283"/>
    <cellStyle name="9 2 3 2 2 2 2 5 2" xfId="35598"/>
    <cellStyle name="9 2 3 2 2 2 2 6" xfId="28420"/>
    <cellStyle name="9 2 3 2 2 2 3" xfId="15525"/>
    <cellStyle name="9 2 3 2 2 2 3 2" xfId="22684"/>
    <cellStyle name="9 2 3 2 2 2 3 2 2" xfId="36999"/>
    <cellStyle name="9 2 3 2 2 2 3 3" xfId="29840"/>
    <cellStyle name="9 2 3 2 2 2 4" xfId="17879"/>
    <cellStyle name="9 2 3 2 2 2 4 2" xfId="25016"/>
    <cellStyle name="9 2 3 2 2 2 4 2 2" xfId="39331"/>
    <cellStyle name="9 2 3 2 2 2 4 3" xfId="32194"/>
    <cellStyle name="9 2 3 2 3" xfId="973"/>
    <cellStyle name="9 2 3 2 3 2" xfId="13157"/>
    <cellStyle name="9 2 3 2 3 2 2" xfId="14634"/>
    <cellStyle name="9 2 3 2 3 2 2 2" xfId="16997"/>
    <cellStyle name="9 2 3 2 3 2 2 2 2" xfId="24156"/>
    <cellStyle name="9 2 3 2 3 2 2 2 2 2" xfId="38471"/>
    <cellStyle name="9 2 3 2 3 2 2 2 3" xfId="31312"/>
    <cellStyle name="9 2 3 2 3 2 2 3" xfId="19351"/>
    <cellStyle name="9 2 3 2 3 2 2 3 2" xfId="26488"/>
    <cellStyle name="9 2 3 2 3 2 2 3 2 2" xfId="40803"/>
    <cellStyle name="9 2 3 2 3 2 2 3 3" xfId="33666"/>
    <cellStyle name="9 2 3 2 3 2 2 4" xfId="20649"/>
    <cellStyle name="9 2 3 2 3 2 2 4 2" xfId="27786"/>
    <cellStyle name="9 2 3 2 3 2 2 4 2 2" xfId="42101"/>
    <cellStyle name="9 2 3 2 3 2 2 4 3" xfId="34964"/>
    <cellStyle name="9 2 3 2 3 2 2 5" xfId="21864"/>
    <cellStyle name="9 2 3 2 3 2 2 5 2" xfId="36179"/>
    <cellStyle name="9 2 3 2 3 2 2 6" xfId="29001"/>
    <cellStyle name="9 2 3 2 3 2 3" xfId="15526"/>
    <cellStyle name="9 2 3 2 3 2 3 2" xfId="22685"/>
    <cellStyle name="9 2 3 2 3 2 3 2 2" xfId="37000"/>
    <cellStyle name="9 2 3 2 3 2 3 3" xfId="29841"/>
    <cellStyle name="9 2 3 2 3 2 4" xfId="17880"/>
    <cellStyle name="9 2 3 2 3 2 4 2" xfId="25017"/>
    <cellStyle name="9 2 3 2 3 2 4 2 2" xfId="39332"/>
    <cellStyle name="9 2 3 2 3 2 4 3" xfId="32195"/>
    <cellStyle name="9 2 3 2 4" xfId="974"/>
    <cellStyle name="9 2 3 2 4 2" xfId="13158"/>
    <cellStyle name="9 2 3 2 4 2 2" xfId="12658"/>
    <cellStyle name="9 2 3 2 4 2 2 2" xfId="15027"/>
    <cellStyle name="9 2 3 2 4 2 2 2 2" xfId="22186"/>
    <cellStyle name="9 2 3 2 4 2 2 2 2 2" xfId="36501"/>
    <cellStyle name="9 2 3 2 4 2 2 2 3" xfId="29342"/>
    <cellStyle name="9 2 3 2 4 2 2 3" xfId="17381"/>
    <cellStyle name="9 2 3 2 4 2 2 3 2" xfId="24518"/>
    <cellStyle name="9 2 3 2 4 2 2 3 2 2" xfId="38833"/>
    <cellStyle name="9 2 3 2 4 2 2 3 3" xfId="31696"/>
    <cellStyle name="9 2 3 2 4 2 2 4" xfId="19795"/>
    <cellStyle name="9 2 3 2 4 2 2 4 2" xfId="26932"/>
    <cellStyle name="9 2 3 2 4 2 2 4 2 2" xfId="41247"/>
    <cellStyle name="9 2 3 2 4 2 2 4 3" xfId="34110"/>
    <cellStyle name="9 2 3 2 4 2 2 5" xfId="21010"/>
    <cellStyle name="9 2 3 2 4 2 2 5 2" xfId="35325"/>
    <cellStyle name="9 2 3 2 4 2 2 6" xfId="28147"/>
    <cellStyle name="9 2 3 2 4 2 3" xfId="15527"/>
    <cellStyle name="9 2 3 2 4 2 3 2" xfId="22686"/>
    <cellStyle name="9 2 3 2 4 2 3 2 2" xfId="37001"/>
    <cellStyle name="9 2 3 2 4 2 3 3" xfId="29842"/>
    <cellStyle name="9 2 3 2 4 2 4" xfId="17881"/>
    <cellStyle name="9 2 3 2 4 2 4 2" xfId="25018"/>
    <cellStyle name="9 2 3 2 4 2 4 2 2" xfId="39333"/>
    <cellStyle name="9 2 3 2 4 2 4 3" xfId="32196"/>
    <cellStyle name="9 2 3 2 5" xfId="975"/>
    <cellStyle name="9 2 3 2 5 2" xfId="13159"/>
    <cellStyle name="9 2 3 2 5 2 2" xfId="13690"/>
    <cellStyle name="9 2 3 2 5 2 2 2" xfId="16059"/>
    <cellStyle name="9 2 3 2 5 2 2 2 2" xfId="23218"/>
    <cellStyle name="9 2 3 2 5 2 2 2 2 2" xfId="37533"/>
    <cellStyle name="9 2 3 2 5 2 2 2 3" xfId="30374"/>
    <cellStyle name="9 2 3 2 5 2 2 3" xfId="18413"/>
    <cellStyle name="9 2 3 2 5 2 2 3 2" xfId="25550"/>
    <cellStyle name="9 2 3 2 5 2 2 3 2 2" xfId="39865"/>
    <cellStyle name="9 2 3 2 5 2 2 3 3" xfId="32728"/>
    <cellStyle name="9 2 3 2 5 2 2 4" xfId="19939"/>
    <cellStyle name="9 2 3 2 5 2 2 4 2" xfId="27076"/>
    <cellStyle name="9 2 3 2 5 2 2 4 2 2" xfId="41391"/>
    <cellStyle name="9 2 3 2 5 2 2 4 3" xfId="34254"/>
    <cellStyle name="9 2 3 2 5 2 2 5" xfId="21154"/>
    <cellStyle name="9 2 3 2 5 2 2 5 2" xfId="35469"/>
    <cellStyle name="9 2 3 2 5 2 2 6" xfId="28291"/>
    <cellStyle name="9 2 3 2 5 2 3" xfId="15528"/>
    <cellStyle name="9 2 3 2 5 2 3 2" xfId="22687"/>
    <cellStyle name="9 2 3 2 5 2 3 2 2" xfId="37002"/>
    <cellStyle name="9 2 3 2 5 2 3 3" xfId="29843"/>
    <cellStyle name="9 2 3 2 5 2 4" xfId="17882"/>
    <cellStyle name="9 2 3 2 5 2 4 2" xfId="25019"/>
    <cellStyle name="9 2 3 2 5 2 4 2 2" xfId="39334"/>
    <cellStyle name="9 2 3 2 5 2 4 3" xfId="32197"/>
    <cellStyle name="9 2 3 2 6" xfId="13155"/>
    <cellStyle name="9 2 3 2 6 2" xfId="14123"/>
    <cellStyle name="9 2 3 2 6 2 2" xfId="16492"/>
    <cellStyle name="9 2 3 2 6 2 2 2" xfId="23651"/>
    <cellStyle name="9 2 3 2 6 2 2 2 2" xfId="37966"/>
    <cellStyle name="9 2 3 2 6 2 2 3" xfId="30807"/>
    <cellStyle name="9 2 3 2 6 2 3" xfId="18846"/>
    <cellStyle name="9 2 3 2 6 2 3 2" xfId="25983"/>
    <cellStyle name="9 2 3 2 6 2 3 2 2" xfId="40298"/>
    <cellStyle name="9 2 3 2 6 2 3 3" xfId="33161"/>
    <cellStyle name="9 2 3 2 6 2 4" xfId="20183"/>
    <cellStyle name="9 2 3 2 6 2 4 2" xfId="27320"/>
    <cellStyle name="9 2 3 2 6 2 4 2 2" xfId="41635"/>
    <cellStyle name="9 2 3 2 6 2 4 3" xfId="34498"/>
    <cellStyle name="9 2 3 2 6 2 5" xfId="21398"/>
    <cellStyle name="9 2 3 2 6 2 5 2" xfId="35713"/>
    <cellStyle name="9 2 3 2 6 2 6" xfId="28535"/>
    <cellStyle name="9 2 3 2 6 3" xfId="15524"/>
    <cellStyle name="9 2 3 2 6 3 2" xfId="22683"/>
    <cellStyle name="9 2 3 2 6 3 2 2" xfId="36998"/>
    <cellStyle name="9 2 3 2 6 3 3" xfId="29839"/>
    <cellStyle name="9 2 3 2 6 4" xfId="17878"/>
    <cellStyle name="9 2 3 2 6 4 2" xfId="25015"/>
    <cellStyle name="9 2 3 2 6 4 2 2" xfId="39330"/>
    <cellStyle name="9 2 3 2 6 4 3" xfId="32193"/>
    <cellStyle name="9 2 3 3" xfId="976"/>
    <cellStyle name="9 2 3 3 2" xfId="13160"/>
    <cellStyle name="9 2 3 3 2 2" xfId="14633"/>
    <cellStyle name="9 2 3 3 2 2 2" xfId="16996"/>
    <cellStyle name="9 2 3 3 2 2 2 2" xfId="24155"/>
    <cellStyle name="9 2 3 3 2 2 2 2 2" xfId="38470"/>
    <cellStyle name="9 2 3 3 2 2 2 3" xfId="31311"/>
    <cellStyle name="9 2 3 3 2 2 3" xfId="19350"/>
    <cellStyle name="9 2 3 3 2 2 3 2" xfId="26487"/>
    <cellStyle name="9 2 3 3 2 2 3 2 2" xfId="40802"/>
    <cellStyle name="9 2 3 3 2 2 3 3" xfId="33665"/>
    <cellStyle name="9 2 3 3 2 2 4" xfId="20648"/>
    <cellStyle name="9 2 3 3 2 2 4 2" xfId="27785"/>
    <cellStyle name="9 2 3 3 2 2 4 2 2" xfId="42100"/>
    <cellStyle name="9 2 3 3 2 2 4 3" xfId="34963"/>
    <cellStyle name="9 2 3 3 2 2 5" xfId="21863"/>
    <cellStyle name="9 2 3 3 2 2 5 2" xfId="36178"/>
    <cellStyle name="9 2 3 3 2 2 6" xfId="29000"/>
    <cellStyle name="9 2 3 3 2 3" xfId="15529"/>
    <cellStyle name="9 2 3 3 2 3 2" xfId="22688"/>
    <cellStyle name="9 2 3 3 2 3 2 2" xfId="37003"/>
    <cellStyle name="9 2 3 3 2 3 3" xfId="29844"/>
    <cellStyle name="9 2 3 3 2 4" xfId="17883"/>
    <cellStyle name="9 2 3 3 2 4 2" xfId="25020"/>
    <cellStyle name="9 2 3 3 2 4 2 2" xfId="39335"/>
    <cellStyle name="9 2 3 3 2 4 3" xfId="32198"/>
    <cellStyle name="9 2 3 4" xfId="977"/>
    <cellStyle name="9 2 3 4 2" xfId="13161"/>
    <cellStyle name="9 2 3 4 2 2" xfId="13691"/>
    <cellStyle name="9 2 3 4 2 2 2" xfId="16060"/>
    <cellStyle name="9 2 3 4 2 2 2 2" xfId="23219"/>
    <cellStyle name="9 2 3 4 2 2 2 2 2" xfId="37534"/>
    <cellStyle name="9 2 3 4 2 2 2 3" xfId="30375"/>
    <cellStyle name="9 2 3 4 2 2 3" xfId="18414"/>
    <cellStyle name="9 2 3 4 2 2 3 2" xfId="25551"/>
    <cellStyle name="9 2 3 4 2 2 3 2 2" xfId="39866"/>
    <cellStyle name="9 2 3 4 2 2 3 3" xfId="32729"/>
    <cellStyle name="9 2 3 4 2 2 4" xfId="19940"/>
    <cellStyle name="9 2 3 4 2 2 4 2" xfId="27077"/>
    <cellStyle name="9 2 3 4 2 2 4 2 2" xfId="41392"/>
    <cellStyle name="9 2 3 4 2 2 4 3" xfId="34255"/>
    <cellStyle name="9 2 3 4 2 2 5" xfId="21155"/>
    <cellStyle name="9 2 3 4 2 2 5 2" xfId="35470"/>
    <cellStyle name="9 2 3 4 2 2 6" xfId="28292"/>
    <cellStyle name="9 2 3 4 2 3" xfId="15530"/>
    <cellStyle name="9 2 3 4 2 3 2" xfId="22689"/>
    <cellStyle name="9 2 3 4 2 3 2 2" xfId="37004"/>
    <cellStyle name="9 2 3 4 2 3 3" xfId="29845"/>
    <cellStyle name="9 2 3 4 2 4" xfId="17884"/>
    <cellStyle name="9 2 3 4 2 4 2" xfId="25021"/>
    <cellStyle name="9 2 3 4 2 4 2 2" xfId="39336"/>
    <cellStyle name="9 2 3 4 2 4 3" xfId="32199"/>
    <cellStyle name="9 2 3 5" xfId="978"/>
    <cellStyle name="9 2 3 5 2" xfId="13162"/>
    <cellStyle name="9 2 3 5 2 2" xfId="14127"/>
    <cellStyle name="9 2 3 5 2 2 2" xfId="16496"/>
    <cellStyle name="9 2 3 5 2 2 2 2" xfId="23655"/>
    <cellStyle name="9 2 3 5 2 2 2 2 2" xfId="37970"/>
    <cellStyle name="9 2 3 5 2 2 2 3" xfId="30811"/>
    <cellStyle name="9 2 3 5 2 2 3" xfId="18850"/>
    <cellStyle name="9 2 3 5 2 2 3 2" xfId="25987"/>
    <cellStyle name="9 2 3 5 2 2 3 2 2" xfId="40302"/>
    <cellStyle name="9 2 3 5 2 2 3 3" xfId="33165"/>
    <cellStyle name="9 2 3 5 2 2 4" xfId="20187"/>
    <cellStyle name="9 2 3 5 2 2 4 2" xfId="27324"/>
    <cellStyle name="9 2 3 5 2 2 4 2 2" xfId="41639"/>
    <cellStyle name="9 2 3 5 2 2 4 3" xfId="34502"/>
    <cellStyle name="9 2 3 5 2 2 5" xfId="21402"/>
    <cellStyle name="9 2 3 5 2 2 5 2" xfId="35717"/>
    <cellStyle name="9 2 3 5 2 2 6" xfId="28539"/>
    <cellStyle name="9 2 3 5 2 3" xfId="15531"/>
    <cellStyle name="9 2 3 5 2 3 2" xfId="22690"/>
    <cellStyle name="9 2 3 5 2 3 2 2" xfId="37005"/>
    <cellStyle name="9 2 3 5 2 3 3" xfId="29846"/>
    <cellStyle name="9 2 3 5 2 4" xfId="17885"/>
    <cellStyle name="9 2 3 5 2 4 2" xfId="25022"/>
    <cellStyle name="9 2 3 5 2 4 2 2" xfId="39337"/>
    <cellStyle name="9 2 3 5 2 4 3" xfId="32200"/>
    <cellStyle name="9 2 3 6" xfId="979"/>
    <cellStyle name="9 2 3 6 2" xfId="13163"/>
    <cellStyle name="9 2 3 6 2 2" xfId="14632"/>
    <cellStyle name="9 2 3 6 2 2 2" xfId="16995"/>
    <cellStyle name="9 2 3 6 2 2 2 2" xfId="24154"/>
    <cellStyle name="9 2 3 6 2 2 2 2 2" xfId="38469"/>
    <cellStyle name="9 2 3 6 2 2 2 3" xfId="31310"/>
    <cellStyle name="9 2 3 6 2 2 3" xfId="19349"/>
    <cellStyle name="9 2 3 6 2 2 3 2" xfId="26486"/>
    <cellStyle name="9 2 3 6 2 2 3 2 2" xfId="40801"/>
    <cellStyle name="9 2 3 6 2 2 3 3" xfId="33664"/>
    <cellStyle name="9 2 3 6 2 2 4" xfId="20647"/>
    <cellStyle name="9 2 3 6 2 2 4 2" xfId="27784"/>
    <cellStyle name="9 2 3 6 2 2 4 2 2" xfId="42099"/>
    <cellStyle name="9 2 3 6 2 2 4 3" xfId="34962"/>
    <cellStyle name="9 2 3 6 2 2 5" xfId="21862"/>
    <cellStyle name="9 2 3 6 2 2 5 2" xfId="36177"/>
    <cellStyle name="9 2 3 6 2 2 6" xfId="28999"/>
    <cellStyle name="9 2 3 6 2 3" xfId="15532"/>
    <cellStyle name="9 2 3 6 2 3 2" xfId="22691"/>
    <cellStyle name="9 2 3 6 2 3 2 2" xfId="37006"/>
    <cellStyle name="9 2 3 6 2 3 3" xfId="29847"/>
    <cellStyle name="9 2 3 6 2 4" xfId="17886"/>
    <cellStyle name="9 2 3 6 2 4 2" xfId="25023"/>
    <cellStyle name="9 2 3 6 2 4 2 2" xfId="39338"/>
    <cellStyle name="9 2 3 6 2 4 3" xfId="32201"/>
    <cellStyle name="9 2 3 7" xfId="13154"/>
    <cellStyle name="9 2 3 7 2" xfId="14635"/>
    <cellStyle name="9 2 3 7 2 2" xfId="16998"/>
    <cellStyle name="9 2 3 7 2 2 2" xfId="24157"/>
    <cellStyle name="9 2 3 7 2 2 2 2" xfId="38472"/>
    <cellStyle name="9 2 3 7 2 2 3" xfId="31313"/>
    <cellStyle name="9 2 3 7 2 3" xfId="19352"/>
    <cellStyle name="9 2 3 7 2 3 2" xfId="26489"/>
    <cellStyle name="9 2 3 7 2 3 2 2" xfId="40804"/>
    <cellStyle name="9 2 3 7 2 3 3" xfId="33667"/>
    <cellStyle name="9 2 3 7 2 4" xfId="20650"/>
    <cellStyle name="9 2 3 7 2 4 2" xfId="27787"/>
    <cellStyle name="9 2 3 7 2 4 2 2" xfId="42102"/>
    <cellStyle name="9 2 3 7 2 4 3" xfId="34965"/>
    <cellStyle name="9 2 3 7 2 5" xfId="21865"/>
    <cellStyle name="9 2 3 7 2 5 2" xfId="36180"/>
    <cellStyle name="9 2 3 7 2 6" xfId="29002"/>
    <cellStyle name="9 2 3 7 3" xfId="15523"/>
    <cellStyle name="9 2 3 7 3 2" xfId="22682"/>
    <cellStyle name="9 2 3 7 3 2 2" xfId="36997"/>
    <cellStyle name="9 2 3 7 3 3" xfId="29838"/>
    <cellStyle name="9 2 3 7 4" xfId="17877"/>
    <cellStyle name="9 2 3 7 4 2" xfId="25014"/>
    <cellStyle name="9 2 3 7 4 2 2" xfId="39329"/>
    <cellStyle name="9 2 3 7 4 3" xfId="32192"/>
    <cellStyle name="9 2 4" xfId="12617"/>
    <cellStyle name="9 2 4 2" xfId="14740"/>
    <cellStyle name="9 2 4 2 2" xfId="17103"/>
    <cellStyle name="9 2 4 2 2 2" xfId="24262"/>
    <cellStyle name="9 2 4 2 2 2 2" xfId="38577"/>
    <cellStyle name="9 2 4 2 2 3" xfId="31418"/>
    <cellStyle name="9 2 4 2 3" xfId="19457"/>
    <cellStyle name="9 2 4 2 3 2" xfId="26594"/>
    <cellStyle name="9 2 4 2 3 2 2" xfId="40909"/>
    <cellStyle name="9 2 4 2 3 3" xfId="33772"/>
    <cellStyle name="9 2 4 2 4" xfId="20755"/>
    <cellStyle name="9 2 4 2 4 2" xfId="27892"/>
    <cellStyle name="9 2 4 2 4 2 2" xfId="42207"/>
    <cellStyle name="9 2 4 2 4 3" xfId="35070"/>
    <cellStyle name="9 2 4 3" xfId="13660"/>
    <cellStyle name="9 2 4 3 2" xfId="16029"/>
    <cellStyle name="9 2 4 3 2 2" xfId="23188"/>
    <cellStyle name="9 2 4 3 2 2 2" xfId="37503"/>
    <cellStyle name="9 2 4 3 2 3" xfId="30344"/>
    <cellStyle name="9 2 4 3 3" xfId="18383"/>
    <cellStyle name="9 2 4 3 3 2" xfId="25520"/>
    <cellStyle name="9 2 4 3 3 2 2" xfId="39835"/>
    <cellStyle name="9 2 4 3 3 3" xfId="32698"/>
    <cellStyle name="9 2 4 3 4" xfId="19909"/>
    <cellStyle name="9 2 4 3 4 2" xfId="27046"/>
    <cellStyle name="9 2 4 3 4 2 2" xfId="41361"/>
    <cellStyle name="9 2 4 3 4 3" xfId="34224"/>
    <cellStyle name="9 2 4 3 5" xfId="21124"/>
    <cellStyle name="9 2 4 3 5 2" xfId="35439"/>
    <cellStyle name="9 2 4 3 6" xfId="28261"/>
    <cellStyle name="9 2 4 4" xfId="19755"/>
    <cellStyle name="9 2 4 4 2" xfId="26892"/>
    <cellStyle name="9 2 4 4 2 2" xfId="41207"/>
    <cellStyle name="9 2 4 4 3" xfId="34070"/>
    <cellStyle name="9 3" xfId="980"/>
    <cellStyle name="9 3 2" xfId="981"/>
    <cellStyle name="9 3 2 2" xfId="13165"/>
    <cellStyle name="9 3 2 2 2" xfId="14266"/>
    <cellStyle name="9 3 2 2 2 2" xfId="16635"/>
    <cellStyle name="9 3 2 2 2 2 2" xfId="23794"/>
    <cellStyle name="9 3 2 2 2 2 2 2" xfId="38109"/>
    <cellStyle name="9 3 2 2 2 2 3" xfId="30950"/>
    <cellStyle name="9 3 2 2 2 3" xfId="18989"/>
    <cellStyle name="9 3 2 2 2 3 2" xfId="26126"/>
    <cellStyle name="9 3 2 2 2 3 2 2" xfId="40441"/>
    <cellStyle name="9 3 2 2 2 3 3" xfId="33304"/>
    <cellStyle name="9 3 2 2 2 4" xfId="20322"/>
    <cellStyle name="9 3 2 2 2 4 2" xfId="27459"/>
    <cellStyle name="9 3 2 2 2 4 2 2" xfId="41774"/>
    <cellStyle name="9 3 2 2 2 4 3" xfId="34637"/>
    <cellStyle name="9 3 2 2 2 5" xfId="21537"/>
    <cellStyle name="9 3 2 2 2 5 2" xfId="35852"/>
    <cellStyle name="9 3 2 2 2 6" xfId="28674"/>
    <cellStyle name="9 3 2 2 3" xfId="15534"/>
    <cellStyle name="9 3 2 2 3 2" xfId="22693"/>
    <cellStyle name="9 3 2 2 3 2 2" xfId="37008"/>
    <cellStyle name="9 3 2 2 3 3" xfId="29849"/>
    <cellStyle name="9 3 2 2 4" xfId="17888"/>
    <cellStyle name="9 3 2 2 4 2" xfId="25025"/>
    <cellStyle name="9 3 2 2 4 2 2" xfId="39340"/>
    <cellStyle name="9 3 2 2 4 3" xfId="32203"/>
    <cellStyle name="9 3 3" xfId="982"/>
    <cellStyle name="9 3 3 2" xfId="13166"/>
    <cellStyle name="9 3 3 2 2" xfId="14631"/>
    <cellStyle name="9 3 3 2 2 2" xfId="16994"/>
    <cellStyle name="9 3 3 2 2 2 2" xfId="24153"/>
    <cellStyle name="9 3 3 2 2 2 2 2" xfId="38468"/>
    <cellStyle name="9 3 3 2 2 2 3" xfId="31309"/>
    <cellStyle name="9 3 3 2 2 3" xfId="19348"/>
    <cellStyle name="9 3 3 2 2 3 2" xfId="26485"/>
    <cellStyle name="9 3 3 2 2 3 2 2" xfId="40800"/>
    <cellStyle name="9 3 3 2 2 3 3" xfId="33663"/>
    <cellStyle name="9 3 3 2 2 4" xfId="20646"/>
    <cellStyle name="9 3 3 2 2 4 2" xfId="27783"/>
    <cellStyle name="9 3 3 2 2 4 2 2" xfId="42098"/>
    <cellStyle name="9 3 3 2 2 4 3" xfId="34961"/>
    <cellStyle name="9 3 3 2 2 5" xfId="21861"/>
    <cellStyle name="9 3 3 2 2 5 2" xfId="36176"/>
    <cellStyle name="9 3 3 2 2 6" xfId="28998"/>
    <cellStyle name="9 3 3 2 3" xfId="15535"/>
    <cellStyle name="9 3 3 2 3 2" xfId="22694"/>
    <cellStyle name="9 3 3 2 3 2 2" xfId="37009"/>
    <cellStyle name="9 3 3 2 3 3" xfId="29850"/>
    <cellStyle name="9 3 3 2 4" xfId="17889"/>
    <cellStyle name="9 3 3 2 4 2" xfId="25026"/>
    <cellStyle name="9 3 3 2 4 2 2" xfId="39341"/>
    <cellStyle name="9 3 3 2 4 3" xfId="32204"/>
    <cellStyle name="9 3 4" xfId="983"/>
    <cellStyle name="9 3 4 2" xfId="13167"/>
    <cellStyle name="9 3 4 2 2" xfId="13692"/>
    <cellStyle name="9 3 4 2 2 2" xfId="16061"/>
    <cellStyle name="9 3 4 2 2 2 2" xfId="23220"/>
    <cellStyle name="9 3 4 2 2 2 2 2" xfId="37535"/>
    <cellStyle name="9 3 4 2 2 2 3" xfId="30376"/>
    <cellStyle name="9 3 4 2 2 3" xfId="18415"/>
    <cellStyle name="9 3 4 2 2 3 2" xfId="25552"/>
    <cellStyle name="9 3 4 2 2 3 2 2" xfId="39867"/>
    <cellStyle name="9 3 4 2 2 3 3" xfId="32730"/>
    <cellStyle name="9 3 4 2 2 4" xfId="19941"/>
    <cellStyle name="9 3 4 2 2 4 2" xfId="27078"/>
    <cellStyle name="9 3 4 2 2 4 2 2" xfId="41393"/>
    <cellStyle name="9 3 4 2 2 4 3" xfId="34256"/>
    <cellStyle name="9 3 4 2 2 5" xfId="21156"/>
    <cellStyle name="9 3 4 2 2 5 2" xfId="35471"/>
    <cellStyle name="9 3 4 2 2 6" xfId="28293"/>
    <cellStyle name="9 3 4 2 3" xfId="15536"/>
    <cellStyle name="9 3 4 2 3 2" xfId="22695"/>
    <cellStyle name="9 3 4 2 3 2 2" xfId="37010"/>
    <cellStyle name="9 3 4 2 3 3" xfId="29851"/>
    <cellStyle name="9 3 4 2 4" xfId="17890"/>
    <cellStyle name="9 3 4 2 4 2" xfId="25027"/>
    <cellStyle name="9 3 4 2 4 2 2" xfId="39342"/>
    <cellStyle name="9 3 4 2 4 3" xfId="32205"/>
    <cellStyle name="9 3 5" xfId="984"/>
    <cellStyle name="9 3 5 2" xfId="13168"/>
    <cellStyle name="9 3 5 2 2" xfId="13693"/>
    <cellStyle name="9 3 5 2 2 2" xfId="16062"/>
    <cellStyle name="9 3 5 2 2 2 2" xfId="23221"/>
    <cellStyle name="9 3 5 2 2 2 2 2" xfId="37536"/>
    <cellStyle name="9 3 5 2 2 2 3" xfId="30377"/>
    <cellStyle name="9 3 5 2 2 3" xfId="18416"/>
    <cellStyle name="9 3 5 2 2 3 2" xfId="25553"/>
    <cellStyle name="9 3 5 2 2 3 2 2" xfId="39868"/>
    <cellStyle name="9 3 5 2 2 3 3" xfId="32731"/>
    <cellStyle name="9 3 5 2 2 4" xfId="19942"/>
    <cellStyle name="9 3 5 2 2 4 2" xfId="27079"/>
    <cellStyle name="9 3 5 2 2 4 2 2" xfId="41394"/>
    <cellStyle name="9 3 5 2 2 4 3" xfId="34257"/>
    <cellStyle name="9 3 5 2 2 5" xfId="21157"/>
    <cellStyle name="9 3 5 2 2 5 2" xfId="35472"/>
    <cellStyle name="9 3 5 2 2 6" xfId="28294"/>
    <cellStyle name="9 3 5 2 3" xfId="15537"/>
    <cellStyle name="9 3 5 2 3 2" xfId="22696"/>
    <cellStyle name="9 3 5 2 3 2 2" xfId="37011"/>
    <cellStyle name="9 3 5 2 3 3" xfId="29852"/>
    <cellStyle name="9 3 5 2 4" xfId="17891"/>
    <cellStyle name="9 3 5 2 4 2" xfId="25028"/>
    <cellStyle name="9 3 5 2 4 2 2" xfId="39343"/>
    <cellStyle name="9 3 5 2 4 3" xfId="32206"/>
    <cellStyle name="9 3 6" xfId="13164"/>
    <cellStyle name="9 3 6 2" xfId="14287"/>
    <cellStyle name="9 3 6 2 2" xfId="16656"/>
    <cellStyle name="9 3 6 2 2 2" xfId="23815"/>
    <cellStyle name="9 3 6 2 2 2 2" xfId="38130"/>
    <cellStyle name="9 3 6 2 2 3" xfId="30971"/>
    <cellStyle name="9 3 6 2 3" xfId="19010"/>
    <cellStyle name="9 3 6 2 3 2" xfId="26147"/>
    <cellStyle name="9 3 6 2 3 2 2" xfId="40462"/>
    <cellStyle name="9 3 6 2 3 3" xfId="33325"/>
    <cellStyle name="9 3 6 2 4" xfId="20343"/>
    <cellStyle name="9 3 6 2 4 2" xfId="27480"/>
    <cellStyle name="9 3 6 2 4 2 2" xfId="41795"/>
    <cellStyle name="9 3 6 2 4 3" xfId="34658"/>
    <cellStyle name="9 3 6 2 5" xfId="21558"/>
    <cellStyle name="9 3 6 2 5 2" xfId="35873"/>
    <cellStyle name="9 3 6 2 6" xfId="28695"/>
    <cellStyle name="9 3 6 3" xfId="15533"/>
    <cellStyle name="9 3 6 3 2" xfId="22692"/>
    <cellStyle name="9 3 6 3 2 2" xfId="37007"/>
    <cellStyle name="9 3 6 3 3" xfId="29848"/>
    <cellStyle name="9 3 6 4" xfId="17887"/>
    <cellStyle name="9 3 6 4 2" xfId="25024"/>
    <cellStyle name="9 3 6 4 2 2" xfId="39339"/>
    <cellStyle name="9 3 6 4 3" xfId="32202"/>
    <cellStyle name="9 4" xfId="12605"/>
    <cellStyle name="9 4 2" xfId="14728"/>
    <cellStyle name="9 4 2 2" xfId="17091"/>
    <cellStyle name="9 4 2 2 2" xfId="24250"/>
    <cellStyle name="9 4 2 2 2 2" xfId="38565"/>
    <cellStyle name="9 4 2 2 3" xfId="31406"/>
    <cellStyle name="9 4 2 3" xfId="19445"/>
    <cellStyle name="9 4 2 3 2" xfId="26582"/>
    <cellStyle name="9 4 2 3 2 2" xfId="40897"/>
    <cellStyle name="9 4 2 3 3" xfId="33760"/>
    <cellStyle name="9 4 2 4" xfId="20743"/>
    <cellStyle name="9 4 2 4 2" xfId="27880"/>
    <cellStyle name="9 4 2 4 2 2" xfId="42195"/>
    <cellStyle name="9 4 2 4 3" xfId="35058"/>
    <cellStyle name="9 4 3" xfId="13408"/>
    <cellStyle name="9 4 3 2" xfId="15777"/>
    <cellStyle name="9 4 3 2 2" xfId="22936"/>
    <cellStyle name="9 4 3 2 2 2" xfId="37251"/>
    <cellStyle name="9 4 3 2 3" xfId="30092"/>
    <cellStyle name="9 4 3 3" xfId="18131"/>
    <cellStyle name="9 4 3 3 2" xfId="25268"/>
    <cellStyle name="9 4 3 3 2 2" xfId="39583"/>
    <cellStyle name="9 4 3 3 3" xfId="32446"/>
    <cellStyle name="9 4 3 4" xfId="19835"/>
    <cellStyle name="9 4 3 4 2" xfId="26972"/>
    <cellStyle name="9 4 3 4 2 2" xfId="41287"/>
    <cellStyle name="9 4 3 4 3" xfId="34150"/>
    <cellStyle name="9 4 3 5" xfId="21050"/>
    <cellStyle name="9 4 3 5 2" xfId="35365"/>
    <cellStyle name="9 4 3 6" xfId="28187"/>
    <cellStyle name="9 4 4" xfId="19743"/>
    <cellStyle name="9 4 4 2" xfId="26880"/>
    <cellStyle name="9 4 4 2 2" xfId="41195"/>
    <cellStyle name="9 4 4 3" xfId="34058"/>
    <cellStyle name="9 5" xfId="42670"/>
    <cellStyle name="9_5225402107005(1)" xfId="219"/>
    <cellStyle name="9_5225402107005(1) 2" xfId="985"/>
    <cellStyle name="9_5225402107005(1) 2 2" xfId="12618"/>
    <cellStyle name="9_5225402107005(1) 2 2 2" xfId="14741"/>
    <cellStyle name="9_5225402107005(1) 2 2 2 2" xfId="17104"/>
    <cellStyle name="9_5225402107005(1) 2 2 2 2 2" xfId="24263"/>
    <cellStyle name="9_5225402107005(1) 2 2 2 2 2 2" xfId="38578"/>
    <cellStyle name="9_5225402107005(1) 2 2 2 2 3" xfId="31419"/>
    <cellStyle name="9_5225402107005(1) 2 2 2 3" xfId="19458"/>
    <cellStyle name="9_5225402107005(1) 2 2 2 3 2" xfId="26595"/>
    <cellStyle name="9_5225402107005(1) 2 2 2 3 2 2" xfId="40910"/>
    <cellStyle name="9_5225402107005(1) 2 2 2 3 3" xfId="33773"/>
    <cellStyle name="9_5225402107005(1) 2 2 2 4" xfId="20756"/>
    <cellStyle name="9_5225402107005(1) 2 2 2 4 2" xfId="27893"/>
    <cellStyle name="9_5225402107005(1) 2 2 2 4 2 2" xfId="42208"/>
    <cellStyle name="9_5225402107005(1) 2 2 2 4 3" xfId="35071"/>
    <cellStyle name="9_5225402107005(1) 2 2 3" xfId="13953"/>
    <cellStyle name="9_5225402107005(1) 2 2 3 2" xfId="16322"/>
    <cellStyle name="9_5225402107005(1) 2 2 3 2 2" xfId="23481"/>
    <cellStyle name="9_5225402107005(1) 2 2 3 2 2 2" xfId="37796"/>
    <cellStyle name="9_5225402107005(1) 2 2 3 2 3" xfId="30637"/>
    <cellStyle name="9_5225402107005(1) 2 2 3 3" xfId="18676"/>
    <cellStyle name="9_5225402107005(1) 2 2 3 3 2" xfId="25813"/>
    <cellStyle name="9_5225402107005(1) 2 2 3 3 2 2" xfId="40128"/>
    <cellStyle name="9_5225402107005(1) 2 2 3 3 3" xfId="32991"/>
    <cellStyle name="9_5225402107005(1) 2 2 3 4" xfId="20117"/>
    <cellStyle name="9_5225402107005(1) 2 2 3 4 2" xfId="27254"/>
    <cellStyle name="9_5225402107005(1) 2 2 3 4 2 2" xfId="41569"/>
    <cellStyle name="9_5225402107005(1) 2 2 3 4 3" xfId="34432"/>
    <cellStyle name="9_5225402107005(1) 2 2 3 5" xfId="21332"/>
    <cellStyle name="9_5225402107005(1) 2 2 3 5 2" xfId="35647"/>
    <cellStyle name="9_5225402107005(1) 2 2 3 6" xfId="28469"/>
    <cellStyle name="9_5225402107005(1) 2 2 4" xfId="19756"/>
    <cellStyle name="9_5225402107005(1) 2 2 4 2" xfId="26893"/>
    <cellStyle name="9_5225402107005(1) 2 2 4 2 2" xfId="41208"/>
    <cellStyle name="9_5225402107005(1) 2 2 4 3" xfId="34071"/>
    <cellStyle name="9_5225402107005(1) 3" xfId="12606"/>
    <cellStyle name="9_5225402107005(1) 3 2" xfId="14729"/>
    <cellStyle name="9_5225402107005(1) 3 2 2" xfId="17092"/>
    <cellStyle name="9_5225402107005(1) 3 2 2 2" xfId="24251"/>
    <cellStyle name="9_5225402107005(1) 3 2 2 2 2" xfId="38566"/>
    <cellStyle name="9_5225402107005(1) 3 2 2 3" xfId="31407"/>
    <cellStyle name="9_5225402107005(1) 3 2 3" xfId="19446"/>
    <cellStyle name="9_5225402107005(1) 3 2 3 2" xfId="26583"/>
    <cellStyle name="9_5225402107005(1) 3 2 3 2 2" xfId="40898"/>
    <cellStyle name="9_5225402107005(1) 3 2 3 3" xfId="33761"/>
    <cellStyle name="9_5225402107005(1) 3 2 4" xfId="20744"/>
    <cellStyle name="9_5225402107005(1) 3 2 4 2" xfId="27881"/>
    <cellStyle name="9_5225402107005(1) 3 2 4 2 2" xfId="42196"/>
    <cellStyle name="9_5225402107005(1) 3 2 4 3" xfId="35059"/>
    <cellStyle name="9_5225402107005(1) 3 3" xfId="13658"/>
    <cellStyle name="9_5225402107005(1) 3 3 2" xfId="16027"/>
    <cellStyle name="9_5225402107005(1) 3 3 2 2" xfId="23186"/>
    <cellStyle name="9_5225402107005(1) 3 3 2 2 2" xfId="37501"/>
    <cellStyle name="9_5225402107005(1) 3 3 2 3" xfId="30342"/>
    <cellStyle name="9_5225402107005(1) 3 3 3" xfId="18381"/>
    <cellStyle name="9_5225402107005(1) 3 3 3 2" xfId="25518"/>
    <cellStyle name="9_5225402107005(1) 3 3 3 2 2" xfId="39833"/>
    <cellStyle name="9_5225402107005(1) 3 3 3 3" xfId="32696"/>
    <cellStyle name="9_5225402107005(1) 3 3 4" xfId="19907"/>
    <cellStyle name="9_5225402107005(1) 3 3 4 2" xfId="27044"/>
    <cellStyle name="9_5225402107005(1) 3 3 4 2 2" xfId="41359"/>
    <cellStyle name="9_5225402107005(1) 3 3 4 3" xfId="34222"/>
    <cellStyle name="9_5225402107005(1) 3 3 5" xfId="21122"/>
    <cellStyle name="9_5225402107005(1) 3 3 5 2" xfId="35437"/>
    <cellStyle name="9_5225402107005(1) 3 3 6" xfId="28259"/>
    <cellStyle name="9_5225402107005(1) 3 4" xfId="19744"/>
    <cellStyle name="9_5225402107005(1) 3 4 2" xfId="26881"/>
    <cellStyle name="9_5225402107005(1) 3 4 2 2" xfId="41196"/>
    <cellStyle name="9_5225402107005(1) 3 4 3" xfId="34059"/>
    <cellStyle name="9_5225402107005(1) 4" xfId="42671"/>
    <cellStyle name="9_DeckblattNeu" xfId="220"/>
    <cellStyle name="9_DeckblattNeu 10" xfId="43297"/>
    <cellStyle name="9_DeckblattNeu 2" xfId="986"/>
    <cellStyle name="9_DeckblattNeu 2 2" xfId="987"/>
    <cellStyle name="9_DeckblattNeu 2 2 2" xfId="988"/>
    <cellStyle name="9_DeckblattNeu 2 2 2 2" xfId="13172"/>
    <cellStyle name="9_DeckblattNeu 2 2 2 2 2" xfId="13426"/>
    <cellStyle name="9_DeckblattNeu 2 2 2 2 2 2" xfId="15795"/>
    <cellStyle name="9_DeckblattNeu 2 2 2 2 2 2 2" xfId="22954"/>
    <cellStyle name="9_DeckblattNeu 2 2 2 2 2 2 2 2" xfId="37269"/>
    <cellStyle name="9_DeckblattNeu 2 2 2 2 2 2 3" xfId="30110"/>
    <cellStyle name="9_DeckblattNeu 2 2 2 2 2 3" xfId="18149"/>
    <cellStyle name="9_DeckblattNeu 2 2 2 2 2 3 2" xfId="25286"/>
    <cellStyle name="9_DeckblattNeu 2 2 2 2 2 3 2 2" xfId="39601"/>
    <cellStyle name="9_DeckblattNeu 2 2 2 2 2 3 3" xfId="32464"/>
    <cellStyle name="9_DeckblattNeu 2 2 2 2 2 4" xfId="19853"/>
    <cellStyle name="9_DeckblattNeu 2 2 2 2 2 4 2" xfId="26990"/>
    <cellStyle name="9_DeckblattNeu 2 2 2 2 2 4 2 2" xfId="41305"/>
    <cellStyle name="9_DeckblattNeu 2 2 2 2 2 4 3" xfId="34168"/>
    <cellStyle name="9_DeckblattNeu 2 2 2 2 2 5" xfId="21068"/>
    <cellStyle name="9_DeckblattNeu 2 2 2 2 2 5 2" xfId="35383"/>
    <cellStyle name="9_DeckblattNeu 2 2 2 2 2 6" xfId="28205"/>
    <cellStyle name="9_DeckblattNeu 2 2 2 2 3" xfId="15541"/>
    <cellStyle name="9_DeckblattNeu 2 2 2 2 3 2" xfId="22700"/>
    <cellStyle name="9_DeckblattNeu 2 2 2 2 3 2 2" xfId="37015"/>
    <cellStyle name="9_DeckblattNeu 2 2 2 2 3 3" xfId="29856"/>
    <cellStyle name="9_DeckblattNeu 2 2 2 2 4" xfId="17895"/>
    <cellStyle name="9_DeckblattNeu 2 2 2 2 4 2" xfId="25032"/>
    <cellStyle name="9_DeckblattNeu 2 2 2 2 4 2 2" xfId="39347"/>
    <cellStyle name="9_DeckblattNeu 2 2 2 2 4 3" xfId="32210"/>
    <cellStyle name="9_DeckblattNeu 2 2 3" xfId="989"/>
    <cellStyle name="9_DeckblattNeu 2 2 3 2" xfId="13173"/>
    <cellStyle name="9_DeckblattNeu 2 2 3 2 2" xfId="13390"/>
    <cellStyle name="9_DeckblattNeu 2 2 3 2 2 2" xfId="15759"/>
    <cellStyle name="9_DeckblattNeu 2 2 3 2 2 2 2" xfId="22918"/>
    <cellStyle name="9_DeckblattNeu 2 2 3 2 2 2 2 2" xfId="37233"/>
    <cellStyle name="9_DeckblattNeu 2 2 3 2 2 2 3" xfId="30074"/>
    <cellStyle name="9_DeckblattNeu 2 2 3 2 2 3" xfId="18113"/>
    <cellStyle name="9_DeckblattNeu 2 2 3 2 2 3 2" xfId="25250"/>
    <cellStyle name="9_DeckblattNeu 2 2 3 2 2 3 2 2" xfId="39565"/>
    <cellStyle name="9_DeckblattNeu 2 2 3 2 2 3 3" xfId="32428"/>
    <cellStyle name="9_DeckblattNeu 2 2 3 2 2 4" xfId="19817"/>
    <cellStyle name="9_DeckblattNeu 2 2 3 2 2 4 2" xfId="26954"/>
    <cellStyle name="9_DeckblattNeu 2 2 3 2 2 4 2 2" xfId="41269"/>
    <cellStyle name="9_DeckblattNeu 2 2 3 2 2 4 3" xfId="34132"/>
    <cellStyle name="9_DeckblattNeu 2 2 3 2 2 5" xfId="21032"/>
    <cellStyle name="9_DeckblattNeu 2 2 3 2 2 5 2" xfId="35347"/>
    <cellStyle name="9_DeckblattNeu 2 2 3 2 2 6" xfId="28169"/>
    <cellStyle name="9_DeckblattNeu 2 2 3 2 3" xfId="15542"/>
    <cellStyle name="9_DeckblattNeu 2 2 3 2 3 2" xfId="22701"/>
    <cellStyle name="9_DeckblattNeu 2 2 3 2 3 2 2" xfId="37016"/>
    <cellStyle name="9_DeckblattNeu 2 2 3 2 3 3" xfId="29857"/>
    <cellStyle name="9_DeckblattNeu 2 2 3 2 4" xfId="17896"/>
    <cellStyle name="9_DeckblattNeu 2 2 3 2 4 2" xfId="25033"/>
    <cellStyle name="9_DeckblattNeu 2 2 3 2 4 2 2" xfId="39348"/>
    <cellStyle name="9_DeckblattNeu 2 2 3 2 4 3" xfId="32211"/>
    <cellStyle name="9_DeckblattNeu 2 2 4" xfId="990"/>
    <cellStyle name="9_DeckblattNeu 2 2 4 2" xfId="13174"/>
    <cellStyle name="9_DeckblattNeu 2 2 4 2 2" xfId="13807"/>
    <cellStyle name="9_DeckblattNeu 2 2 4 2 2 2" xfId="16176"/>
    <cellStyle name="9_DeckblattNeu 2 2 4 2 2 2 2" xfId="23335"/>
    <cellStyle name="9_DeckblattNeu 2 2 4 2 2 2 2 2" xfId="37650"/>
    <cellStyle name="9_DeckblattNeu 2 2 4 2 2 2 3" xfId="30491"/>
    <cellStyle name="9_DeckblattNeu 2 2 4 2 2 3" xfId="18530"/>
    <cellStyle name="9_DeckblattNeu 2 2 4 2 2 3 2" xfId="25667"/>
    <cellStyle name="9_DeckblattNeu 2 2 4 2 2 3 2 2" xfId="39982"/>
    <cellStyle name="9_DeckblattNeu 2 2 4 2 2 3 3" xfId="32845"/>
    <cellStyle name="9_DeckblattNeu 2 2 4 2 2 4" xfId="20055"/>
    <cellStyle name="9_DeckblattNeu 2 2 4 2 2 4 2" xfId="27192"/>
    <cellStyle name="9_DeckblattNeu 2 2 4 2 2 4 2 2" xfId="41507"/>
    <cellStyle name="9_DeckblattNeu 2 2 4 2 2 4 3" xfId="34370"/>
    <cellStyle name="9_DeckblattNeu 2 2 4 2 2 5" xfId="21270"/>
    <cellStyle name="9_DeckblattNeu 2 2 4 2 2 5 2" xfId="35585"/>
    <cellStyle name="9_DeckblattNeu 2 2 4 2 2 6" xfId="28407"/>
    <cellStyle name="9_DeckblattNeu 2 2 4 2 3" xfId="15543"/>
    <cellStyle name="9_DeckblattNeu 2 2 4 2 3 2" xfId="22702"/>
    <cellStyle name="9_DeckblattNeu 2 2 4 2 3 2 2" xfId="37017"/>
    <cellStyle name="9_DeckblattNeu 2 2 4 2 3 3" xfId="29858"/>
    <cellStyle name="9_DeckblattNeu 2 2 4 2 4" xfId="17897"/>
    <cellStyle name="9_DeckblattNeu 2 2 4 2 4 2" xfId="25034"/>
    <cellStyle name="9_DeckblattNeu 2 2 4 2 4 2 2" xfId="39349"/>
    <cellStyle name="9_DeckblattNeu 2 2 4 2 4 3" xfId="32212"/>
    <cellStyle name="9_DeckblattNeu 2 2 5" xfId="991"/>
    <cellStyle name="9_DeckblattNeu 2 2 5 2" xfId="13175"/>
    <cellStyle name="9_DeckblattNeu 2 2 5 2 2" xfId="14704"/>
    <cellStyle name="9_DeckblattNeu 2 2 5 2 2 2" xfId="17067"/>
    <cellStyle name="9_DeckblattNeu 2 2 5 2 2 2 2" xfId="24226"/>
    <cellStyle name="9_DeckblattNeu 2 2 5 2 2 2 2 2" xfId="38541"/>
    <cellStyle name="9_DeckblattNeu 2 2 5 2 2 2 3" xfId="31382"/>
    <cellStyle name="9_DeckblattNeu 2 2 5 2 2 3" xfId="19421"/>
    <cellStyle name="9_DeckblattNeu 2 2 5 2 2 3 2" xfId="26558"/>
    <cellStyle name="9_DeckblattNeu 2 2 5 2 2 3 2 2" xfId="40873"/>
    <cellStyle name="9_DeckblattNeu 2 2 5 2 2 3 3" xfId="33736"/>
    <cellStyle name="9_DeckblattNeu 2 2 5 2 2 4" xfId="20719"/>
    <cellStyle name="9_DeckblattNeu 2 2 5 2 2 4 2" xfId="27856"/>
    <cellStyle name="9_DeckblattNeu 2 2 5 2 2 4 2 2" xfId="42171"/>
    <cellStyle name="9_DeckblattNeu 2 2 5 2 2 4 3" xfId="35034"/>
    <cellStyle name="9_DeckblattNeu 2 2 5 2 2 5" xfId="21934"/>
    <cellStyle name="9_DeckblattNeu 2 2 5 2 2 5 2" xfId="36249"/>
    <cellStyle name="9_DeckblattNeu 2 2 5 2 2 6" xfId="29071"/>
    <cellStyle name="9_DeckblattNeu 2 2 5 2 3" xfId="15544"/>
    <cellStyle name="9_DeckblattNeu 2 2 5 2 3 2" xfId="22703"/>
    <cellStyle name="9_DeckblattNeu 2 2 5 2 3 2 2" xfId="37018"/>
    <cellStyle name="9_DeckblattNeu 2 2 5 2 3 3" xfId="29859"/>
    <cellStyle name="9_DeckblattNeu 2 2 5 2 4" xfId="17898"/>
    <cellStyle name="9_DeckblattNeu 2 2 5 2 4 2" xfId="25035"/>
    <cellStyle name="9_DeckblattNeu 2 2 5 2 4 2 2" xfId="39350"/>
    <cellStyle name="9_DeckblattNeu 2 2 5 2 4 3" xfId="32213"/>
    <cellStyle name="9_DeckblattNeu 2 2 6" xfId="13171"/>
    <cellStyle name="9_DeckblattNeu 2 2 6 2" xfId="14470"/>
    <cellStyle name="9_DeckblattNeu 2 2 6 2 2" xfId="16839"/>
    <cellStyle name="9_DeckblattNeu 2 2 6 2 2 2" xfId="23998"/>
    <cellStyle name="9_DeckblattNeu 2 2 6 2 2 2 2" xfId="38313"/>
    <cellStyle name="9_DeckblattNeu 2 2 6 2 2 3" xfId="31154"/>
    <cellStyle name="9_DeckblattNeu 2 2 6 2 3" xfId="19193"/>
    <cellStyle name="9_DeckblattNeu 2 2 6 2 3 2" xfId="26330"/>
    <cellStyle name="9_DeckblattNeu 2 2 6 2 3 2 2" xfId="40645"/>
    <cellStyle name="9_DeckblattNeu 2 2 6 2 3 3" xfId="33508"/>
    <cellStyle name="9_DeckblattNeu 2 2 6 2 4" xfId="20513"/>
    <cellStyle name="9_DeckblattNeu 2 2 6 2 4 2" xfId="27650"/>
    <cellStyle name="9_DeckblattNeu 2 2 6 2 4 2 2" xfId="41965"/>
    <cellStyle name="9_DeckblattNeu 2 2 6 2 4 3" xfId="34828"/>
    <cellStyle name="9_DeckblattNeu 2 2 6 2 5" xfId="21728"/>
    <cellStyle name="9_DeckblattNeu 2 2 6 2 5 2" xfId="36043"/>
    <cellStyle name="9_DeckblattNeu 2 2 6 2 6" xfId="28865"/>
    <cellStyle name="9_DeckblattNeu 2 2 6 3" xfId="15540"/>
    <cellStyle name="9_DeckblattNeu 2 2 6 3 2" xfId="22699"/>
    <cellStyle name="9_DeckblattNeu 2 2 6 3 2 2" xfId="37014"/>
    <cellStyle name="9_DeckblattNeu 2 2 6 3 3" xfId="29855"/>
    <cellStyle name="9_DeckblattNeu 2 2 6 4" xfId="17894"/>
    <cellStyle name="9_DeckblattNeu 2 2 6 4 2" xfId="25031"/>
    <cellStyle name="9_DeckblattNeu 2 2 6 4 2 2" xfId="39346"/>
    <cellStyle name="9_DeckblattNeu 2 2 6 4 3" xfId="32209"/>
    <cellStyle name="9_DeckblattNeu 2 3" xfId="992"/>
    <cellStyle name="9_DeckblattNeu 2 3 2" xfId="13176"/>
    <cellStyle name="9_DeckblattNeu 2 3 2 2" xfId="13950"/>
    <cellStyle name="9_DeckblattNeu 2 3 2 2 2" xfId="16319"/>
    <cellStyle name="9_DeckblattNeu 2 3 2 2 2 2" xfId="23478"/>
    <cellStyle name="9_DeckblattNeu 2 3 2 2 2 2 2" xfId="37793"/>
    <cellStyle name="9_DeckblattNeu 2 3 2 2 2 3" xfId="30634"/>
    <cellStyle name="9_DeckblattNeu 2 3 2 2 3" xfId="18673"/>
    <cellStyle name="9_DeckblattNeu 2 3 2 2 3 2" xfId="25810"/>
    <cellStyle name="9_DeckblattNeu 2 3 2 2 3 2 2" xfId="40125"/>
    <cellStyle name="9_DeckblattNeu 2 3 2 2 3 3" xfId="32988"/>
    <cellStyle name="9_DeckblattNeu 2 3 2 2 4" xfId="20114"/>
    <cellStyle name="9_DeckblattNeu 2 3 2 2 4 2" xfId="27251"/>
    <cellStyle name="9_DeckblattNeu 2 3 2 2 4 2 2" xfId="41566"/>
    <cellStyle name="9_DeckblattNeu 2 3 2 2 4 3" xfId="34429"/>
    <cellStyle name="9_DeckblattNeu 2 3 2 2 5" xfId="21329"/>
    <cellStyle name="9_DeckblattNeu 2 3 2 2 5 2" xfId="35644"/>
    <cellStyle name="9_DeckblattNeu 2 3 2 2 6" xfId="28466"/>
    <cellStyle name="9_DeckblattNeu 2 3 2 3" xfId="15545"/>
    <cellStyle name="9_DeckblattNeu 2 3 2 3 2" xfId="22704"/>
    <cellStyle name="9_DeckblattNeu 2 3 2 3 2 2" xfId="37019"/>
    <cellStyle name="9_DeckblattNeu 2 3 2 3 3" xfId="29860"/>
    <cellStyle name="9_DeckblattNeu 2 3 2 4" xfId="17899"/>
    <cellStyle name="9_DeckblattNeu 2 3 2 4 2" xfId="25036"/>
    <cellStyle name="9_DeckblattNeu 2 3 2 4 2 2" xfId="39351"/>
    <cellStyle name="9_DeckblattNeu 2 3 2 4 3" xfId="32214"/>
    <cellStyle name="9_DeckblattNeu 2 4" xfId="993"/>
    <cellStyle name="9_DeckblattNeu 2 4 2" xfId="13177"/>
    <cellStyle name="9_DeckblattNeu 2 4 2 2" xfId="13813"/>
    <cellStyle name="9_DeckblattNeu 2 4 2 2 2" xfId="16182"/>
    <cellStyle name="9_DeckblattNeu 2 4 2 2 2 2" xfId="23341"/>
    <cellStyle name="9_DeckblattNeu 2 4 2 2 2 2 2" xfId="37656"/>
    <cellStyle name="9_DeckblattNeu 2 4 2 2 2 3" xfId="30497"/>
    <cellStyle name="9_DeckblattNeu 2 4 2 2 3" xfId="18536"/>
    <cellStyle name="9_DeckblattNeu 2 4 2 2 3 2" xfId="25673"/>
    <cellStyle name="9_DeckblattNeu 2 4 2 2 3 2 2" xfId="39988"/>
    <cellStyle name="9_DeckblattNeu 2 4 2 2 3 3" xfId="32851"/>
    <cellStyle name="9_DeckblattNeu 2 4 2 2 4" xfId="20061"/>
    <cellStyle name="9_DeckblattNeu 2 4 2 2 4 2" xfId="27198"/>
    <cellStyle name="9_DeckblattNeu 2 4 2 2 4 2 2" xfId="41513"/>
    <cellStyle name="9_DeckblattNeu 2 4 2 2 4 3" xfId="34376"/>
    <cellStyle name="9_DeckblattNeu 2 4 2 2 5" xfId="21276"/>
    <cellStyle name="9_DeckblattNeu 2 4 2 2 5 2" xfId="35591"/>
    <cellStyle name="9_DeckblattNeu 2 4 2 2 6" xfId="28413"/>
    <cellStyle name="9_DeckblattNeu 2 4 2 3" xfId="15546"/>
    <cellStyle name="9_DeckblattNeu 2 4 2 3 2" xfId="22705"/>
    <cellStyle name="9_DeckblattNeu 2 4 2 3 2 2" xfId="37020"/>
    <cellStyle name="9_DeckblattNeu 2 4 2 3 3" xfId="29861"/>
    <cellStyle name="9_DeckblattNeu 2 4 2 4" xfId="17900"/>
    <cellStyle name="9_DeckblattNeu 2 4 2 4 2" xfId="25037"/>
    <cellStyle name="9_DeckblattNeu 2 4 2 4 2 2" xfId="39352"/>
    <cellStyle name="9_DeckblattNeu 2 4 2 4 3" xfId="32215"/>
    <cellStyle name="9_DeckblattNeu 2 5" xfId="994"/>
    <cellStyle name="9_DeckblattNeu 2 5 2" xfId="13178"/>
    <cellStyle name="9_DeckblattNeu 2 5 2 2" xfId="14416"/>
    <cellStyle name="9_DeckblattNeu 2 5 2 2 2" xfId="16785"/>
    <cellStyle name="9_DeckblattNeu 2 5 2 2 2 2" xfId="23944"/>
    <cellStyle name="9_DeckblattNeu 2 5 2 2 2 2 2" xfId="38259"/>
    <cellStyle name="9_DeckblattNeu 2 5 2 2 2 3" xfId="31100"/>
    <cellStyle name="9_DeckblattNeu 2 5 2 2 3" xfId="19139"/>
    <cellStyle name="9_DeckblattNeu 2 5 2 2 3 2" xfId="26276"/>
    <cellStyle name="9_DeckblattNeu 2 5 2 2 3 2 2" xfId="40591"/>
    <cellStyle name="9_DeckblattNeu 2 5 2 2 3 3" xfId="33454"/>
    <cellStyle name="9_DeckblattNeu 2 5 2 2 4" xfId="20472"/>
    <cellStyle name="9_DeckblattNeu 2 5 2 2 4 2" xfId="27609"/>
    <cellStyle name="9_DeckblattNeu 2 5 2 2 4 2 2" xfId="41924"/>
    <cellStyle name="9_DeckblattNeu 2 5 2 2 4 3" xfId="34787"/>
    <cellStyle name="9_DeckblattNeu 2 5 2 2 5" xfId="21687"/>
    <cellStyle name="9_DeckblattNeu 2 5 2 2 5 2" xfId="36002"/>
    <cellStyle name="9_DeckblattNeu 2 5 2 2 6" xfId="28824"/>
    <cellStyle name="9_DeckblattNeu 2 5 2 3" xfId="15547"/>
    <cellStyle name="9_DeckblattNeu 2 5 2 3 2" xfId="22706"/>
    <cellStyle name="9_DeckblattNeu 2 5 2 3 2 2" xfId="37021"/>
    <cellStyle name="9_DeckblattNeu 2 5 2 3 3" xfId="29862"/>
    <cellStyle name="9_DeckblattNeu 2 5 2 4" xfId="17901"/>
    <cellStyle name="9_DeckblattNeu 2 5 2 4 2" xfId="25038"/>
    <cellStyle name="9_DeckblattNeu 2 5 2 4 2 2" xfId="39353"/>
    <cellStyle name="9_DeckblattNeu 2 5 2 4 3" xfId="32216"/>
    <cellStyle name="9_DeckblattNeu 2 6" xfId="995"/>
    <cellStyle name="9_DeckblattNeu 2 6 2" xfId="13179"/>
    <cellStyle name="9_DeckblattNeu 2 6 2 2" xfId="14703"/>
    <cellStyle name="9_DeckblattNeu 2 6 2 2 2" xfId="17066"/>
    <cellStyle name="9_DeckblattNeu 2 6 2 2 2 2" xfId="24225"/>
    <cellStyle name="9_DeckblattNeu 2 6 2 2 2 2 2" xfId="38540"/>
    <cellStyle name="9_DeckblattNeu 2 6 2 2 2 3" xfId="31381"/>
    <cellStyle name="9_DeckblattNeu 2 6 2 2 3" xfId="19420"/>
    <cellStyle name="9_DeckblattNeu 2 6 2 2 3 2" xfId="26557"/>
    <cellStyle name="9_DeckblattNeu 2 6 2 2 3 2 2" xfId="40872"/>
    <cellStyle name="9_DeckblattNeu 2 6 2 2 3 3" xfId="33735"/>
    <cellStyle name="9_DeckblattNeu 2 6 2 2 4" xfId="20718"/>
    <cellStyle name="9_DeckblattNeu 2 6 2 2 4 2" xfId="27855"/>
    <cellStyle name="9_DeckblattNeu 2 6 2 2 4 2 2" xfId="42170"/>
    <cellStyle name="9_DeckblattNeu 2 6 2 2 4 3" xfId="35033"/>
    <cellStyle name="9_DeckblattNeu 2 6 2 2 5" xfId="21933"/>
    <cellStyle name="9_DeckblattNeu 2 6 2 2 5 2" xfId="36248"/>
    <cellStyle name="9_DeckblattNeu 2 6 2 2 6" xfId="29070"/>
    <cellStyle name="9_DeckblattNeu 2 6 2 3" xfId="15548"/>
    <cellStyle name="9_DeckblattNeu 2 6 2 3 2" xfId="22707"/>
    <cellStyle name="9_DeckblattNeu 2 6 2 3 2 2" xfId="37022"/>
    <cellStyle name="9_DeckblattNeu 2 6 2 3 3" xfId="29863"/>
    <cellStyle name="9_DeckblattNeu 2 6 2 4" xfId="17902"/>
    <cellStyle name="9_DeckblattNeu 2 6 2 4 2" xfId="25039"/>
    <cellStyle name="9_DeckblattNeu 2 6 2 4 2 2" xfId="39354"/>
    <cellStyle name="9_DeckblattNeu 2 6 2 4 3" xfId="32217"/>
    <cellStyle name="9_DeckblattNeu 2 7" xfId="13170"/>
    <cellStyle name="9_DeckblattNeu 2 7 2" xfId="14281"/>
    <cellStyle name="9_DeckblattNeu 2 7 2 2" xfId="16650"/>
    <cellStyle name="9_DeckblattNeu 2 7 2 2 2" xfId="23809"/>
    <cellStyle name="9_DeckblattNeu 2 7 2 2 2 2" xfId="38124"/>
    <cellStyle name="9_DeckblattNeu 2 7 2 2 3" xfId="30965"/>
    <cellStyle name="9_DeckblattNeu 2 7 2 3" xfId="19004"/>
    <cellStyle name="9_DeckblattNeu 2 7 2 3 2" xfId="26141"/>
    <cellStyle name="9_DeckblattNeu 2 7 2 3 2 2" xfId="40456"/>
    <cellStyle name="9_DeckblattNeu 2 7 2 3 3" xfId="33319"/>
    <cellStyle name="9_DeckblattNeu 2 7 2 4" xfId="20337"/>
    <cellStyle name="9_DeckblattNeu 2 7 2 4 2" xfId="27474"/>
    <cellStyle name="9_DeckblattNeu 2 7 2 4 2 2" xfId="41789"/>
    <cellStyle name="9_DeckblattNeu 2 7 2 4 3" xfId="34652"/>
    <cellStyle name="9_DeckblattNeu 2 7 2 5" xfId="21552"/>
    <cellStyle name="9_DeckblattNeu 2 7 2 5 2" xfId="35867"/>
    <cellStyle name="9_DeckblattNeu 2 7 2 6" xfId="28689"/>
    <cellStyle name="9_DeckblattNeu 2 7 3" xfId="15539"/>
    <cellStyle name="9_DeckblattNeu 2 7 3 2" xfId="22698"/>
    <cellStyle name="9_DeckblattNeu 2 7 3 2 2" xfId="37013"/>
    <cellStyle name="9_DeckblattNeu 2 7 3 3" xfId="29854"/>
    <cellStyle name="9_DeckblattNeu 2 7 4" xfId="17893"/>
    <cellStyle name="9_DeckblattNeu 2 7 4 2" xfId="25030"/>
    <cellStyle name="9_DeckblattNeu 2 7 4 2 2" xfId="39345"/>
    <cellStyle name="9_DeckblattNeu 2 7 4 3" xfId="32208"/>
    <cellStyle name="9_DeckblattNeu 3" xfId="996"/>
    <cellStyle name="9_DeckblattNeu 3 2" xfId="997"/>
    <cellStyle name="9_DeckblattNeu 3 2 2" xfId="13181"/>
    <cellStyle name="9_DeckblattNeu 3 2 2 2" xfId="13812"/>
    <cellStyle name="9_DeckblattNeu 3 2 2 2 2" xfId="16181"/>
    <cellStyle name="9_DeckblattNeu 3 2 2 2 2 2" xfId="23340"/>
    <cellStyle name="9_DeckblattNeu 3 2 2 2 2 2 2" xfId="37655"/>
    <cellStyle name="9_DeckblattNeu 3 2 2 2 2 3" xfId="30496"/>
    <cellStyle name="9_DeckblattNeu 3 2 2 2 3" xfId="18535"/>
    <cellStyle name="9_DeckblattNeu 3 2 2 2 3 2" xfId="25672"/>
    <cellStyle name="9_DeckblattNeu 3 2 2 2 3 2 2" xfId="39987"/>
    <cellStyle name="9_DeckblattNeu 3 2 2 2 3 3" xfId="32850"/>
    <cellStyle name="9_DeckblattNeu 3 2 2 2 4" xfId="20060"/>
    <cellStyle name="9_DeckblattNeu 3 2 2 2 4 2" xfId="27197"/>
    <cellStyle name="9_DeckblattNeu 3 2 2 2 4 2 2" xfId="41512"/>
    <cellStyle name="9_DeckblattNeu 3 2 2 2 4 3" xfId="34375"/>
    <cellStyle name="9_DeckblattNeu 3 2 2 2 5" xfId="21275"/>
    <cellStyle name="9_DeckblattNeu 3 2 2 2 5 2" xfId="35590"/>
    <cellStyle name="9_DeckblattNeu 3 2 2 2 6" xfId="28412"/>
    <cellStyle name="9_DeckblattNeu 3 2 2 3" xfId="15550"/>
    <cellStyle name="9_DeckblattNeu 3 2 2 3 2" xfId="22709"/>
    <cellStyle name="9_DeckblattNeu 3 2 2 3 2 2" xfId="37024"/>
    <cellStyle name="9_DeckblattNeu 3 2 2 3 3" xfId="29865"/>
    <cellStyle name="9_DeckblattNeu 3 2 2 4" xfId="17904"/>
    <cellStyle name="9_DeckblattNeu 3 2 2 4 2" xfId="25041"/>
    <cellStyle name="9_DeckblattNeu 3 2 2 4 2 2" xfId="39356"/>
    <cellStyle name="9_DeckblattNeu 3 2 2 4 3" xfId="32219"/>
    <cellStyle name="9_DeckblattNeu 3 3" xfId="998"/>
    <cellStyle name="9_DeckblattNeu 3 3 2" xfId="13182"/>
    <cellStyle name="9_DeckblattNeu 3 3 2 2" xfId="14629"/>
    <cellStyle name="9_DeckblattNeu 3 3 2 2 2" xfId="16992"/>
    <cellStyle name="9_DeckblattNeu 3 3 2 2 2 2" xfId="24151"/>
    <cellStyle name="9_DeckblattNeu 3 3 2 2 2 2 2" xfId="38466"/>
    <cellStyle name="9_DeckblattNeu 3 3 2 2 2 3" xfId="31307"/>
    <cellStyle name="9_DeckblattNeu 3 3 2 2 3" xfId="19346"/>
    <cellStyle name="9_DeckblattNeu 3 3 2 2 3 2" xfId="26483"/>
    <cellStyle name="9_DeckblattNeu 3 3 2 2 3 2 2" xfId="40798"/>
    <cellStyle name="9_DeckblattNeu 3 3 2 2 3 3" xfId="33661"/>
    <cellStyle name="9_DeckblattNeu 3 3 2 2 4" xfId="20644"/>
    <cellStyle name="9_DeckblattNeu 3 3 2 2 4 2" xfId="27781"/>
    <cellStyle name="9_DeckblattNeu 3 3 2 2 4 2 2" xfId="42096"/>
    <cellStyle name="9_DeckblattNeu 3 3 2 2 4 3" xfId="34959"/>
    <cellStyle name="9_DeckblattNeu 3 3 2 2 5" xfId="21859"/>
    <cellStyle name="9_DeckblattNeu 3 3 2 2 5 2" xfId="36174"/>
    <cellStyle name="9_DeckblattNeu 3 3 2 2 6" xfId="28996"/>
    <cellStyle name="9_DeckblattNeu 3 3 2 3" xfId="15551"/>
    <cellStyle name="9_DeckblattNeu 3 3 2 3 2" xfId="22710"/>
    <cellStyle name="9_DeckblattNeu 3 3 2 3 2 2" xfId="37025"/>
    <cellStyle name="9_DeckblattNeu 3 3 2 3 3" xfId="29866"/>
    <cellStyle name="9_DeckblattNeu 3 3 2 4" xfId="17905"/>
    <cellStyle name="9_DeckblattNeu 3 3 2 4 2" xfId="25042"/>
    <cellStyle name="9_DeckblattNeu 3 3 2 4 2 2" xfId="39357"/>
    <cellStyle name="9_DeckblattNeu 3 3 2 4 3" xfId="32220"/>
    <cellStyle name="9_DeckblattNeu 3 4" xfId="999"/>
    <cellStyle name="9_DeckblattNeu 3 4 2" xfId="13183"/>
    <cellStyle name="9_DeckblattNeu 3 4 2 2" xfId="14223"/>
    <cellStyle name="9_DeckblattNeu 3 4 2 2 2" xfId="16592"/>
    <cellStyle name="9_DeckblattNeu 3 4 2 2 2 2" xfId="23751"/>
    <cellStyle name="9_DeckblattNeu 3 4 2 2 2 2 2" xfId="38066"/>
    <cellStyle name="9_DeckblattNeu 3 4 2 2 2 3" xfId="30907"/>
    <cellStyle name="9_DeckblattNeu 3 4 2 2 3" xfId="18946"/>
    <cellStyle name="9_DeckblattNeu 3 4 2 2 3 2" xfId="26083"/>
    <cellStyle name="9_DeckblattNeu 3 4 2 2 3 2 2" xfId="40398"/>
    <cellStyle name="9_DeckblattNeu 3 4 2 2 3 3" xfId="33261"/>
    <cellStyle name="9_DeckblattNeu 3 4 2 2 4" xfId="20280"/>
    <cellStyle name="9_DeckblattNeu 3 4 2 2 4 2" xfId="27417"/>
    <cellStyle name="9_DeckblattNeu 3 4 2 2 4 2 2" xfId="41732"/>
    <cellStyle name="9_DeckblattNeu 3 4 2 2 4 3" xfId="34595"/>
    <cellStyle name="9_DeckblattNeu 3 4 2 2 5" xfId="21495"/>
    <cellStyle name="9_DeckblattNeu 3 4 2 2 5 2" xfId="35810"/>
    <cellStyle name="9_DeckblattNeu 3 4 2 2 6" xfId="28632"/>
    <cellStyle name="9_DeckblattNeu 3 4 2 3" xfId="15552"/>
    <cellStyle name="9_DeckblattNeu 3 4 2 3 2" xfId="22711"/>
    <cellStyle name="9_DeckblattNeu 3 4 2 3 2 2" xfId="37026"/>
    <cellStyle name="9_DeckblattNeu 3 4 2 3 3" xfId="29867"/>
    <cellStyle name="9_DeckblattNeu 3 4 2 4" xfId="17906"/>
    <cellStyle name="9_DeckblattNeu 3 4 2 4 2" xfId="25043"/>
    <cellStyle name="9_DeckblattNeu 3 4 2 4 2 2" xfId="39358"/>
    <cellStyle name="9_DeckblattNeu 3 4 2 4 3" xfId="32221"/>
    <cellStyle name="9_DeckblattNeu 3 5" xfId="1000"/>
    <cellStyle name="9_DeckblattNeu 3 5 2" xfId="13184"/>
    <cellStyle name="9_DeckblattNeu 3 5 2 2" xfId="13391"/>
    <cellStyle name="9_DeckblattNeu 3 5 2 2 2" xfId="15760"/>
    <cellStyle name="9_DeckblattNeu 3 5 2 2 2 2" xfId="22919"/>
    <cellStyle name="9_DeckblattNeu 3 5 2 2 2 2 2" xfId="37234"/>
    <cellStyle name="9_DeckblattNeu 3 5 2 2 2 3" xfId="30075"/>
    <cellStyle name="9_DeckblattNeu 3 5 2 2 3" xfId="18114"/>
    <cellStyle name="9_DeckblattNeu 3 5 2 2 3 2" xfId="25251"/>
    <cellStyle name="9_DeckblattNeu 3 5 2 2 3 2 2" xfId="39566"/>
    <cellStyle name="9_DeckblattNeu 3 5 2 2 3 3" xfId="32429"/>
    <cellStyle name="9_DeckblattNeu 3 5 2 2 4" xfId="19818"/>
    <cellStyle name="9_DeckblattNeu 3 5 2 2 4 2" xfId="26955"/>
    <cellStyle name="9_DeckblattNeu 3 5 2 2 4 2 2" xfId="41270"/>
    <cellStyle name="9_DeckblattNeu 3 5 2 2 4 3" xfId="34133"/>
    <cellStyle name="9_DeckblattNeu 3 5 2 2 5" xfId="21033"/>
    <cellStyle name="9_DeckblattNeu 3 5 2 2 5 2" xfId="35348"/>
    <cellStyle name="9_DeckblattNeu 3 5 2 2 6" xfId="28170"/>
    <cellStyle name="9_DeckblattNeu 3 5 2 3" xfId="15553"/>
    <cellStyle name="9_DeckblattNeu 3 5 2 3 2" xfId="22712"/>
    <cellStyle name="9_DeckblattNeu 3 5 2 3 2 2" xfId="37027"/>
    <cellStyle name="9_DeckblattNeu 3 5 2 3 3" xfId="29868"/>
    <cellStyle name="9_DeckblattNeu 3 5 2 4" xfId="17907"/>
    <cellStyle name="9_DeckblattNeu 3 5 2 4 2" xfId="25044"/>
    <cellStyle name="9_DeckblattNeu 3 5 2 4 2 2" xfId="39359"/>
    <cellStyle name="9_DeckblattNeu 3 5 2 4 3" xfId="32222"/>
    <cellStyle name="9_DeckblattNeu 3 6" xfId="13180"/>
    <cellStyle name="9_DeckblattNeu 3 6 2" xfId="14521"/>
    <cellStyle name="9_DeckblattNeu 3 6 2 2" xfId="16890"/>
    <cellStyle name="9_DeckblattNeu 3 6 2 2 2" xfId="24049"/>
    <cellStyle name="9_DeckblattNeu 3 6 2 2 2 2" xfId="38364"/>
    <cellStyle name="9_DeckblattNeu 3 6 2 2 3" xfId="31205"/>
    <cellStyle name="9_DeckblattNeu 3 6 2 3" xfId="19244"/>
    <cellStyle name="9_DeckblattNeu 3 6 2 3 2" xfId="26381"/>
    <cellStyle name="9_DeckblattNeu 3 6 2 3 2 2" xfId="40696"/>
    <cellStyle name="9_DeckblattNeu 3 6 2 3 3" xfId="33559"/>
    <cellStyle name="9_DeckblattNeu 3 6 2 4" xfId="20551"/>
    <cellStyle name="9_DeckblattNeu 3 6 2 4 2" xfId="27688"/>
    <cellStyle name="9_DeckblattNeu 3 6 2 4 2 2" xfId="42003"/>
    <cellStyle name="9_DeckblattNeu 3 6 2 4 3" xfId="34866"/>
    <cellStyle name="9_DeckblattNeu 3 6 2 5" xfId="21766"/>
    <cellStyle name="9_DeckblattNeu 3 6 2 5 2" xfId="36081"/>
    <cellStyle name="9_DeckblattNeu 3 6 2 6" xfId="28903"/>
    <cellStyle name="9_DeckblattNeu 3 6 3" xfId="15549"/>
    <cellStyle name="9_DeckblattNeu 3 6 3 2" xfId="22708"/>
    <cellStyle name="9_DeckblattNeu 3 6 3 2 2" xfId="37023"/>
    <cellStyle name="9_DeckblattNeu 3 6 3 3" xfId="29864"/>
    <cellStyle name="9_DeckblattNeu 3 6 4" xfId="17903"/>
    <cellStyle name="9_DeckblattNeu 3 6 4 2" xfId="25040"/>
    <cellStyle name="9_DeckblattNeu 3 6 4 2 2" xfId="39355"/>
    <cellStyle name="9_DeckblattNeu 3 6 4 3" xfId="32218"/>
    <cellStyle name="9_DeckblattNeu 4" xfId="1001"/>
    <cellStyle name="9_DeckblattNeu 4 2" xfId="1002"/>
    <cellStyle name="9_DeckblattNeu 4 2 2" xfId="13186"/>
    <cellStyle name="9_DeckblattNeu 4 2 2 2" xfId="14417"/>
    <cellStyle name="9_DeckblattNeu 4 2 2 2 2" xfId="16786"/>
    <cellStyle name="9_DeckblattNeu 4 2 2 2 2 2" xfId="23945"/>
    <cellStyle name="9_DeckblattNeu 4 2 2 2 2 2 2" xfId="38260"/>
    <cellStyle name="9_DeckblattNeu 4 2 2 2 2 3" xfId="31101"/>
    <cellStyle name="9_DeckblattNeu 4 2 2 2 3" xfId="19140"/>
    <cellStyle name="9_DeckblattNeu 4 2 2 2 3 2" xfId="26277"/>
    <cellStyle name="9_DeckblattNeu 4 2 2 2 3 2 2" xfId="40592"/>
    <cellStyle name="9_DeckblattNeu 4 2 2 2 3 3" xfId="33455"/>
    <cellStyle name="9_DeckblattNeu 4 2 2 2 4" xfId="20473"/>
    <cellStyle name="9_DeckblattNeu 4 2 2 2 4 2" xfId="27610"/>
    <cellStyle name="9_DeckblattNeu 4 2 2 2 4 2 2" xfId="41925"/>
    <cellStyle name="9_DeckblattNeu 4 2 2 2 4 3" xfId="34788"/>
    <cellStyle name="9_DeckblattNeu 4 2 2 2 5" xfId="21688"/>
    <cellStyle name="9_DeckblattNeu 4 2 2 2 5 2" xfId="36003"/>
    <cellStyle name="9_DeckblattNeu 4 2 2 2 6" xfId="28825"/>
    <cellStyle name="9_DeckblattNeu 4 2 2 3" xfId="15555"/>
    <cellStyle name="9_DeckblattNeu 4 2 2 3 2" xfId="22714"/>
    <cellStyle name="9_DeckblattNeu 4 2 2 3 2 2" xfId="37029"/>
    <cellStyle name="9_DeckblattNeu 4 2 2 3 3" xfId="29870"/>
    <cellStyle name="9_DeckblattNeu 4 2 2 4" xfId="17909"/>
    <cellStyle name="9_DeckblattNeu 4 2 2 4 2" xfId="25046"/>
    <cellStyle name="9_DeckblattNeu 4 2 2 4 2 2" xfId="39361"/>
    <cellStyle name="9_DeckblattNeu 4 2 2 4 3" xfId="32224"/>
    <cellStyle name="9_DeckblattNeu 4 3" xfId="1003"/>
    <cellStyle name="9_DeckblattNeu 4 3 2" xfId="13187"/>
    <cellStyle name="9_DeckblattNeu 4 3 2 2" xfId="14702"/>
    <cellStyle name="9_DeckblattNeu 4 3 2 2 2" xfId="17065"/>
    <cellStyle name="9_DeckblattNeu 4 3 2 2 2 2" xfId="24224"/>
    <cellStyle name="9_DeckblattNeu 4 3 2 2 2 2 2" xfId="38539"/>
    <cellStyle name="9_DeckblattNeu 4 3 2 2 2 3" xfId="31380"/>
    <cellStyle name="9_DeckblattNeu 4 3 2 2 3" xfId="19419"/>
    <cellStyle name="9_DeckblattNeu 4 3 2 2 3 2" xfId="26556"/>
    <cellStyle name="9_DeckblattNeu 4 3 2 2 3 2 2" xfId="40871"/>
    <cellStyle name="9_DeckblattNeu 4 3 2 2 3 3" xfId="33734"/>
    <cellStyle name="9_DeckblattNeu 4 3 2 2 4" xfId="20717"/>
    <cellStyle name="9_DeckblattNeu 4 3 2 2 4 2" xfId="27854"/>
    <cellStyle name="9_DeckblattNeu 4 3 2 2 4 2 2" xfId="42169"/>
    <cellStyle name="9_DeckblattNeu 4 3 2 2 4 3" xfId="35032"/>
    <cellStyle name="9_DeckblattNeu 4 3 2 2 5" xfId="21932"/>
    <cellStyle name="9_DeckblattNeu 4 3 2 2 5 2" xfId="36247"/>
    <cellStyle name="9_DeckblattNeu 4 3 2 2 6" xfId="29069"/>
    <cellStyle name="9_DeckblattNeu 4 3 2 3" xfId="15556"/>
    <cellStyle name="9_DeckblattNeu 4 3 2 3 2" xfId="22715"/>
    <cellStyle name="9_DeckblattNeu 4 3 2 3 2 2" xfId="37030"/>
    <cellStyle name="9_DeckblattNeu 4 3 2 3 3" xfId="29871"/>
    <cellStyle name="9_DeckblattNeu 4 3 2 4" xfId="17910"/>
    <cellStyle name="9_DeckblattNeu 4 3 2 4 2" xfId="25047"/>
    <cellStyle name="9_DeckblattNeu 4 3 2 4 2 2" xfId="39362"/>
    <cellStyle name="9_DeckblattNeu 4 3 2 4 3" xfId="32225"/>
    <cellStyle name="9_DeckblattNeu 4 4" xfId="1004"/>
    <cellStyle name="9_DeckblattNeu 4 4 2" xfId="13188"/>
    <cellStyle name="9_DeckblattNeu 4 4 2 2" xfId="13458"/>
    <cellStyle name="9_DeckblattNeu 4 4 2 2 2" xfId="15827"/>
    <cellStyle name="9_DeckblattNeu 4 4 2 2 2 2" xfId="22986"/>
    <cellStyle name="9_DeckblattNeu 4 4 2 2 2 2 2" xfId="37301"/>
    <cellStyle name="9_DeckblattNeu 4 4 2 2 2 3" xfId="30142"/>
    <cellStyle name="9_DeckblattNeu 4 4 2 2 3" xfId="18181"/>
    <cellStyle name="9_DeckblattNeu 4 4 2 2 3 2" xfId="25318"/>
    <cellStyle name="9_DeckblattNeu 4 4 2 2 3 2 2" xfId="39633"/>
    <cellStyle name="9_DeckblattNeu 4 4 2 2 3 3" xfId="32496"/>
    <cellStyle name="9_DeckblattNeu 4 4 2 2 4" xfId="19885"/>
    <cellStyle name="9_DeckblattNeu 4 4 2 2 4 2" xfId="27022"/>
    <cellStyle name="9_DeckblattNeu 4 4 2 2 4 2 2" xfId="41337"/>
    <cellStyle name="9_DeckblattNeu 4 4 2 2 4 3" xfId="34200"/>
    <cellStyle name="9_DeckblattNeu 4 4 2 2 5" xfId="21100"/>
    <cellStyle name="9_DeckblattNeu 4 4 2 2 5 2" xfId="35415"/>
    <cellStyle name="9_DeckblattNeu 4 4 2 2 6" xfId="28237"/>
    <cellStyle name="9_DeckblattNeu 4 4 2 3" xfId="15557"/>
    <cellStyle name="9_DeckblattNeu 4 4 2 3 2" xfId="22716"/>
    <cellStyle name="9_DeckblattNeu 4 4 2 3 2 2" xfId="37031"/>
    <cellStyle name="9_DeckblattNeu 4 4 2 3 3" xfId="29872"/>
    <cellStyle name="9_DeckblattNeu 4 4 2 4" xfId="17911"/>
    <cellStyle name="9_DeckblattNeu 4 4 2 4 2" xfId="25048"/>
    <cellStyle name="9_DeckblattNeu 4 4 2 4 2 2" xfId="39363"/>
    <cellStyle name="9_DeckblattNeu 4 4 2 4 3" xfId="32226"/>
    <cellStyle name="9_DeckblattNeu 4 5" xfId="1005"/>
    <cellStyle name="9_DeckblattNeu 4 5 2" xfId="13189"/>
    <cellStyle name="9_DeckblattNeu 4 5 2 2" xfId="14047"/>
    <cellStyle name="9_DeckblattNeu 4 5 2 2 2" xfId="16416"/>
    <cellStyle name="9_DeckblattNeu 4 5 2 2 2 2" xfId="23575"/>
    <cellStyle name="9_DeckblattNeu 4 5 2 2 2 2 2" xfId="37890"/>
    <cellStyle name="9_DeckblattNeu 4 5 2 2 2 3" xfId="30731"/>
    <cellStyle name="9_DeckblattNeu 4 5 2 2 3" xfId="18770"/>
    <cellStyle name="9_DeckblattNeu 4 5 2 2 3 2" xfId="25907"/>
    <cellStyle name="9_DeckblattNeu 4 5 2 2 3 2 2" xfId="40222"/>
    <cellStyle name="9_DeckblattNeu 4 5 2 2 3 3" xfId="33085"/>
    <cellStyle name="9_DeckblattNeu 4 5 2 2 4" xfId="20138"/>
    <cellStyle name="9_DeckblattNeu 4 5 2 2 4 2" xfId="27275"/>
    <cellStyle name="9_DeckblattNeu 4 5 2 2 4 2 2" xfId="41590"/>
    <cellStyle name="9_DeckblattNeu 4 5 2 2 4 3" xfId="34453"/>
    <cellStyle name="9_DeckblattNeu 4 5 2 2 5" xfId="21353"/>
    <cellStyle name="9_DeckblattNeu 4 5 2 2 5 2" xfId="35668"/>
    <cellStyle name="9_DeckblattNeu 4 5 2 2 6" xfId="28490"/>
    <cellStyle name="9_DeckblattNeu 4 5 2 3" xfId="15558"/>
    <cellStyle name="9_DeckblattNeu 4 5 2 3 2" xfId="22717"/>
    <cellStyle name="9_DeckblattNeu 4 5 2 3 2 2" xfId="37032"/>
    <cellStyle name="9_DeckblattNeu 4 5 2 3 3" xfId="29873"/>
    <cellStyle name="9_DeckblattNeu 4 5 2 4" xfId="17912"/>
    <cellStyle name="9_DeckblattNeu 4 5 2 4 2" xfId="25049"/>
    <cellStyle name="9_DeckblattNeu 4 5 2 4 2 2" xfId="39364"/>
    <cellStyle name="9_DeckblattNeu 4 5 2 4 3" xfId="32227"/>
    <cellStyle name="9_DeckblattNeu 4 6" xfId="13185"/>
    <cellStyle name="9_DeckblattNeu 4 6 2" xfId="14538"/>
    <cellStyle name="9_DeckblattNeu 4 6 2 2" xfId="16907"/>
    <cellStyle name="9_DeckblattNeu 4 6 2 2 2" xfId="24066"/>
    <cellStyle name="9_DeckblattNeu 4 6 2 2 2 2" xfId="38381"/>
    <cellStyle name="9_DeckblattNeu 4 6 2 2 3" xfId="31222"/>
    <cellStyle name="9_DeckblattNeu 4 6 2 3" xfId="19261"/>
    <cellStyle name="9_DeckblattNeu 4 6 2 3 2" xfId="26398"/>
    <cellStyle name="9_DeckblattNeu 4 6 2 3 2 2" xfId="40713"/>
    <cellStyle name="9_DeckblattNeu 4 6 2 3 3" xfId="33576"/>
    <cellStyle name="9_DeckblattNeu 4 6 2 4" xfId="20568"/>
    <cellStyle name="9_DeckblattNeu 4 6 2 4 2" xfId="27705"/>
    <cellStyle name="9_DeckblattNeu 4 6 2 4 2 2" xfId="42020"/>
    <cellStyle name="9_DeckblattNeu 4 6 2 4 3" xfId="34883"/>
    <cellStyle name="9_DeckblattNeu 4 6 2 5" xfId="21783"/>
    <cellStyle name="9_DeckblattNeu 4 6 2 5 2" xfId="36098"/>
    <cellStyle name="9_DeckblattNeu 4 6 2 6" xfId="28920"/>
    <cellStyle name="9_DeckblattNeu 4 6 3" xfId="15554"/>
    <cellStyle name="9_DeckblattNeu 4 6 3 2" xfId="22713"/>
    <cellStyle name="9_DeckblattNeu 4 6 3 2 2" xfId="37028"/>
    <cellStyle name="9_DeckblattNeu 4 6 3 3" xfId="29869"/>
    <cellStyle name="9_DeckblattNeu 4 6 4" xfId="17908"/>
    <cellStyle name="9_DeckblattNeu 4 6 4 2" xfId="25045"/>
    <cellStyle name="9_DeckblattNeu 4 6 4 2 2" xfId="39360"/>
    <cellStyle name="9_DeckblattNeu 4 6 4 3" xfId="32223"/>
    <cellStyle name="9_DeckblattNeu 5" xfId="1006"/>
    <cellStyle name="9_DeckblattNeu 5 2" xfId="13190"/>
    <cellStyle name="9_DeckblattNeu 5 2 2" xfId="13941"/>
    <cellStyle name="9_DeckblattNeu 5 2 2 2" xfId="16310"/>
    <cellStyle name="9_DeckblattNeu 5 2 2 2 2" xfId="23469"/>
    <cellStyle name="9_DeckblattNeu 5 2 2 2 2 2" xfId="37784"/>
    <cellStyle name="9_DeckblattNeu 5 2 2 2 3" xfId="30625"/>
    <cellStyle name="9_DeckblattNeu 5 2 2 3" xfId="18664"/>
    <cellStyle name="9_DeckblattNeu 5 2 2 3 2" xfId="25801"/>
    <cellStyle name="9_DeckblattNeu 5 2 2 3 2 2" xfId="40116"/>
    <cellStyle name="9_DeckblattNeu 5 2 2 3 3" xfId="32979"/>
    <cellStyle name="9_DeckblattNeu 5 2 2 4" xfId="20105"/>
    <cellStyle name="9_DeckblattNeu 5 2 2 4 2" xfId="27242"/>
    <cellStyle name="9_DeckblattNeu 5 2 2 4 2 2" xfId="41557"/>
    <cellStyle name="9_DeckblattNeu 5 2 2 4 3" xfId="34420"/>
    <cellStyle name="9_DeckblattNeu 5 2 2 5" xfId="21320"/>
    <cellStyle name="9_DeckblattNeu 5 2 2 5 2" xfId="35635"/>
    <cellStyle name="9_DeckblattNeu 5 2 2 6" xfId="28457"/>
    <cellStyle name="9_DeckblattNeu 5 2 3" xfId="15559"/>
    <cellStyle name="9_DeckblattNeu 5 2 3 2" xfId="22718"/>
    <cellStyle name="9_DeckblattNeu 5 2 3 2 2" xfId="37033"/>
    <cellStyle name="9_DeckblattNeu 5 2 3 3" xfId="29874"/>
    <cellStyle name="9_DeckblattNeu 5 2 4" xfId="17913"/>
    <cellStyle name="9_DeckblattNeu 5 2 4 2" xfId="25050"/>
    <cellStyle name="9_DeckblattNeu 5 2 4 2 2" xfId="39365"/>
    <cellStyle name="9_DeckblattNeu 5 2 4 3" xfId="32228"/>
    <cellStyle name="9_DeckblattNeu 6" xfId="1007"/>
    <cellStyle name="9_DeckblattNeu 6 2" xfId="13191"/>
    <cellStyle name="9_DeckblattNeu 6 2 2" xfId="14229"/>
    <cellStyle name="9_DeckblattNeu 6 2 2 2" xfId="16598"/>
    <cellStyle name="9_DeckblattNeu 6 2 2 2 2" xfId="23757"/>
    <cellStyle name="9_DeckblattNeu 6 2 2 2 2 2" xfId="38072"/>
    <cellStyle name="9_DeckblattNeu 6 2 2 2 3" xfId="30913"/>
    <cellStyle name="9_DeckblattNeu 6 2 2 3" xfId="18952"/>
    <cellStyle name="9_DeckblattNeu 6 2 2 3 2" xfId="26089"/>
    <cellStyle name="9_DeckblattNeu 6 2 2 3 2 2" xfId="40404"/>
    <cellStyle name="9_DeckblattNeu 6 2 2 3 3" xfId="33267"/>
    <cellStyle name="9_DeckblattNeu 6 2 2 4" xfId="20286"/>
    <cellStyle name="9_DeckblattNeu 6 2 2 4 2" xfId="27423"/>
    <cellStyle name="9_DeckblattNeu 6 2 2 4 2 2" xfId="41738"/>
    <cellStyle name="9_DeckblattNeu 6 2 2 4 3" xfId="34601"/>
    <cellStyle name="9_DeckblattNeu 6 2 2 5" xfId="21501"/>
    <cellStyle name="9_DeckblattNeu 6 2 2 5 2" xfId="35816"/>
    <cellStyle name="9_DeckblattNeu 6 2 2 6" xfId="28638"/>
    <cellStyle name="9_DeckblattNeu 6 2 3" xfId="15560"/>
    <cellStyle name="9_DeckblattNeu 6 2 3 2" xfId="22719"/>
    <cellStyle name="9_DeckblattNeu 6 2 3 2 2" xfId="37034"/>
    <cellStyle name="9_DeckblattNeu 6 2 3 3" xfId="29875"/>
    <cellStyle name="9_DeckblattNeu 6 2 4" xfId="17914"/>
    <cellStyle name="9_DeckblattNeu 6 2 4 2" xfId="25051"/>
    <cellStyle name="9_DeckblattNeu 6 2 4 2 2" xfId="39366"/>
    <cellStyle name="9_DeckblattNeu 6 2 4 3" xfId="32229"/>
    <cellStyle name="9_DeckblattNeu 7" xfId="1008"/>
    <cellStyle name="9_DeckblattNeu 7 2" xfId="13192"/>
    <cellStyle name="9_DeckblattNeu 7 2 2" xfId="13553"/>
    <cellStyle name="9_DeckblattNeu 7 2 2 2" xfId="15922"/>
    <cellStyle name="9_DeckblattNeu 7 2 2 2 2" xfId="23081"/>
    <cellStyle name="9_DeckblattNeu 7 2 2 2 2 2" xfId="37396"/>
    <cellStyle name="9_DeckblattNeu 7 2 2 2 3" xfId="30237"/>
    <cellStyle name="9_DeckblattNeu 7 2 2 3" xfId="18276"/>
    <cellStyle name="9_DeckblattNeu 7 2 2 3 2" xfId="25413"/>
    <cellStyle name="9_DeckblattNeu 7 2 2 3 2 2" xfId="39728"/>
    <cellStyle name="9_DeckblattNeu 7 2 2 3 3" xfId="32591"/>
    <cellStyle name="9_DeckblattNeu 7 2 2 4" xfId="19901"/>
    <cellStyle name="9_DeckblattNeu 7 2 2 4 2" xfId="27038"/>
    <cellStyle name="9_DeckblattNeu 7 2 2 4 2 2" xfId="41353"/>
    <cellStyle name="9_DeckblattNeu 7 2 2 4 3" xfId="34216"/>
    <cellStyle name="9_DeckblattNeu 7 2 2 5" xfId="21116"/>
    <cellStyle name="9_DeckblattNeu 7 2 2 5 2" xfId="35431"/>
    <cellStyle name="9_DeckblattNeu 7 2 2 6" xfId="28253"/>
    <cellStyle name="9_DeckblattNeu 7 2 3" xfId="15561"/>
    <cellStyle name="9_DeckblattNeu 7 2 3 2" xfId="22720"/>
    <cellStyle name="9_DeckblattNeu 7 2 3 2 2" xfId="37035"/>
    <cellStyle name="9_DeckblattNeu 7 2 3 3" xfId="29876"/>
    <cellStyle name="9_DeckblattNeu 7 2 4" xfId="17915"/>
    <cellStyle name="9_DeckblattNeu 7 2 4 2" xfId="25052"/>
    <cellStyle name="9_DeckblattNeu 7 2 4 2 2" xfId="39367"/>
    <cellStyle name="9_DeckblattNeu 7 2 4 3" xfId="32230"/>
    <cellStyle name="9_DeckblattNeu 8" xfId="1009"/>
    <cellStyle name="9_DeckblattNeu 8 2" xfId="13193"/>
    <cellStyle name="9_DeckblattNeu 8 2 2" xfId="14537"/>
    <cellStyle name="9_DeckblattNeu 8 2 2 2" xfId="16906"/>
    <cellStyle name="9_DeckblattNeu 8 2 2 2 2" xfId="24065"/>
    <cellStyle name="9_DeckblattNeu 8 2 2 2 2 2" xfId="38380"/>
    <cellStyle name="9_DeckblattNeu 8 2 2 2 3" xfId="31221"/>
    <cellStyle name="9_DeckblattNeu 8 2 2 3" xfId="19260"/>
    <cellStyle name="9_DeckblattNeu 8 2 2 3 2" xfId="26397"/>
    <cellStyle name="9_DeckblattNeu 8 2 2 3 2 2" xfId="40712"/>
    <cellStyle name="9_DeckblattNeu 8 2 2 3 3" xfId="33575"/>
    <cellStyle name="9_DeckblattNeu 8 2 2 4" xfId="20567"/>
    <cellStyle name="9_DeckblattNeu 8 2 2 4 2" xfId="27704"/>
    <cellStyle name="9_DeckblattNeu 8 2 2 4 2 2" xfId="42019"/>
    <cellStyle name="9_DeckblattNeu 8 2 2 4 3" xfId="34882"/>
    <cellStyle name="9_DeckblattNeu 8 2 2 5" xfId="21782"/>
    <cellStyle name="9_DeckblattNeu 8 2 2 5 2" xfId="36097"/>
    <cellStyle name="9_DeckblattNeu 8 2 2 6" xfId="28919"/>
    <cellStyle name="9_DeckblattNeu 8 2 3" xfId="15562"/>
    <cellStyle name="9_DeckblattNeu 8 2 3 2" xfId="22721"/>
    <cellStyle name="9_DeckblattNeu 8 2 3 2 2" xfId="37036"/>
    <cellStyle name="9_DeckblattNeu 8 2 3 3" xfId="29877"/>
    <cellStyle name="9_DeckblattNeu 8 2 4" xfId="17916"/>
    <cellStyle name="9_DeckblattNeu 8 2 4 2" xfId="25053"/>
    <cellStyle name="9_DeckblattNeu 8 2 4 2 2" xfId="39368"/>
    <cellStyle name="9_DeckblattNeu 8 2 4 3" xfId="32231"/>
    <cellStyle name="9_DeckblattNeu 9" xfId="13169"/>
    <cellStyle name="9_DeckblattNeu 9 2" xfId="14630"/>
    <cellStyle name="9_DeckblattNeu 9 2 2" xfId="16993"/>
    <cellStyle name="9_DeckblattNeu 9 2 2 2" xfId="24152"/>
    <cellStyle name="9_DeckblattNeu 9 2 2 2 2" xfId="38467"/>
    <cellStyle name="9_DeckblattNeu 9 2 2 3" xfId="31308"/>
    <cellStyle name="9_DeckblattNeu 9 2 3" xfId="19347"/>
    <cellStyle name="9_DeckblattNeu 9 2 3 2" xfId="26484"/>
    <cellStyle name="9_DeckblattNeu 9 2 3 2 2" xfId="40799"/>
    <cellStyle name="9_DeckblattNeu 9 2 3 3" xfId="33662"/>
    <cellStyle name="9_DeckblattNeu 9 2 4" xfId="20645"/>
    <cellStyle name="9_DeckblattNeu 9 2 4 2" xfId="27782"/>
    <cellStyle name="9_DeckblattNeu 9 2 4 2 2" xfId="42097"/>
    <cellStyle name="9_DeckblattNeu 9 2 4 3" xfId="34960"/>
    <cellStyle name="9_DeckblattNeu 9 2 5" xfId="21860"/>
    <cellStyle name="9_DeckblattNeu 9 2 5 2" xfId="36175"/>
    <cellStyle name="9_DeckblattNeu 9 2 6" xfId="28997"/>
    <cellStyle name="9_DeckblattNeu 9 3" xfId="15538"/>
    <cellStyle name="9_DeckblattNeu 9 3 2" xfId="22697"/>
    <cellStyle name="9_DeckblattNeu 9 3 2 2" xfId="37012"/>
    <cellStyle name="9_DeckblattNeu 9 3 3" xfId="29853"/>
    <cellStyle name="9_DeckblattNeu 9 4" xfId="17892"/>
    <cellStyle name="9_DeckblattNeu 9 4 2" xfId="25029"/>
    <cellStyle name="9_DeckblattNeu 9 4 2 2" xfId="39344"/>
    <cellStyle name="9_DeckblattNeu 9 4 3" xfId="32207"/>
    <cellStyle name="9_III_Tagesbetreuung_2010_Rev1" xfId="221"/>
    <cellStyle name="9_III_Tagesbetreuung_2010_Rev1 10" xfId="43298"/>
    <cellStyle name="9_III_Tagesbetreuung_2010_Rev1 2" xfId="1010"/>
    <cellStyle name="9_III_Tagesbetreuung_2010_Rev1 2 2" xfId="1011"/>
    <cellStyle name="9_III_Tagesbetreuung_2010_Rev1 2 2 2" xfId="1012"/>
    <cellStyle name="9_III_Tagesbetreuung_2010_Rev1 2 2 2 2" xfId="13197"/>
    <cellStyle name="9_III_Tagesbetreuung_2010_Rev1 2 2 2 2 2" xfId="13810"/>
    <cellStyle name="9_III_Tagesbetreuung_2010_Rev1 2 2 2 2 2 2" xfId="16179"/>
    <cellStyle name="9_III_Tagesbetreuung_2010_Rev1 2 2 2 2 2 2 2" xfId="23338"/>
    <cellStyle name="9_III_Tagesbetreuung_2010_Rev1 2 2 2 2 2 2 2 2" xfId="37653"/>
    <cellStyle name="9_III_Tagesbetreuung_2010_Rev1 2 2 2 2 2 2 3" xfId="30494"/>
    <cellStyle name="9_III_Tagesbetreuung_2010_Rev1 2 2 2 2 2 3" xfId="18533"/>
    <cellStyle name="9_III_Tagesbetreuung_2010_Rev1 2 2 2 2 2 3 2" xfId="25670"/>
    <cellStyle name="9_III_Tagesbetreuung_2010_Rev1 2 2 2 2 2 3 2 2" xfId="39985"/>
    <cellStyle name="9_III_Tagesbetreuung_2010_Rev1 2 2 2 2 2 3 3" xfId="32848"/>
    <cellStyle name="9_III_Tagesbetreuung_2010_Rev1 2 2 2 2 2 4" xfId="20058"/>
    <cellStyle name="9_III_Tagesbetreuung_2010_Rev1 2 2 2 2 2 4 2" xfId="27195"/>
    <cellStyle name="9_III_Tagesbetreuung_2010_Rev1 2 2 2 2 2 4 2 2" xfId="41510"/>
    <cellStyle name="9_III_Tagesbetreuung_2010_Rev1 2 2 2 2 2 4 3" xfId="34373"/>
    <cellStyle name="9_III_Tagesbetreuung_2010_Rev1 2 2 2 2 2 5" xfId="21273"/>
    <cellStyle name="9_III_Tagesbetreuung_2010_Rev1 2 2 2 2 2 5 2" xfId="35588"/>
    <cellStyle name="9_III_Tagesbetreuung_2010_Rev1 2 2 2 2 2 6" xfId="28410"/>
    <cellStyle name="9_III_Tagesbetreuung_2010_Rev1 2 2 2 2 3" xfId="15566"/>
    <cellStyle name="9_III_Tagesbetreuung_2010_Rev1 2 2 2 2 3 2" xfId="22725"/>
    <cellStyle name="9_III_Tagesbetreuung_2010_Rev1 2 2 2 2 3 2 2" xfId="37040"/>
    <cellStyle name="9_III_Tagesbetreuung_2010_Rev1 2 2 2 2 3 3" xfId="29881"/>
    <cellStyle name="9_III_Tagesbetreuung_2010_Rev1 2 2 2 2 4" xfId="17920"/>
    <cellStyle name="9_III_Tagesbetreuung_2010_Rev1 2 2 2 2 4 2" xfId="25057"/>
    <cellStyle name="9_III_Tagesbetreuung_2010_Rev1 2 2 2 2 4 2 2" xfId="39372"/>
    <cellStyle name="9_III_Tagesbetreuung_2010_Rev1 2 2 2 2 4 3" xfId="32235"/>
    <cellStyle name="9_III_Tagesbetreuung_2010_Rev1 2 2 3" xfId="1013"/>
    <cellStyle name="9_III_Tagesbetreuung_2010_Rev1 2 2 3 2" xfId="13198"/>
    <cellStyle name="9_III_Tagesbetreuung_2010_Rev1 2 2 3 2 2" xfId="14048"/>
    <cellStyle name="9_III_Tagesbetreuung_2010_Rev1 2 2 3 2 2 2" xfId="16417"/>
    <cellStyle name="9_III_Tagesbetreuung_2010_Rev1 2 2 3 2 2 2 2" xfId="23576"/>
    <cellStyle name="9_III_Tagesbetreuung_2010_Rev1 2 2 3 2 2 2 2 2" xfId="37891"/>
    <cellStyle name="9_III_Tagesbetreuung_2010_Rev1 2 2 3 2 2 2 3" xfId="30732"/>
    <cellStyle name="9_III_Tagesbetreuung_2010_Rev1 2 2 3 2 2 3" xfId="18771"/>
    <cellStyle name="9_III_Tagesbetreuung_2010_Rev1 2 2 3 2 2 3 2" xfId="25908"/>
    <cellStyle name="9_III_Tagesbetreuung_2010_Rev1 2 2 3 2 2 3 2 2" xfId="40223"/>
    <cellStyle name="9_III_Tagesbetreuung_2010_Rev1 2 2 3 2 2 3 3" xfId="33086"/>
    <cellStyle name="9_III_Tagesbetreuung_2010_Rev1 2 2 3 2 2 4" xfId="20139"/>
    <cellStyle name="9_III_Tagesbetreuung_2010_Rev1 2 2 3 2 2 4 2" xfId="27276"/>
    <cellStyle name="9_III_Tagesbetreuung_2010_Rev1 2 2 3 2 2 4 2 2" xfId="41591"/>
    <cellStyle name="9_III_Tagesbetreuung_2010_Rev1 2 2 3 2 2 4 3" xfId="34454"/>
    <cellStyle name="9_III_Tagesbetreuung_2010_Rev1 2 2 3 2 2 5" xfId="21354"/>
    <cellStyle name="9_III_Tagesbetreuung_2010_Rev1 2 2 3 2 2 5 2" xfId="35669"/>
    <cellStyle name="9_III_Tagesbetreuung_2010_Rev1 2 2 3 2 2 6" xfId="28491"/>
    <cellStyle name="9_III_Tagesbetreuung_2010_Rev1 2 2 3 2 3" xfId="15567"/>
    <cellStyle name="9_III_Tagesbetreuung_2010_Rev1 2 2 3 2 3 2" xfId="22726"/>
    <cellStyle name="9_III_Tagesbetreuung_2010_Rev1 2 2 3 2 3 2 2" xfId="37041"/>
    <cellStyle name="9_III_Tagesbetreuung_2010_Rev1 2 2 3 2 3 3" xfId="29882"/>
    <cellStyle name="9_III_Tagesbetreuung_2010_Rev1 2 2 3 2 4" xfId="17921"/>
    <cellStyle name="9_III_Tagesbetreuung_2010_Rev1 2 2 3 2 4 2" xfId="25058"/>
    <cellStyle name="9_III_Tagesbetreuung_2010_Rev1 2 2 3 2 4 2 2" xfId="39373"/>
    <cellStyle name="9_III_Tagesbetreuung_2010_Rev1 2 2 3 2 4 3" xfId="32236"/>
    <cellStyle name="9_III_Tagesbetreuung_2010_Rev1 2 2 4" xfId="1014"/>
    <cellStyle name="9_III_Tagesbetreuung_2010_Rev1 2 2 4 2" xfId="13199"/>
    <cellStyle name="9_III_Tagesbetreuung_2010_Rev1 2 2 4 2 2" xfId="14534"/>
    <cellStyle name="9_III_Tagesbetreuung_2010_Rev1 2 2 4 2 2 2" xfId="16903"/>
    <cellStyle name="9_III_Tagesbetreuung_2010_Rev1 2 2 4 2 2 2 2" xfId="24062"/>
    <cellStyle name="9_III_Tagesbetreuung_2010_Rev1 2 2 4 2 2 2 2 2" xfId="38377"/>
    <cellStyle name="9_III_Tagesbetreuung_2010_Rev1 2 2 4 2 2 2 3" xfId="31218"/>
    <cellStyle name="9_III_Tagesbetreuung_2010_Rev1 2 2 4 2 2 3" xfId="19257"/>
    <cellStyle name="9_III_Tagesbetreuung_2010_Rev1 2 2 4 2 2 3 2" xfId="26394"/>
    <cellStyle name="9_III_Tagesbetreuung_2010_Rev1 2 2 4 2 2 3 2 2" xfId="40709"/>
    <cellStyle name="9_III_Tagesbetreuung_2010_Rev1 2 2 4 2 2 3 3" xfId="33572"/>
    <cellStyle name="9_III_Tagesbetreuung_2010_Rev1 2 2 4 2 2 4" xfId="20564"/>
    <cellStyle name="9_III_Tagesbetreuung_2010_Rev1 2 2 4 2 2 4 2" xfId="27701"/>
    <cellStyle name="9_III_Tagesbetreuung_2010_Rev1 2 2 4 2 2 4 2 2" xfId="42016"/>
    <cellStyle name="9_III_Tagesbetreuung_2010_Rev1 2 2 4 2 2 4 3" xfId="34879"/>
    <cellStyle name="9_III_Tagesbetreuung_2010_Rev1 2 2 4 2 2 5" xfId="21779"/>
    <cellStyle name="9_III_Tagesbetreuung_2010_Rev1 2 2 4 2 2 5 2" xfId="36094"/>
    <cellStyle name="9_III_Tagesbetreuung_2010_Rev1 2 2 4 2 2 6" xfId="28916"/>
    <cellStyle name="9_III_Tagesbetreuung_2010_Rev1 2 2 4 2 3" xfId="15568"/>
    <cellStyle name="9_III_Tagesbetreuung_2010_Rev1 2 2 4 2 3 2" xfId="22727"/>
    <cellStyle name="9_III_Tagesbetreuung_2010_Rev1 2 2 4 2 3 2 2" xfId="37042"/>
    <cellStyle name="9_III_Tagesbetreuung_2010_Rev1 2 2 4 2 3 3" xfId="29883"/>
    <cellStyle name="9_III_Tagesbetreuung_2010_Rev1 2 2 4 2 4" xfId="17922"/>
    <cellStyle name="9_III_Tagesbetreuung_2010_Rev1 2 2 4 2 4 2" xfId="25059"/>
    <cellStyle name="9_III_Tagesbetreuung_2010_Rev1 2 2 4 2 4 2 2" xfId="39374"/>
    <cellStyle name="9_III_Tagesbetreuung_2010_Rev1 2 2 4 2 4 3" xfId="32237"/>
    <cellStyle name="9_III_Tagesbetreuung_2010_Rev1 2 2 5" xfId="1015"/>
    <cellStyle name="9_III_Tagesbetreuung_2010_Rev1 2 2 5 2" xfId="13200"/>
    <cellStyle name="9_III_Tagesbetreuung_2010_Rev1 2 2 5 2 2" xfId="14701"/>
    <cellStyle name="9_III_Tagesbetreuung_2010_Rev1 2 2 5 2 2 2" xfId="17064"/>
    <cellStyle name="9_III_Tagesbetreuung_2010_Rev1 2 2 5 2 2 2 2" xfId="24223"/>
    <cellStyle name="9_III_Tagesbetreuung_2010_Rev1 2 2 5 2 2 2 2 2" xfId="38538"/>
    <cellStyle name="9_III_Tagesbetreuung_2010_Rev1 2 2 5 2 2 2 3" xfId="31379"/>
    <cellStyle name="9_III_Tagesbetreuung_2010_Rev1 2 2 5 2 2 3" xfId="19418"/>
    <cellStyle name="9_III_Tagesbetreuung_2010_Rev1 2 2 5 2 2 3 2" xfId="26555"/>
    <cellStyle name="9_III_Tagesbetreuung_2010_Rev1 2 2 5 2 2 3 2 2" xfId="40870"/>
    <cellStyle name="9_III_Tagesbetreuung_2010_Rev1 2 2 5 2 2 3 3" xfId="33733"/>
    <cellStyle name="9_III_Tagesbetreuung_2010_Rev1 2 2 5 2 2 4" xfId="20716"/>
    <cellStyle name="9_III_Tagesbetreuung_2010_Rev1 2 2 5 2 2 4 2" xfId="27853"/>
    <cellStyle name="9_III_Tagesbetreuung_2010_Rev1 2 2 5 2 2 4 2 2" xfId="42168"/>
    <cellStyle name="9_III_Tagesbetreuung_2010_Rev1 2 2 5 2 2 4 3" xfId="35031"/>
    <cellStyle name="9_III_Tagesbetreuung_2010_Rev1 2 2 5 2 2 5" xfId="21931"/>
    <cellStyle name="9_III_Tagesbetreuung_2010_Rev1 2 2 5 2 2 5 2" xfId="36246"/>
    <cellStyle name="9_III_Tagesbetreuung_2010_Rev1 2 2 5 2 2 6" xfId="29068"/>
    <cellStyle name="9_III_Tagesbetreuung_2010_Rev1 2 2 5 2 3" xfId="15569"/>
    <cellStyle name="9_III_Tagesbetreuung_2010_Rev1 2 2 5 2 3 2" xfId="22728"/>
    <cellStyle name="9_III_Tagesbetreuung_2010_Rev1 2 2 5 2 3 2 2" xfId="37043"/>
    <cellStyle name="9_III_Tagesbetreuung_2010_Rev1 2 2 5 2 3 3" xfId="29884"/>
    <cellStyle name="9_III_Tagesbetreuung_2010_Rev1 2 2 5 2 4" xfId="17923"/>
    <cellStyle name="9_III_Tagesbetreuung_2010_Rev1 2 2 5 2 4 2" xfId="25060"/>
    <cellStyle name="9_III_Tagesbetreuung_2010_Rev1 2 2 5 2 4 2 2" xfId="39375"/>
    <cellStyle name="9_III_Tagesbetreuung_2010_Rev1 2 2 5 2 4 3" xfId="32238"/>
    <cellStyle name="9_III_Tagesbetreuung_2010_Rev1 2 2 6" xfId="13196"/>
    <cellStyle name="9_III_Tagesbetreuung_2010_Rev1 2 2 6 2" xfId="14445"/>
    <cellStyle name="9_III_Tagesbetreuung_2010_Rev1 2 2 6 2 2" xfId="16814"/>
    <cellStyle name="9_III_Tagesbetreuung_2010_Rev1 2 2 6 2 2 2" xfId="23973"/>
    <cellStyle name="9_III_Tagesbetreuung_2010_Rev1 2 2 6 2 2 2 2" xfId="38288"/>
    <cellStyle name="9_III_Tagesbetreuung_2010_Rev1 2 2 6 2 2 3" xfId="31129"/>
    <cellStyle name="9_III_Tagesbetreuung_2010_Rev1 2 2 6 2 3" xfId="19168"/>
    <cellStyle name="9_III_Tagesbetreuung_2010_Rev1 2 2 6 2 3 2" xfId="26305"/>
    <cellStyle name="9_III_Tagesbetreuung_2010_Rev1 2 2 6 2 3 2 2" xfId="40620"/>
    <cellStyle name="9_III_Tagesbetreuung_2010_Rev1 2 2 6 2 3 3" xfId="33483"/>
    <cellStyle name="9_III_Tagesbetreuung_2010_Rev1 2 2 6 2 4" xfId="20501"/>
    <cellStyle name="9_III_Tagesbetreuung_2010_Rev1 2 2 6 2 4 2" xfId="27638"/>
    <cellStyle name="9_III_Tagesbetreuung_2010_Rev1 2 2 6 2 4 2 2" xfId="41953"/>
    <cellStyle name="9_III_Tagesbetreuung_2010_Rev1 2 2 6 2 4 3" xfId="34816"/>
    <cellStyle name="9_III_Tagesbetreuung_2010_Rev1 2 2 6 2 5" xfId="21716"/>
    <cellStyle name="9_III_Tagesbetreuung_2010_Rev1 2 2 6 2 5 2" xfId="36031"/>
    <cellStyle name="9_III_Tagesbetreuung_2010_Rev1 2 2 6 2 6" xfId="28853"/>
    <cellStyle name="9_III_Tagesbetreuung_2010_Rev1 2 2 6 3" xfId="15565"/>
    <cellStyle name="9_III_Tagesbetreuung_2010_Rev1 2 2 6 3 2" xfId="22724"/>
    <cellStyle name="9_III_Tagesbetreuung_2010_Rev1 2 2 6 3 2 2" xfId="37039"/>
    <cellStyle name="9_III_Tagesbetreuung_2010_Rev1 2 2 6 3 3" xfId="29880"/>
    <cellStyle name="9_III_Tagesbetreuung_2010_Rev1 2 2 6 4" xfId="17919"/>
    <cellStyle name="9_III_Tagesbetreuung_2010_Rev1 2 2 6 4 2" xfId="25056"/>
    <cellStyle name="9_III_Tagesbetreuung_2010_Rev1 2 2 6 4 2 2" xfId="39371"/>
    <cellStyle name="9_III_Tagesbetreuung_2010_Rev1 2 2 6 4 3" xfId="32234"/>
    <cellStyle name="9_III_Tagesbetreuung_2010_Rev1 2 3" xfId="1016"/>
    <cellStyle name="9_III_Tagesbetreuung_2010_Rev1 2 3 2" xfId="13201"/>
    <cellStyle name="9_III_Tagesbetreuung_2010_Rev1 2 3 2 2" xfId="13819"/>
    <cellStyle name="9_III_Tagesbetreuung_2010_Rev1 2 3 2 2 2" xfId="16188"/>
    <cellStyle name="9_III_Tagesbetreuung_2010_Rev1 2 3 2 2 2 2" xfId="23347"/>
    <cellStyle name="9_III_Tagesbetreuung_2010_Rev1 2 3 2 2 2 2 2" xfId="37662"/>
    <cellStyle name="9_III_Tagesbetreuung_2010_Rev1 2 3 2 2 2 3" xfId="30503"/>
    <cellStyle name="9_III_Tagesbetreuung_2010_Rev1 2 3 2 2 3" xfId="18542"/>
    <cellStyle name="9_III_Tagesbetreuung_2010_Rev1 2 3 2 2 3 2" xfId="25679"/>
    <cellStyle name="9_III_Tagesbetreuung_2010_Rev1 2 3 2 2 3 2 2" xfId="39994"/>
    <cellStyle name="9_III_Tagesbetreuung_2010_Rev1 2 3 2 2 3 3" xfId="32857"/>
    <cellStyle name="9_III_Tagesbetreuung_2010_Rev1 2 3 2 2 4" xfId="20063"/>
    <cellStyle name="9_III_Tagesbetreuung_2010_Rev1 2 3 2 2 4 2" xfId="27200"/>
    <cellStyle name="9_III_Tagesbetreuung_2010_Rev1 2 3 2 2 4 2 2" xfId="41515"/>
    <cellStyle name="9_III_Tagesbetreuung_2010_Rev1 2 3 2 2 4 3" xfId="34378"/>
    <cellStyle name="9_III_Tagesbetreuung_2010_Rev1 2 3 2 2 5" xfId="21278"/>
    <cellStyle name="9_III_Tagesbetreuung_2010_Rev1 2 3 2 2 5 2" xfId="35593"/>
    <cellStyle name="9_III_Tagesbetreuung_2010_Rev1 2 3 2 2 6" xfId="28415"/>
    <cellStyle name="9_III_Tagesbetreuung_2010_Rev1 2 3 2 3" xfId="15570"/>
    <cellStyle name="9_III_Tagesbetreuung_2010_Rev1 2 3 2 3 2" xfId="22729"/>
    <cellStyle name="9_III_Tagesbetreuung_2010_Rev1 2 3 2 3 2 2" xfId="37044"/>
    <cellStyle name="9_III_Tagesbetreuung_2010_Rev1 2 3 2 3 3" xfId="29885"/>
    <cellStyle name="9_III_Tagesbetreuung_2010_Rev1 2 3 2 4" xfId="17924"/>
    <cellStyle name="9_III_Tagesbetreuung_2010_Rev1 2 3 2 4 2" xfId="25061"/>
    <cellStyle name="9_III_Tagesbetreuung_2010_Rev1 2 3 2 4 2 2" xfId="39376"/>
    <cellStyle name="9_III_Tagesbetreuung_2010_Rev1 2 3 2 4 3" xfId="32239"/>
    <cellStyle name="9_III_Tagesbetreuung_2010_Rev1 2 4" xfId="1017"/>
    <cellStyle name="9_III_Tagesbetreuung_2010_Rev1 2 4 2" xfId="13202"/>
    <cellStyle name="9_III_Tagesbetreuung_2010_Rev1 2 4 2 2" xfId="13808"/>
    <cellStyle name="9_III_Tagesbetreuung_2010_Rev1 2 4 2 2 2" xfId="16177"/>
    <cellStyle name="9_III_Tagesbetreuung_2010_Rev1 2 4 2 2 2 2" xfId="23336"/>
    <cellStyle name="9_III_Tagesbetreuung_2010_Rev1 2 4 2 2 2 2 2" xfId="37651"/>
    <cellStyle name="9_III_Tagesbetreuung_2010_Rev1 2 4 2 2 2 3" xfId="30492"/>
    <cellStyle name="9_III_Tagesbetreuung_2010_Rev1 2 4 2 2 3" xfId="18531"/>
    <cellStyle name="9_III_Tagesbetreuung_2010_Rev1 2 4 2 2 3 2" xfId="25668"/>
    <cellStyle name="9_III_Tagesbetreuung_2010_Rev1 2 4 2 2 3 2 2" xfId="39983"/>
    <cellStyle name="9_III_Tagesbetreuung_2010_Rev1 2 4 2 2 3 3" xfId="32846"/>
    <cellStyle name="9_III_Tagesbetreuung_2010_Rev1 2 4 2 2 4" xfId="20056"/>
    <cellStyle name="9_III_Tagesbetreuung_2010_Rev1 2 4 2 2 4 2" xfId="27193"/>
    <cellStyle name="9_III_Tagesbetreuung_2010_Rev1 2 4 2 2 4 2 2" xfId="41508"/>
    <cellStyle name="9_III_Tagesbetreuung_2010_Rev1 2 4 2 2 4 3" xfId="34371"/>
    <cellStyle name="9_III_Tagesbetreuung_2010_Rev1 2 4 2 2 5" xfId="21271"/>
    <cellStyle name="9_III_Tagesbetreuung_2010_Rev1 2 4 2 2 5 2" xfId="35586"/>
    <cellStyle name="9_III_Tagesbetreuung_2010_Rev1 2 4 2 2 6" xfId="28408"/>
    <cellStyle name="9_III_Tagesbetreuung_2010_Rev1 2 4 2 3" xfId="15571"/>
    <cellStyle name="9_III_Tagesbetreuung_2010_Rev1 2 4 2 3 2" xfId="22730"/>
    <cellStyle name="9_III_Tagesbetreuung_2010_Rev1 2 4 2 3 2 2" xfId="37045"/>
    <cellStyle name="9_III_Tagesbetreuung_2010_Rev1 2 4 2 3 3" xfId="29886"/>
    <cellStyle name="9_III_Tagesbetreuung_2010_Rev1 2 4 2 4" xfId="17925"/>
    <cellStyle name="9_III_Tagesbetreuung_2010_Rev1 2 4 2 4 2" xfId="25062"/>
    <cellStyle name="9_III_Tagesbetreuung_2010_Rev1 2 4 2 4 2 2" xfId="39377"/>
    <cellStyle name="9_III_Tagesbetreuung_2010_Rev1 2 4 2 4 3" xfId="32240"/>
    <cellStyle name="9_III_Tagesbetreuung_2010_Rev1 2 5" xfId="1018"/>
    <cellStyle name="9_III_Tagesbetreuung_2010_Rev1 2 5 2" xfId="13203"/>
    <cellStyle name="9_III_Tagesbetreuung_2010_Rev1 2 5 2 2" xfId="14444"/>
    <cellStyle name="9_III_Tagesbetreuung_2010_Rev1 2 5 2 2 2" xfId="16813"/>
    <cellStyle name="9_III_Tagesbetreuung_2010_Rev1 2 5 2 2 2 2" xfId="23972"/>
    <cellStyle name="9_III_Tagesbetreuung_2010_Rev1 2 5 2 2 2 2 2" xfId="38287"/>
    <cellStyle name="9_III_Tagesbetreuung_2010_Rev1 2 5 2 2 2 3" xfId="31128"/>
    <cellStyle name="9_III_Tagesbetreuung_2010_Rev1 2 5 2 2 3" xfId="19167"/>
    <cellStyle name="9_III_Tagesbetreuung_2010_Rev1 2 5 2 2 3 2" xfId="26304"/>
    <cellStyle name="9_III_Tagesbetreuung_2010_Rev1 2 5 2 2 3 2 2" xfId="40619"/>
    <cellStyle name="9_III_Tagesbetreuung_2010_Rev1 2 5 2 2 3 3" xfId="33482"/>
    <cellStyle name="9_III_Tagesbetreuung_2010_Rev1 2 5 2 2 4" xfId="20500"/>
    <cellStyle name="9_III_Tagesbetreuung_2010_Rev1 2 5 2 2 4 2" xfId="27637"/>
    <cellStyle name="9_III_Tagesbetreuung_2010_Rev1 2 5 2 2 4 2 2" xfId="41952"/>
    <cellStyle name="9_III_Tagesbetreuung_2010_Rev1 2 5 2 2 4 3" xfId="34815"/>
    <cellStyle name="9_III_Tagesbetreuung_2010_Rev1 2 5 2 2 5" xfId="21715"/>
    <cellStyle name="9_III_Tagesbetreuung_2010_Rev1 2 5 2 2 5 2" xfId="36030"/>
    <cellStyle name="9_III_Tagesbetreuung_2010_Rev1 2 5 2 2 6" xfId="28852"/>
    <cellStyle name="9_III_Tagesbetreuung_2010_Rev1 2 5 2 3" xfId="15572"/>
    <cellStyle name="9_III_Tagesbetreuung_2010_Rev1 2 5 2 3 2" xfId="22731"/>
    <cellStyle name="9_III_Tagesbetreuung_2010_Rev1 2 5 2 3 2 2" xfId="37046"/>
    <cellStyle name="9_III_Tagesbetreuung_2010_Rev1 2 5 2 3 3" xfId="29887"/>
    <cellStyle name="9_III_Tagesbetreuung_2010_Rev1 2 5 2 4" xfId="17926"/>
    <cellStyle name="9_III_Tagesbetreuung_2010_Rev1 2 5 2 4 2" xfId="25063"/>
    <cellStyle name="9_III_Tagesbetreuung_2010_Rev1 2 5 2 4 2 2" xfId="39378"/>
    <cellStyle name="9_III_Tagesbetreuung_2010_Rev1 2 5 2 4 3" xfId="32241"/>
    <cellStyle name="9_III_Tagesbetreuung_2010_Rev1 2 6" xfId="1019"/>
    <cellStyle name="9_III_Tagesbetreuung_2010_Rev1 2 6 2" xfId="13204"/>
    <cellStyle name="9_III_Tagesbetreuung_2010_Rev1 2 6 2 2" xfId="14553"/>
    <cellStyle name="9_III_Tagesbetreuung_2010_Rev1 2 6 2 2 2" xfId="16922"/>
    <cellStyle name="9_III_Tagesbetreuung_2010_Rev1 2 6 2 2 2 2" xfId="24081"/>
    <cellStyle name="9_III_Tagesbetreuung_2010_Rev1 2 6 2 2 2 2 2" xfId="38396"/>
    <cellStyle name="9_III_Tagesbetreuung_2010_Rev1 2 6 2 2 2 3" xfId="31237"/>
    <cellStyle name="9_III_Tagesbetreuung_2010_Rev1 2 6 2 2 3" xfId="19276"/>
    <cellStyle name="9_III_Tagesbetreuung_2010_Rev1 2 6 2 2 3 2" xfId="26413"/>
    <cellStyle name="9_III_Tagesbetreuung_2010_Rev1 2 6 2 2 3 2 2" xfId="40728"/>
    <cellStyle name="9_III_Tagesbetreuung_2010_Rev1 2 6 2 2 3 3" xfId="33591"/>
    <cellStyle name="9_III_Tagesbetreuung_2010_Rev1 2 6 2 2 4" xfId="20577"/>
    <cellStyle name="9_III_Tagesbetreuung_2010_Rev1 2 6 2 2 4 2" xfId="27714"/>
    <cellStyle name="9_III_Tagesbetreuung_2010_Rev1 2 6 2 2 4 2 2" xfId="42029"/>
    <cellStyle name="9_III_Tagesbetreuung_2010_Rev1 2 6 2 2 4 3" xfId="34892"/>
    <cellStyle name="9_III_Tagesbetreuung_2010_Rev1 2 6 2 2 5" xfId="21792"/>
    <cellStyle name="9_III_Tagesbetreuung_2010_Rev1 2 6 2 2 5 2" xfId="36107"/>
    <cellStyle name="9_III_Tagesbetreuung_2010_Rev1 2 6 2 2 6" xfId="28929"/>
    <cellStyle name="9_III_Tagesbetreuung_2010_Rev1 2 6 2 3" xfId="15573"/>
    <cellStyle name="9_III_Tagesbetreuung_2010_Rev1 2 6 2 3 2" xfId="22732"/>
    <cellStyle name="9_III_Tagesbetreuung_2010_Rev1 2 6 2 3 2 2" xfId="37047"/>
    <cellStyle name="9_III_Tagesbetreuung_2010_Rev1 2 6 2 3 3" xfId="29888"/>
    <cellStyle name="9_III_Tagesbetreuung_2010_Rev1 2 6 2 4" xfId="17927"/>
    <cellStyle name="9_III_Tagesbetreuung_2010_Rev1 2 6 2 4 2" xfId="25064"/>
    <cellStyle name="9_III_Tagesbetreuung_2010_Rev1 2 6 2 4 2 2" xfId="39379"/>
    <cellStyle name="9_III_Tagesbetreuung_2010_Rev1 2 6 2 4 3" xfId="32242"/>
    <cellStyle name="9_III_Tagesbetreuung_2010_Rev1 2 7" xfId="13195"/>
    <cellStyle name="9_III_Tagesbetreuung_2010_Rev1 2 7 2" xfId="13811"/>
    <cellStyle name="9_III_Tagesbetreuung_2010_Rev1 2 7 2 2" xfId="16180"/>
    <cellStyle name="9_III_Tagesbetreuung_2010_Rev1 2 7 2 2 2" xfId="23339"/>
    <cellStyle name="9_III_Tagesbetreuung_2010_Rev1 2 7 2 2 2 2" xfId="37654"/>
    <cellStyle name="9_III_Tagesbetreuung_2010_Rev1 2 7 2 2 3" xfId="30495"/>
    <cellStyle name="9_III_Tagesbetreuung_2010_Rev1 2 7 2 3" xfId="18534"/>
    <cellStyle name="9_III_Tagesbetreuung_2010_Rev1 2 7 2 3 2" xfId="25671"/>
    <cellStyle name="9_III_Tagesbetreuung_2010_Rev1 2 7 2 3 2 2" xfId="39986"/>
    <cellStyle name="9_III_Tagesbetreuung_2010_Rev1 2 7 2 3 3" xfId="32849"/>
    <cellStyle name="9_III_Tagesbetreuung_2010_Rev1 2 7 2 4" xfId="20059"/>
    <cellStyle name="9_III_Tagesbetreuung_2010_Rev1 2 7 2 4 2" xfId="27196"/>
    <cellStyle name="9_III_Tagesbetreuung_2010_Rev1 2 7 2 4 2 2" xfId="41511"/>
    <cellStyle name="9_III_Tagesbetreuung_2010_Rev1 2 7 2 4 3" xfId="34374"/>
    <cellStyle name="9_III_Tagesbetreuung_2010_Rev1 2 7 2 5" xfId="21274"/>
    <cellStyle name="9_III_Tagesbetreuung_2010_Rev1 2 7 2 5 2" xfId="35589"/>
    <cellStyle name="9_III_Tagesbetreuung_2010_Rev1 2 7 2 6" xfId="28411"/>
    <cellStyle name="9_III_Tagesbetreuung_2010_Rev1 2 7 3" xfId="15564"/>
    <cellStyle name="9_III_Tagesbetreuung_2010_Rev1 2 7 3 2" xfId="22723"/>
    <cellStyle name="9_III_Tagesbetreuung_2010_Rev1 2 7 3 2 2" xfId="37038"/>
    <cellStyle name="9_III_Tagesbetreuung_2010_Rev1 2 7 3 3" xfId="29879"/>
    <cellStyle name="9_III_Tagesbetreuung_2010_Rev1 2 7 4" xfId="17918"/>
    <cellStyle name="9_III_Tagesbetreuung_2010_Rev1 2 7 4 2" xfId="25055"/>
    <cellStyle name="9_III_Tagesbetreuung_2010_Rev1 2 7 4 2 2" xfId="39370"/>
    <cellStyle name="9_III_Tagesbetreuung_2010_Rev1 2 7 4 3" xfId="32233"/>
    <cellStyle name="9_III_Tagesbetreuung_2010_Rev1 3" xfId="1020"/>
    <cellStyle name="9_III_Tagesbetreuung_2010_Rev1 3 2" xfId="1021"/>
    <cellStyle name="9_III_Tagesbetreuung_2010_Rev1 3 2 2" xfId="1022"/>
    <cellStyle name="9_III_Tagesbetreuung_2010_Rev1 3 2 2 2" xfId="13207"/>
    <cellStyle name="9_III_Tagesbetreuung_2010_Rev1 3 2 2 2 2" xfId="14443"/>
    <cellStyle name="9_III_Tagesbetreuung_2010_Rev1 3 2 2 2 2 2" xfId="16812"/>
    <cellStyle name="9_III_Tagesbetreuung_2010_Rev1 3 2 2 2 2 2 2" xfId="23971"/>
    <cellStyle name="9_III_Tagesbetreuung_2010_Rev1 3 2 2 2 2 2 2 2" xfId="38286"/>
    <cellStyle name="9_III_Tagesbetreuung_2010_Rev1 3 2 2 2 2 2 3" xfId="31127"/>
    <cellStyle name="9_III_Tagesbetreuung_2010_Rev1 3 2 2 2 2 3" xfId="19166"/>
    <cellStyle name="9_III_Tagesbetreuung_2010_Rev1 3 2 2 2 2 3 2" xfId="26303"/>
    <cellStyle name="9_III_Tagesbetreuung_2010_Rev1 3 2 2 2 2 3 2 2" xfId="40618"/>
    <cellStyle name="9_III_Tagesbetreuung_2010_Rev1 3 2 2 2 2 3 3" xfId="33481"/>
    <cellStyle name="9_III_Tagesbetreuung_2010_Rev1 3 2 2 2 2 4" xfId="20499"/>
    <cellStyle name="9_III_Tagesbetreuung_2010_Rev1 3 2 2 2 2 4 2" xfId="27636"/>
    <cellStyle name="9_III_Tagesbetreuung_2010_Rev1 3 2 2 2 2 4 2 2" xfId="41951"/>
    <cellStyle name="9_III_Tagesbetreuung_2010_Rev1 3 2 2 2 2 4 3" xfId="34814"/>
    <cellStyle name="9_III_Tagesbetreuung_2010_Rev1 3 2 2 2 2 5" xfId="21714"/>
    <cellStyle name="9_III_Tagesbetreuung_2010_Rev1 3 2 2 2 2 5 2" xfId="36029"/>
    <cellStyle name="9_III_Tagesbetreuung_2010_Rev1 3 2 2 2 2 6" xfId="28851"/>
    <cellStyle name="9_III_Tagesbetreuung_2010_Rev1 3 2 2 2 3" xfId="15576"/>
    <cellStyle name="9_III_Tagesbetreuung_2010_Rev1 3 2 2 2 3 2" xfId="22735"/>
    <cellStyle name="9_III_Tagesbetreuung_2010_Rev1 3 2 2 2 3 2 2" xfId="37050"/>
    <cellStyle name="9_III_Tagesbetreuung_2010_Rev1 3 2 2 2 3 3" xfId="29891"/>
    <cellStyle name="9_III_Tagesbetreuung_2010_Rev1 3 2 2 2 4" xfId="17930"/>
    <cellStyle name="9_III_Tagesbetreuung_2010_Rev1 3 2 2 2 4 2" xfId="25067"/>
    <cellStyle name="9_III_Tagesbetreuung_2010_Rev1 3 2 2 2 4 2 2" xfId="39382"/>
    <cellStyle name="9_III_Tagesbetreuung_2010_Rev1 3 2 2 2 4 3" xfId="32245"/>
    <cellStyle name="9_III_Tagesbetreuung_2010_Rev1 3 2 3" xfId="1023"/>
    <cellStyle name="9_III_Tagesbetreuung_2010_Rev1 3 2 3 2" xfId="13208"/>
    <cellStyle name="9_III_Tagesbetreuung_2010_Rev1 3 2 3 2 2" xfId="14628"/>
    <cellStyle name="9_III_Tagesbetreuung_2010_Rev1 3 2 3 2 2 2" xfId="16991"/>
    <cellStyle name="9_III_Tagesbetreuung_2010_Rev1 3 2 3 2 2 2 2" xfId="24150"/>
    <cellStyle name="9_III_Tagesbetreuung_2010_Rev1 3 2 3 2 2 2 2 2" xfId="38465"/>
    <cellStyle name="9_III_Tagesbetreuung_2010_Rev1 3 2 3 2 2 2 3" xfId="31306"/>
    <cellStyle name="9_III_Tagesbetreuung_2010_Rev1 3 2 3 2 2 3" xfId="19345"/>
    <cellStyle name="9_III_Tagesbetreuung_2010_Rev1 3 2 3 2 2 3 2" xfId="26482"/>
    <cellStyle name="9_III_Tagesbetreuung_2010_Rev1 3 2 3 2 2 3 2 2" xfId="40797"/>
    <cellStyle name="9_III_Tagesbetreuung_2010_Rev1 3 2 3 2 2 3 3" xfId="33660"/>
    <cellStyle name="9_III_Tagesbetreuung_2010_Rev1 3 2 3 2 2 4" xfId="20643"/>
    <cellStyle name="9_III_Tagesbetreuung_2010_Rev1 3 2 3 2 2 4 2" xfId="27780"/>
    <cellStyle name="9_III_Tagesbetreuung_2010_Rev1 3 2 3 2 2 4 2 2" xfId="42095"/>
    <cellStyle name="9_III_Tagesbetreuung_2010_Rev1 3 2 3 2 2 4 3" xfId="34958"/>
    <cellStyle name="9_III_Tagesbetreuung_2010_Rev1 3 2 3 2 2 5" xfId="21858"/>
    <cellStyle name="9_III_Tagesbetreuung_2010_Rev1 3 2 3 2 2 5 2" xfId="36173"/>
    <cellStyle name="9_III_Tagesbetreuung_2010_Rev1 3 2 3 2 2 6" xfId="28995"/>
    <cellStyle name="9_III_Tagesbetreuung_2010_Rev1 3 2 3 2 3" xfId="15577"/>
    <cellStyle name="9_III_Tagesbetreuung_2010_Rev1 3 2 3 2 3 2" xfId="22736"/>
    <cellStyle name="9_III_Tagesbetreuung_2010_Rev1 3 2 3 2 3 2 2" xfId="37051"/>
    <cellStyle name="9_III_Tagesbetreuung_2010_Rev1 3 2 3 2 3 3" xfId="29892"/>
    <cellStyle name="9_III_Tagesbetreuung_2010_Rev1 3 2 3 2 4" xfId="17931"/>
    <cellStyle name="9_III_Tagesbetreuung_2010_Rev1 3 2 3 2 4 2" xfId="25068"/>
    <cellStyle name="9_III_Tagesbetreuung_2010_Rev1 3 2 3 2 4 2 2" xfId="39383"/>
    <cellStyle name="9_III_Tagesbetreuung_2010_Rev1 3 2 3 2 4 3" xfId="32246"/>
    <cellStyle name="9_III_Tagesbetreuung_2010_Rev1 3 2 4" xfId="1024"/>
    <cellStyle name="9_III_Tagesbetreuung_2010_Rev1 3 2 4 2" xfId="13209"/>
    <cellStyle name="9_III_Tagesbetreuung_2010_Rev1 3 2 4 2 2" xfId="14535"/>
    <cellStyle name="9_III_Tagesbetreuung_2010_Rev1 3 2 4 2 2 2" xfId="16904"/>
    <cellStyle name="9_III_Tagesbetreuung_2010_Rev1 3 2 4 2 2 2 2" xfId="24063"/>
    <cellStyle name="9_III_Tagesbetreuung_2010_Rev1 3 2 4 2 2 2 2 2" xfId="38378"/>
    <cellStyle name="9_III_Tagesbetreuung_2010_Rev1 3 2 4 2 2 2 3" xfId="31219"/>
    <cellStyle name="9_III_Tagesbetreuung_2010_Rev1 3 2 4 2 2 3" xfId="19258"/>
    <cellStyle name="9_III_Tagesbetreuung_2010_Rev1 3 2 4 2 2 3 2" xfId="26395"/>
    <cellStyle name="9_III_Tagesbetreuung_2010_Rev1 3 2 4 2 2 3 2 2" xfId="40710"/>
    <cellStyle name="9_III_Tagesbetreuung_2010_Rev1 3 2 4 2 2 3 3" xfId="33573"/>
    <cellStyle name="9_III_Tagesbetreuung_2010_Rev1 3 2 4 2 2 4" xfId="20565"/>
    <cellStyle name="9_III_Tagesbetreuung_2010_Rev1 3 2 4 2 2 4 2" xfId="27702"/>
    <cellStyle name="9_III_Tagesbetreuung_2010_Rev1 3 2 4 2 2 4 2 2" xfId="42017"/>
    <cellStyle name="9_III_Tagesbetreuung_2010_Rev1 3 2 4 2 2 4 3" xfId="34880"/>
    <cellStyle name="9_III_Tagesbetreuung_2010_Rev1 3 2 4 2 2 5" xfId="21780"/>
    <cellStyle name="9_III_Tagesbetreuung_2010_Rev1 3 2 4 2 2 5 2" xfId="36095"/>
    <cellStyle name="9_III_Tagesbetreuung_2010_Rev1 3 2 4 2 2 6" xfId="28917"/>
    <cellStyle name="9_III_Tagesbetreuung_2010_Rev1 3 2 4 2 3" xfId="15578"/>
    <cellStyle name="9_III_Tagesbetreuung_2010_Rev1 3 2 4 2 3 2" xfId="22737"/>
    <cellStyle name="9_III_Tagesbetreuung_2010_Rev1 3 2 4 2 3 2 2" xfId="37052"/>
    <cellStyle name="9_III_Tagesbetreuung_2010_Rev1 3 2 4 2 3 3" xfId="29893"/>
    <cellStyle name="9_III_Tagesbetreuung_2010_Rev1 3 2 4 2 4" xfId="17932"/>
    <cellStyle name="9_III_Tagesbetreuung_2010_Rev1 3 2 4 2 4 2" xfId="25069"/>
    <cellStyle name="9_III_Tagesbetreuung_2010_Rev1 3 2 4 2 4 2 2" xfId="39384"/>
    <cellStyle name="9_III_Tagesbetreuung_2010_Rev1 3 2 4 2 4 3" xfId="32247"/>
    <cellStyle name="9_III_Tagesbetreuung_2010_Rev1 3 2 5" xfId="1025"/>
    <cellStyle name="9_III_Tagesbetreuung_2010_Rev1 3 2 5 2" xfId="13210"/>
    <cellStyle name="9_III_Tagesbetreuung_2010_Rev1 3 2 5 2 2" xfId="14202"/>
    <cellStyle name="9_III_Tagesbetreuung_2010_Rev1 3 2 5 2 2 2" xfId="16571"/>
    <cellStyle name="9_III_Tagesbetreuung_2010_Rev1 3 2 5 2 2 2 2" xfId="23730"/>
    <cellStyle name="9_III_Tagesbetreuung_2010_Rev1 3 2 5 2 2 2 2 2" xfId="38045"/>
    <cellStyle name="9_III_Tagesbetreuung_2010_Rev1 3 2 5 2 2 2 3" xfId="30886"/>
    <cellStyle name="9_III_Tagesbetreuung_2010_Rev1 3 2 5 2 2 3" xfId="18925"/>
    <cellStyle name="9_III_Tagesbetreuung_2010_Rev1 3 2 5 2 2 3 2" xfId="26062"/>
    <cellStyle name="9_III_Tagesbetreuung_2010_Rev1 3 2 5 2 2 3 2 2" xfId="40377"/>
    <cellStyle name="9_III_Tagesbetreuung_2010_Rev1 3 2 5 2 2 3 3" xfId="33240"/>
    <cellStyle name="9_III_Tagesbetreuung_2010_Rev1 3 2 5 2 2 4" xfId="20259"/>
    <cellStyle name="9_III_Tagesbetreuung_2010_Rev1 3 2 5 2 2 4 2" xfId="27396"/>
    <cellStyle name="9_III_Tagesbetreuung_2010_Rev1 3 2 5 2 2 4 2 2" xfId="41711"/>
    <cellStyle name="9_III_Tagesbetreuung_2010_Rev1 3 2 5 2 2 4 3" xfId="34574"/>
    <cellStyle name="9_III_Tagesbetreuung_2010_Rev1 3 2 5 2 2 5" xfId="21474"/>
    <cellStyle name="9_III_Tagesbetreuung_2010_Rev1 3 2 5 2 2 5 2" xfId="35789"/>
    <cellStyle name="9_III_Tagesbetreuung_2010_Rev1 3 2 5 2 2 6" xfId="28611"/>
    <cellStyle name="9_III_Tagesbetreuung_2010_Rev1 3 2 5 2 3" xfId="15579"/>
    <cellStyle name="9_III_Tagesbetreuung_2010_Rev1 3 2 5 2 3 2" xfId="22738"/>
    <cellStyle name="9_III_Tagesbetreuung_2010_Rev1 3 2 5 2 3 2 2" xfId="37053"/>
    <cellStyle name="9_III_Tagesbetreuung_2010_Rev1 3 2 5 2 3 3" xfId="29894"/>
    <cellStyle name="9_III_Tagesbetreuung_2010_Rev1 3 2 5 2 4" xfId="17933"/>
    <cellStyle name="9_III_Tagesbetreuung_2010_Rev1 3 2 5 2 4 2" xfId="25070"/>
    <cellStyle name="9_III_Tagesbetreuung_2010_Rev1 3 2 5 2 4 2 2" xfId="39385"/>
    <cellStyle name="9_III_Tagesbetreuung_2010_Rev1 3 2 5 2 4 3" xfId="32248"/>
    <cellStyle name="9_III_Tagesbetreuung_2010_Rev1 3 2 6" xfId="13206"/>
    <cellStyle name="9_III_Tagesbetreuung_2010_Rev1 3 2 6 2" xfId="14253"/>
    <cellStyle name="9_III_Tagesbetreuung_2010_Rev1 3 2 6 2 2" xfId="16622"/>
    <cellStyle name="9_III_Tagesbetreuung_2010_Rev1 3 2 6 2 2 2" xfId="23781"/>
    <cellStyle name="9_III_Tagesbetreuung_2010_Rev1 3 2 6 2 2 2 2" xfId="38096"/>
    <cellStyle name="9_III_Tagesbetreuung_2010_Rev1 3 2 6 2 2 3" xfId="30937"/>
    <cellStyle name="9_III_Tagesbetreuung_2010_Rev1 3 2 6 2 3" xfId="18976"/>
    <cellStyle name="9_III_Tagesbetreuung_2010_Rev1 3 2 6 2 3 2" xfId="26113"/>
    <cellStyle name="9_III_Tagesbetreuung_2010_Rev1 3 2 6 2 3 2 2" xfId="40428"/>
    <cellStyle name="9_III_Tagesbetreuung_2010_Rev1 3 2 6 2 3 3" xfId="33291"/>
    <cellStyle name="9_III_Tagesbetreuung_2010_Rev1 3 2 6 2 4" xfId="20309"/>
    <cellStyle name="9_III_Tagesbetreuung_2010_Rev1 3 2 6 2 4 2" xfId="27446"/>
    <cellStyle name="9_III_Tagesbetreuung_2010_Rev1 3 2 6 2 4 2 2" xfId="41761"/>
    <cellStyle name="9_III_Tagesbetreuung_2010_Rev1 3 2 6 2 4 3" xfId="34624"/>
    <cellStyle name="9_III_Tagesbetreuung_2010_Rev1 3 2 6 2 5" xfId="21524"/>
    <cellStyle name="9_III_Tagesbetreuung_2010_Rev1 3 2 6 2 5 2" xfId="35839"/>
    <cellStyle name="9_III_Tagesbetreuung_2010_Rev1 3 2 6 2 6" xfId="28661"/>
    <cellStyle name="9_III_Tagesbetreuung_2010_Rev1 3 2 6 3" xfId="15575"/>
    <cellStyle name="9_III_Tagesbetreuung_2010_Rev1 3 2 6 3 2" xfId="22734"/>
    <cellStyle name="9_III_Tagesbetreuung_2010_Rev1 3 2 6 3 2 2" xfId="37049"/>
    <cellStyle name="9_III_Tagesbetreuung_2010_Rev1 3 2 6 3 3" xfId="29890"/>
    <cellStyle name="9_III_Tagesbetreuung_2010_Rev1 3 2 6 4" xfId="17929"/>
    <cellStyle name="9_III_Tagesbetreuung_2010_Rev1 3 2 6 4 2" xfId="25066"/>
    <cellStyle name="9_III_Tagesbetreuung_2010_Rev1 3 2 6 4 2 2" xfId="39381"/>
    <cellStyle name="9_III_Tagesbetreuung_2010_Rev1 3 2 6 4 3" xfId="32244"/>
    <cellStyle name="9_III_Tagesbetreuung_2010_Rev1 3 3" xfId="1026"/>
    <cellStyle name="9_III_Tagesbetreuung_2010_Rev1 3 3 2" xfId="13211"/>
    <cellStyle name="9_III_Tagesbetreuung_2010_Rev1 3 3 2 2" xfId="13910"/>
    <cellStyle name="9_III_Tagesbetreuung_2010_Rev1 3 3 2 2 2" xfId="16279"/>
    <cellStyle name="9_III_Tagesbetreuung_2010_Rev1 3 3 2 2 2 2" xfId="23438"/>
    <cellStyle name="9_III_Tagesbetreuung_2010_Rev1 3 3 2 2 2 2 2" xfId="37753"/>
    <cellStyle name="9_III_Tagesbetreuung_2010_Rev1 3 3 2 2 2 3" xfId="30594"/>
    <cellStyle name="9_III_Tagesbetreuung_2010_Rev1 3 3 2 2 3" xfId="18633"/>
    <cellStyle name="9_III_Tagesbetreuung_2010_Rev1 3 3 2 2 3 2" xfId="25770"/>
    <cellStyle name="9_III_Tagesbetreuung_2010_Rev1 3 3 2 2 3 2 2" xfId="40085"/>
    <cellStyle name="9_III_Tagesbetreuung_2010_Rev1 3 3 2 2 3 3" xfId="32948"/>
    <cellStyle name="9_III_Tagesbetreuung_2010_Rev1 3 3 2 2 4" xfId="20080"/>
    <cellStyle name="9_III_Tagesbetreuung_2010_Rev1 3 3 2 2 4 2" xfId="27217"/>
    <cellStyle name="9_III_Tagesbetreuung_2010_Rev1 3 3 2 2 4 2 2" xfId="41532"/>
    <cellStyle name="9_III_Tagesbetreuung_2010_Rev1 3 3 2 2 4 3" xfId="34395"/>
    <cellStyle name="9_III_Tagesbetreuung_2010_Rev1 3 3 2 2 5" xfId="21295"/>
    <cellStyle name="9_III_Tagesbetreuung_2010_Rev1 3 3 2 2 5 2" xfId="35610"/>
    <cellStyle name="9_III_Tagesbetreuung_2010_Rev1 3 3 2 2 6" xfId="28432"/>
    <cellStyle name="9_III_Tagesbetreuung_2010_Rev1 3 3 2 3" xfId="15580"/>
    <cellStyle name="9_III_Tagesbetreuung_2010_Rev1 3 3 2 3 2" xfId="22739"/>
    <cellStyle name="9_III_Tagesbetreuung_2010_Rev1 3 3 2 3 2 2" xfId="37054"/>
    <cellStyle name="9_III_Tagesbetreuung_2010_Rev1 3 3 2 3 3" xfId="29895"/>
    <cellStyle name="9_III_Tagesbetreuung_2010_Rev1 3 3 2 4" xfId="17934"/>
    <cellStyle name="9_III_Tagesbetreuung_2010_Rev1 3 3 2 4 2" xfId="25071"/>
    <cellStyle name="9_III_Tagesbetreuung_2010_Rev1 3 3 2 4 2 2" xfId="39386"/>
    <cellStyle name="9_III_Tagesbetreuung_2010_Rev1 3 3 2 4 3" xfId="32249"/>
    <cellStyle name="9_III_Tagesbetreuung_2010_Rev1 3 4" xfId="1027"/>
    <cellStyle name="9_III_Tagesbetreuung_2010_Rev1 3 4 2" xfId="13212"/>
    <cellStyle name="9_III_Tagesbetreuung_2010_Rev1 3 4 2 2" xfId="14665"/>
    <cellStyle name="9_III_Tagesbetreuung_2010_Rev1 3 4 2 2 2" xfId="17028"/>
    <cellStyle name="9_III_Tagesbetreuung_2010_Rev1 3 4 2 2 2 2" xfId="24187"/>
    <cellStyle name="9_III_Tagesbetreuung_2010_Rev1 3 4 2 2 2 2 2" xfId="38502"/>
    <cellStyle name="9_III_Tagesbetreuung_2010_Rev1 3 4 2 2 2 3" xfId="31343"/>
    <cellStyle name="9_III_Tagesbetreuung_2010_Rev1 3 4 2 2 3" xfId="19382"/>
    <cellStyle name="9_III_Tagesbetreuung_2010_Rev1 3 4 2 2 3 2" xfId="26519"/>
    <cellStyle name="9_III_Tagesbetreuung_2010_Rev1 3 4 2 2 3 2 2" xfId="40834"/>
    <cellStyle name="9_III_Tagesbetreuung_2010_Rev1 3 4 2 2 3 3" xfId="33697"/>
    <cellStyle name="9_III_Tagesbetreuung_2010_Rev1 3 4 2 2 4" xfId="20680"/>
    <cellStyle name="9_III_Tagesbetreuung_2010_Rev1 3 4 2 2 4 2" xfId="27817"/>
    <cellStyle name="9_III_Tagesbetreuung_2010_Rev1 3 4 2 2 4 2 2" xfId="42132"/>
    <cellStyle name="9_III_Tagesbetreuung_2010_Rev1 3 4 2 2 4 3" xfId="34995"/>
    <cellStyle name="9_III_Tagesbetreuung_2010_Rev1 3 4 2 2 5" xfId="21895"/>
    <cellStyle name="9_III_Tagesbetreuung_2010_Rev1 3 4 2 2 5 2" xfId="36210"/>
    <cellStyle name="9_III_Tagesbetreuung_2010_Rev1 3 4 2 2 6" xfId="29032"/>
    <cellStyle name="9_III_Tagesbetreuung_2010_Rev1 3 4 2 3" xfId="15581"/>
    <cellStyle name="9_III_Tagesbetreuung_2010_Rev1 3 4 2 3 2" xfId="22740"/>
    <cellStyle name="9_III_Tagesbetreuung_2010_Rev1 3 4 2 3 2 2" xfId="37055"/>
    <cellStyle name="9_III_Tagesbetreuung_2010_Rev1 3 4 2 3 3" xfId="29896"/>
    <cellStyle name="9_III_Tagesbetreuung_2010_Rev1 3 4 2 4" xfId="17935"/>
    <cellStyle name="9_III_Tagesbetreuung_2010_Rev1 3 4 2 4 2" xfId="25072"/>
    <cellStyle name="9_III_Tagesbetreuung_2010_Rev1 3 4 2 4 2 2" xfId="39387"/>
    <cellStyle name="9_III_Tagesbetreuung_2010_Rev1 3 4 2 4 3" xfId="32250"/>
    <cellStyle name="9_III_Tagesbetreuung_2010_Rev1 3 5" xfId="1028"/>
    <cellStyle name="9_III_Tagesbetreuung_2010_Rev1 3 5 2" xfId="13213"/>
    <cellStyle name="9_III_Tagesbetreuung_2010_Rev1 3 5 2 2" xfId="14049"/>
    <cellStyle name="9_III_Tagesbetreuung_2010_Rev1 3 5 2 2 2" xfId="16418"/>
    <cellStyle name="9_III_Tagesbetreuung_2010_Rev1 3 5 2 2 2 2" xfId="23577"/>
    <cellStyle name="9_III_Tagesbetreuung_2010_Rev1 3 5 2 2 2 2 2" xfId="37892"/>
    <cellStyle name="9_III_Tagesbetreuung_2010_Rev1 3 5 2 2 2 3" xfId="30733"/>
    <cellStyle name="9_III_Tagesbetreuung_2010_Rev1 3 5 2 2 3" xfId="18772"/>
    <cellStyle name="9_III_Tagesbetreuung_2010_Rev1 3 5 2 2 3 2" xfId="25909"/>
    <cellStyle name="9_III_Tagesbetreuung_2010_Rev1 3 5 2 2 3 2 2" xfId="40224"/>
    <cellStyle name="9_III_Tagesbetreuung_2010_Rev1 3 5 2 2 3 3" xfId="33087"/>
    <cellStyle name="9_III_Tagesbetreuung_2010_Rev1 3 5 2 2 4" xfId="20140"/>
    <cellStyle name="9_III_Tagesbetreuung_2010_Rev1 3 5 2 2 4 2" xfId="27277"/>
    <cellStyle name="9_III_Tagesbetreuung_2010_Rev1 3 5 2 2 4 2 2" xfId="41592"/>
    <cellStyle name="9_III_Tagesbetreuung_2010_Rev1 3 5 2 2 4 3" xfId="34455"/>
    <cellStyle name="9_III_Tagesbetreuung_2010_Rev1 3 5 2 2 5" xfId="21355"/>
    <cellStyle name="9_III_Tagesbetreuung_2010_Rev1 3 5 2 2 5 2" xfId="35670"/>
    <cellStyle name="9_III_Tagesbetreuung_2010_Rev1 3 5 2 2 6" xfId="28492"/>
    <cellStyle name="9_III_Tagesbetreuung_2010_Rev1 3 5 2 3" xfId="15582"/>
    <cellStyle name="9_III_Tagesbetreuung_2010_Rev1 3 5 2 3 2" xfId="22741"/>
    <cellStyle name="9_III_Tagesbetreuung_2010_Rev1 3 5 2 3 2 2" xfId="37056"/>
    <cellStyle name="9_III_Tagesbetreuung_2010_Rev1 3 5 2 3 3" xfId="29897"/>
    <cellStyle name="9_III_Tagesbetreuung_2010_Rev1 3 5 2 4" xfId="17936"/>
    <cellStyle name="9_III_Tagesbetreuung_2010_Rev1 3 5 2 4 2" xfId="25073"/>
    <cellStyle name="9_III_Tagesbetreuung_2010_Rev1 3 5 2 4 2 2" xfId="39388"/>
    <cellStyle name="9_III_Tagesbetreuung_2010_Rev1 3 5 2 4 3" xfId="32251"/>
    <cellStyle name="9_III_Tagesbetreuung_2010_Rev1 3 6" xfId="1029"/>
    <cellStyle name="9_III_Tagesbetreuung_2010_Rev1 3 6 2" xfId="13214"/>
    <cellStyle name="9_III_Tagesbetreuung_2010_Rev1 3 6 2 2" xfId="14442"/>
    <cellStyle name="9_III_Tagesbetreuung_2010_Rev1 3 6 2 2 2" xfId="16811"/>
    <cellStyle name="9_III_Tagesbetreuung_2010_Rev1 3 6 2 2 2 2" xfId="23970"/>
    <cellStyle name="9_III_Tagesbetreuung_2010_Rev1 3 6 2 2 2 2 2" xfId="38285"/>
    <cellStyle name="9_III_Tagesbetreuung_2010_Rev1 3 6 2 2 2 3" xfId="31126"/>
    <cellStyle name="9_III_Tagesbetreuung_2010_Rev1 3 6 2 2 3" xfId="19165"/>
    <cellStyle name="9_III_Tagesbetreuung_2010_Rev1 3 6 2 2 3 2" xfId="26302"/>
    <cellStyle name="9_III_Tagesbetreuung_2010_Rev1 3 6 2 2 3 2 2" xfId="40617"/>
    <cellStyle name="9_III_Tagesbetreuung_2010_Rev1 3 6 2 2 3 3" xfId="33480"/>
    <cellStyle name="9_III_Tagesbetreuung_2010_Rev1 3 6 2 2 4" xfId="20498"/>
    <cellStyle name="9_III_Tagesbetreuung_2010_Rev1 3 6 2 2 4 2" xfId="27635"/>
    <cellStyle name="9_III_Tagesbetreuung_2010_Rev1 3 6 2 2 4 2 2" xfId="41950"/>
    <cellStyle name="9_III_Tagesbetreuung_2010_Rev1 3 6 2 2 4 3" xfId="34813"/>
    <cellStyle name="9_III_Tagesbetreuung_2010_Rev1 3 6 2 2 5" xfId="21713"/>
    <cellStyle name="9_III_Tagesbetreuung_2010_Rev1 3 6 2 2 5 2" xfId="36028"/>
    <cellStyle name="9_III_Tagesbetreuung_2010_Rev1 3 6 2 2 6" xfId="28850"/>
    <cellStyle name="9_III_Tagesbetreuung_2010_Rev1 3 6 2 3" xfId="15583"/>
    <cellStyle name="9_III_Tagesbetreuung_2010_Rev1 3 6 2 3 2" xfId="22742"/>
    <cellStyle name="9_III_Tagesbetreuung_2010_Rev1 3 6 2 3 2 2" xfId="37057"/>
    <cellStyle name="9_III_Tagesbetreuung_2010_Rev1 3 6 2 3 3" xfId="29898"/>
    <cellStyle name="9_III_Tagesbetreuung_2010_Rev1 3 6 2 4" xfId="17937"/>
    <cellStyle name="9_III_Tagesbetreuung_2010_Rev1 3 6 2 4 2" xfId="25074"/>
    <cellStyle name="9_III_Tagesbetreuung_2010_Rev1 3 6 2 4 2 2" xfId="39389"/>
    <cellStyle name="9_III_Tagesbetreuung_2010_Rev1 3 6 2 4 3" xfId="32252"/>
    <cellStyle name="9_III_Tagesbetreuung_2010_Rev1 3 7" xfId="13205"/>
    <cellStyle name="9_III_Tagesbetreuung_2010_Rev1 3 7 2" xfId="14666"/>
    <cellStyle name="9_III_Tagesbetreuung_2010_Rev1 3 7 2 2" xfId="17029"/>
    <cellStyle name="9_III_Tagesbetreuung_2010_Rev1 3 7 2 2 2" xfId="24188"/>
    <cellStyle name="9_III_Tagesbetreuung_2010_Rev1 3 7 2 2 2 2" xfId="38503"/>
    <cellStyle name="9_III_Tagesbetreuung_2010_Rev1 3 7 2 2 3" xfId="31344"/>
    <cellStyle name="9_III_Tagesbetreuung_2010_Rev1 3 7 2 3" xfId="19383"/>
    <cellStyle name="9_III_Tagesbetreuung_2010_Rev1 3 7 2 3 2" xfId="26520"/>
    <cellStyle name="9_III_Tagesbetreuung_2010_Rev1 3 7 2 3 2 2" xfId="40835"/>
    <cellStyle name="9_III_Tagesbetreuung_2010_Rev1 3 7 2 3 3" xfId="33698"/>
    <cellStyle name="9_III_Tagesbetreuung_2010_Rev1 3 7 2 4" xfId="20681"/>
    <cellStyle name="9_III_Tagesbetreuung_2010_Rev1 3 7 2 4 2" xfId="27818"/>
    <cellStyle name="9_III_Tagesbetreuung_2010_Rev1 3 7 2 4 2 2" xfId="42133"/>
    <cellStyle name="9_III_Tagesbetreuung_2010_Rev1 3 7 2 4 3" xfId="34996"/>
    <cellStyle name="9_III_Tagesbetreuung_2010_Rev1 3 7 2 5" xfId="21896"/>
    <cellStyle name="9_III_Tagesbetreuung_2010_Rev1 3 7 2 5 2" xfId="36211"/>
    <cellStyle name="9_III_Tagesbetreuung_2010_Rev1 3 7 2 6" xfId="29033"/>
    <cellStyle name="9_III_Tagesbetreuung_2010_Rev1 3 7 3" xfId="15574"/>
    <cellStyle name="9_III_Tagesbetreuung_2010_Rev1 3 7 3 2" xfId="22733"/>
    <cellStyle name="9_III_Tagesbetreuung_2010_Rev1 3 7 3 2 2" xfId="37048"/>
    <cellStyle name="9_III_Tagesbetreuung_2010_Rev1 3 7 3 3" xfId="29889"/>
    <cellStyle name="9_III_Tagesbetreuung_2010_Rev1 3 7 4" xfId="17928"/>
    <cellStyle name="9_III_Tagesbetreuung_2010_Rev1 3 7 4 2" xfId="25065"/>
    <cellStyle name="9_III_Tagesbetreuung_2010_Rev1 3 7 4 2 2" xfId="39380"/>
    <cellStyle name="9_III_Tagesbetreuung_2010_Rev1 3 7 4 3" xfId="32243"/>
    <cellStyle name="9_III_Tagesbetreuung_2010_Rev1 4" xfId="1030"/>
    <cellStyle name="9_III_Tagesbetreuung_2010_Rev1 4 2" xfId="1031"/>
    <cellStyle name="9_III_Tagesbetreuung_2010_Rev1 4 2 2" xfId="13216"/>
    <cellStyle name="9_III_Tagesbetreuung_2010_Rev1 4 2 2 2" xfId="13762"/>
    <cellStyle name="9_III_Tagesbetreuung_2010_Rev1 4 2 2 2 2" xfId="16131"/>
    <cellStyle name="9_III_Tagesbetreuung_2010_Rev1 4 2 2 2 2 2" xfId="23290"/>
    <cellStyle name="9_III_Tagesbetreuung_2010_Rev1 4 2 2 2 2 2 2" xfId="37605"/>
    <cellStyle name="9_III_Tagesbetreuung_2010_Rev1 4 2 2 2 2 3" xfId="30446"/>
    <cellStyle name="9_III_Tagesbetreuung_2010_Rev1 4 2 2 2 3" xfId="18485"/>
    <cellStyle name="9_III_Tagesbetreuung_2010_Rev1 4 2 2 2 3 2" xfId="25622"/>
    <cellStyle name="9_III_Tagesbetreuung_2010_Rev1 4 2 2 2 3 2 2" xfId="39937"/>
    <cellStyle name="9_III_Tagesbetreuung_2010_Rev1 4 2 2 2 3 3" xfId="32800"/>
    <cellStyle name="9_III_Tagesbetreuung_2010_Rev1 4 2 2 2 4" xfId="20011"/>
    <cellStyle name="9_III_Tagesbetreuung_2010_Rev1 4 2 2 2 4 2" xfId="27148"/>
    <cellStyle name="9_III_Tagesbetreuung_2010_Rev1 4 2 2 2 4 2 2" xfId="41463"/>
    <cellStyle name="9_III_Tagesbetreuung_2010_Rev1 4 2 2 2 4 3" xfId="34326"/>
    <cellStyle name="9_III_Tagesbetreuung_2010_Rev1 4 2 2 2 5" xfId="21226"/>
    <cellStyle name="9_III_Tagesbetreuung_2010_Rev1 4 2 2 2 5 2" xfId="35541"/>
    <cellStyle name="9_III_Tagesbetreuung_2010_Rev1 4 2 2 2 6" xfId="28363"/>
    <cellStyle name="9_III_Tagesbetreuung_2010_Rev1 4 2 2 3" xfId="15585"/>
    <cellStyle name="9_III_Tagesbetreuung_2010_Rev1 4 2 2 3 2" xfId="22744"/>
    <cellStyle name="9_III_Tagesbetreuung_2010_Rev1 4 2 2 3 2 2" xfId="37059"/>
    <cellStyle name="9_III_Tagesbetreuung_2010_Rev1 4 2 2 3 3" xfId="29900"/>
    <cellStyle name="9_III_Tagesbetreuung_2010_Rev1 4 2 2 4" xfId="17939"/>
    <cellStyle name="9_III_Tagesbetreuung_2010_Rev1 4 2 2 4 2" xfId="25076"/>
    <cellStyle name="9_III_Tagesbetreuung_2010_Rev1 4 2 2 4 2 2" xfId="39391"/>
    <cellStyle name="9_III_Tagesbetreuung_2010_Rev1 4 2 2 4 3" xfId="32254"/>
    <cellStyle name="9_III_Tagesbetreuung_2010_Rev1 4 3" xfId="1032"/>
    <cellStyle name="9_III_Tagesbetreuung_2010_Rev1 4 3 2" xfId="13217"/>
    <cellStyle name="9_III_Tagesbetreuung_2010_Rev1 4 3 2 2" xfId="13694"/>
    <cellStyle name="9_III_Tagesbetreuung_2010_Rev1 4 3 2 2 2" xfId="16063"/>
    <cellStyle name="9_III_Tagesbetreuung_2010_Rev1 4 3 2 2 2 2" xfId="23222"/>
    <cellStyle name="9_III_Tagesbetreuung_2010_Rev1 4 3 2 2 2 2 2" xfId="37537"/>
    <cellStyle name="9_III_Tagesbetreuung_2010_Rev1 4 3 2 2 2 3" xfId="30378"/>
    <cellStyle name="9_III_Tagesbetreuung_2010_Rev1 4 3 2 2 3" xfId="18417"/>
    <cellStyle name="9_III_Tagesbetreuung_2010_Rev1 4 3 2 2 3 2" xfId="25554"/>
    <cellStyle name="9_III_Tagesbetreuung_2010_Rev1 4 3 2 2 3 2 2" xfId="39869"/>
    <cellStyle name="9_III_Tagesbetreuung_2010_Rev1 4 3 2 2 3 3" xfId="32732"/>
    <cellStyle name="9_III_Tagesbetreuung_2010_Rev1 4 3 2 2 4" xfId="19943"/>
    <cellStyle name="9_III_Tagesbetreuung_2010_Rev1 4 3 2 2 4 2" xfId="27080"/>
    <cellStyle name="9_III_Tagesbetreuung_2010_Rev1 4 3 2 2 4 2 2" xfId="41395"/>
    <cellStyle name="9_III_Tagesbetreuung_2010_Rev1 4 3 2 2 4 3" xfId="34258"/>
    <cellStyle name="9_III_Tagesbetreuung_2010_Rev1 4 3 2 2 5" xfId="21158"/>
    <cellStyle name="9_III_Tagesbetreuung_2010_Rev1 4 3 2 2 5 2" xfId="35473"/>
    <cellStyle name="9_III_Tagesbetreuung_2010_Rev1 4 3 2 2 6" xfId="28295"/>
    <cellStyle name="9_III_Tagesbetreuung_2010_Rev1 4 3 2 3" xfId="15586"/>
    <cellStyle name="9_III_Tagesbetreuung_2010_Rev1 4 3 2 3 2" xfId="22745"/>
    <cellStyle name="9_III_Tagesbetreuung_2010_Rev1 4 3 2 3 2 2" xfId="37060"/>
    <cellStyle name="9_III_Tagesbetreuung_2010_Rev1 4 3 2 3 3" xfId="29901"/>
    <cellStyle name="9_III_Tagesbetreuung_2010_Rev1 4 3 2 4" xfId="17940"/>
    <cellStyle name="9_III_Tagesbetreuung_2010_Rev1 4 3 2 4 2" xfId="25077"/>
    <cellStyle name="9_III_Tagesbetreuung_2010_Rev1 4 3 2 4 2 2" xfId="39392"/>
    <cellStyle name="9_III_Tagesbetreuung_2010_Rev1 4 3 2 4 3" xfId="32255"/>
    <cellStyle name="9_III_Tagesbetreuung_2010_Rev1 4 4" xfId="1033"/>
    <cellStyle name="9_III_Tagesbetreuung_2010_Rev1 4 4 2" xfId="13218"/>
    <cellStyle name="9_III_Tagesbetreuung_2010_Rev1 4 4 2 2" xfId="14550"/>
    <cellStyle name="9_III_Tagesbetreuung_2010_Rev1 4 4 2 2 2" xfId="16919"/>
    <cellStyle name="9_III_Tagesbetreuung_2010_Rev1 4 4 2 2 2 2" xfId="24078"/>
    <cellStyle name="9_III_Tagesbetreuung_2010_Rev1 4 4 2 2 2 2 2" xfId="38393"/>
    <cellStyle name="9_III_Tagesbetreuung_2010_Rev1 4 4 2 2 2 3" xfId="31234"/>
    <cellStyle name="9_III_Tagesbetreuung_2010_Rev1 4 4 2 2 3" xfId="19273"/>
    <cellStyle name="9_III_Tagesbetreuung_2010_Rev1 4 4 2 2 3 2" xfId="26410"/>
    <cellStyle name="9_III_Tagesbetreuung_2010_Rev1 4 4 2 2 3 2 2" xfId="40725"/>
    <cellStyle name="9_III_Tagesbetreuung_2010_Rev1 4 4 2 2 3 3" xfId="33588"/>
    <cellStyle name="9_III_Tagesbetreuung_2010_Rev1 4 4 2 2 4" xfId="20574"/>
    <cellStyle name="9_III_Tagesbetreuung_2010_Rev1 4 4 2 2 4 2" xfId="27711"/>
    <cellStyle name="9_III_Tagesbetreuung_2010_Rev1 4 4 2 2 4 2 2" xfId="42026"/>
    <cellStyle name="9_III_Tagesbetreuung_2010_Rev1 4 4 2 2 4 3" xfId="34889"/>
    <cellStyle name="9_III_Tagesbetreuung_2010_Rev1 4 4 2 2 5" xfId="21789"/>
    <cellStyle name="9_III_Tagesbetreuung_2010_Rev1 4 4 2 2 5 2" xfId="36104"/>
    <cellStyle name="9_III_Tagesbetreuung_2010_Rev1 4 4 2 2 6" xfId="28926"/>
    <cellStyle name="9_III_Tagesbetreuung_2010_Rev1 4 4 2 3" xfId="15587"/>
    <cellStyle name="9_III_Tagesbetreuung_2010_Rev1 4 4 2 3 2" xfId="22746"/>
    <cellStyle name="9_III_Tagesbetreuung_2010_Rev1 4 4 2 3 2 2" xfId="37061"/>
    <cellStyle name="9_III_Tagesbetreuung_2010_Rev1 4 4 2 3 3" xfId="29902"/>
    <cellStyle name="9_III_Tagesbetreuung_2010_Rev1 4 4 2 4" xfId="17941"/>
    <cellStyle name="9_III_Tagesbetreuung_2010_Rev1 4 4 2 4 2" xfId="25078"/>
    <cellStyle name="9_III_Tagesbetreuung_2010_Rev1 4 4 2 4 2 2" xfId="39393"/>
    <cellStyle name="9_III_Tagesbetreuung_2010_Rev1 4 4 2 4 3" xfId="32256"/>
    <cellStyle name="9_III_Tagesbetreuung_2010_Rev1 4 5" xfId="1034"/>
    <cellStyle name="9_III_Tagesbetreuung_2010_Rev1 4 5 2" xfId="13219"/>
    <cellStyle name="9_III_Tagesbetreuung_2010_Rev1 4 5 2 2" xfId="13749"/>
    <cellStyle name="9_III_Tagesbetreuung_2010_Rev1 4 5 2 2 2" xfId="16118"/>
    <cellStyle name="9_III_Tagesbetreuung_2010_Rev1 4 5 2 2 2 2" xfId="23277"/>
    <cellStyle name="9_III_Tagesbetreuung_2010_Rev1 4 5 2 2 2 2 2" xfId="37592"/>
    <cellStyle name="9_III_Tagesbetreuung_2010_Rev1 4 5 2 2 2 3" xfId="30433"/>
    <cellStyle name="9_III_Tagesbetreuung_2010_Rev1 4 5 2 2 3" xfId="18472"/>
    <cellStyle name="9_III_Tagesbetreuung_2010_Rev1 4 5 2 2 3 2" xfId="25609"/>
    <cellStyle name="9_III_Tagesbetreuung_2010_Rev1 4 5 2 2 3 2 2" xfId="39924"/>
    <cellStyle name="9_III_Tagesbetreuung_2010_Rev1 4 5 2 2 3 3" xfId="32787"/>
    <cellStyle name="9_III_Tagesbetreuung_2010_Rev1 4 5 2 2 4" xfId="19998"/>
    <cellStyle name="9_III_Tagesbetreuung_2010_Rev1 4 5 2 2 4 2" xfId="27135"/>
    <cellStyle name="9_III_Tagesbetreuung_2010_Rev1 4 5 2 2 4 2 2" xfId="41450"/>
    <cellStyle name="9_III_Tagesbetreuung_2010_Rev1 4 5 2 2 4 3" xfId="34313"/>
    <cellStyle name="9_III_Tagesbetreuung_2010_Rev1 4 5 2 2 5" xfId="21213"/>
    <cellStyle name="9_III_Tagesbetreuung_2010_Rev1 4 5 2 2 5 2" xfId="35528"/>
    <cellStyle name="9_III_Tagesbetreuung_2010_Rev1 4 5 2 2 6" xfId="28350"/>
    <cellStyle name="9_III_Tagesbetreuung_2010_Rev1 4 5 2 3" xfId="15588"/>
    <cellStyle name="9_III_Tagesbetreuung_2010_Rev1 4 5 2 3 2" xfId="22747"/>
    <cellStyle name="9_III_Tagesbetreuung_2010_Rev1 4 5 2 3 2 2" xfId="37062"/>
    <cellStyle name="9_III_Tagesbetreuung_2010_Rev1 4 5 2 3 3" xfId="29903"/>
    <cellStyle name="9_III_Tagesbetreuung_2010_Rev1 4 5 2 4" xfId="17942"/>
    <cellStyle name="9_III_Tagesbetreuung_2010_Rev1 4 5 2 4 2" xfId="25079"/>
    <cellStyle name="9_III_Tagesbetreuung_2010_Rev1 4 5 2 4 2 2" xfId="39394"/>
    <cellStyle name="9_III_Tagesbetreuung_2010_Rev1 4 5 2 4 3" xfId="32257"/>
    <cellStyle name="9_III_Tagesbetreuung_2010_Rev1 4 6" xfId="13215"/>
    <cellStyle name="9_III_Tagesbetreuung_2010_Rev1 4 6 2" xfId="14264"/>
    <cellStyle name="9_III_Tagesbetreuung_2010_Rev1 4 6 2 2" xfId="16633"/>
    <cellStyle name="9_III_Tagesbetreuung_2010_Rev1 4 6 2 2 2" xfId="23792"/>
    <cellStyle name="9_III_Tagesbetreuung_2010_Rev1 4 6 2 2 2 2" xfId="38107"/>
    <cellStyle name="9_III_Tagesbetreuung_2010_Rev1 4 6 2 2 3" xfId="30948"/>
    <cellStyle name="9_III_Tagesbetreuung_2010_Rev1 4 6 2 3" xfId="18987"/>
    <cellStyle name="9_III_Tagesbetreuung_2010_Rev1 4 6 2 3 2" xfId="26124"/>
    <cellStyle name="9_III_Tagesbetreuung_2010_Rev1 4 6 2 3 2 2" xfId="40439"/>
    <cellStyle name="9_III_Tagesbetreuung_2010_Rev1 4 6 2 3 3" xfId="33302"/>
    <cellStyle name="9_III_Tagesbetreuung_2010_Rev1 4 6 2 4" xfId="20320"/>
    <cellStyle name="9_III_Tagesbetreuung_2010_Rev1 4 6 2 4 2" xfId="27457"/>
    <cellStyle name="9_III_Tagesbetreuung_2010_Rev1 4 6 2 4 2 2" xfId="41772"/>
    <cellStyle name="9_III_Tagesbetreuung_2010_Rev1 4 6 2 4 3" xfId="34635"/>
    <cellStyle name="9_III_Tagesbetreuung_2010_Rev1 4 6 2 5" xfId="21535"/>
    <cellStyle name="9_III_Tagesbetreuung_2010_Rev1 4 6 2 5 2" xfId="35850"/>
    <cellStyle name="9_III_Tagesbetreuung_2010_Rev1 4 6 2 6" xfId="28672"/>
    <cellStyle name="9_III_Tagesbetreuung_2010_Rev1 4 6 3" xfId="15584"/>
    <cellStyle name="9_III_Tagesbetreuung_2010_Rev1 4 6 3 2" xfId="22743"/>
    <cellStyle name="9_III_Tagesbetreuung_2010_Rev1 4 6 3 2 2" xfId="37058"/>
    <cellStyle name="9_III_Tagesbetreuung_2010_Rev1 4 6 3 3" xfId="29899"/>
    <cellStyle name="9_III_Tagesbetreuung_2010_Rev1 4 6 4" xfId="17938"/>
    <cellStyle name="9_III_Tagesbetreuung_2010_Rev1 4 6 4 2" xfId="25075"/>
    <cellStyle name="9_III_Tagesbetreuung_2010_Rev1 4 6 4 2 2" xfId="39390"/>
    <cellStyle name="9_III_Tagesbetreuung_2010_Rev1 4 6 4 3" xfId="32253"/>
    <cellStyle name="9_III_Tagesbetreuung_2010_Rev1 5" xfId="1035"/>
    <cellStyle name="9_III_Tagesbetreuung_2010_Rev1 5 2" xfId="13220"/>
    <cellStyle name="9_III_Tagesbetreuung_2010_Rev1 5 2 2" xfId="14283"/>
    <cellStyle name="9_III_Tagesbetreuung_2010_Rev1 5 2 2 2" xfId="16652"/>
    <cellStyle name="9_III_Tagesbetreuung_2010_Rev1 5 2 2 2 2" xfId="23811"/>
    <cellStyle name="9_III_Tagesbetreuung_2010_Rev1 5 2 2 2 2 2" xfId="38126"/>
    <cellStyle name="9_III_Tagesbetreuung_2010_Rev1 5 2 2 2 3" xfId="30967"/>
    <cellStyle name="9_III_Tagesbetreuung_2010_Rev1 5 2 2 3" xfId="19006"/>
    <cellStyle name="9_III_Tagesbetreuung_2010_Rev1 5 2 2 3 2" xfId="26143"/>
    <cellStyle name="9_III_Tagesbetreuung_2010_Rev1 5 2 2 3 2 2" xfId="40458"/>
    <cellStyle name="9_III_Tagesbetreuung_2010_Rev1 5 2 2 3 3" xfId="33321"/>
    <cellStyle name="9_III_Tagesbetreuung_2010_Rev1 5 2 2 4" xfId="20339"/>
    <cellStyle name="9_III_Tagesbetreuung_2010_Rev1 5 2 2 4 2" xfId="27476"/>
    <cellStyle name="9_III_Tagesbetreuung_2010_Rev1 5 2 2 4 2 2" xfId="41791"/>
    <cellStyle name="9_III_Tagesbetreuung_2010_Rev1 5 2 2 4 3" xfId="34654"/>
    <cellStyle name="9_III_Tagesbetreuung_2010_Rev1 5 2 2 5" xfId="21554"/>
    <cellStyle name="9_III_Tagesbetreuung_2010_Rev1 5 2 2 5 2" xfId="35869"/>
    <cellStyle name="9_III_Tagesbetreuung_2010_Rev1 5 2 2 6" xfId="28691"/>
    <cellStyle name="9_III_Tagesbetreuung_2010_Rev1 5 2 3" xfId="15589"/>
    <cellStyle name="9_III_Tagesbetreuung_2010_Rev1 5 2 3 2" xfId="22748"/>
    <cellStyle name="9_III_Tagesbetreuung_2010_Rev1 5 2 3 2 2" xfId="37063"/>
    <cellStyle name="9_III_Tagesbetreuung_2010_Rev1 5 2 3 3" xfId="29904"/>
    <cellStyle name="9_III_Tagesbetreuung_2010_Rev1 5 2 4" xfId="17943"/>
    <cellStyle name="9_III_Tagesbetreuung_2010_Rev1 5 2 4 2" xfId="25080"/>
    <cellStyle name="9_III_Tagesbetreuung_2010_Rev1 5 2 4 2 2" xfId="39395"/>
    <cellStyle name="9_III_Tagesbetreuung_2010_Rev1 5 2 4 3" xfId="32258"/>
    <cellStyle name="9_III_Tagesbetreuung_2010_Rev1 6" xfId="1036"/>
    <cellStyle name="9_III_Tagesbetreuung_2010_Rev1 6 2" xfId="13221"/>
    <cellStyle name="9_III_Tagesbetreuung_2010_Rev1 6 2 2" xfId="14627"/>
    <cellStyle name="9_III_Tagesbetreuung_2010_Rev1 6 2 2 2" xfId="16990"/>
    <cellStyle name="9_III_Tagesbetreuung_2010_Rev1 6 2 2 2 2" xfId="24149"/>
    <cellStyle name="9_III_Tagesbetreuung_2010_Rev1 6 2 2 2 2 2" xfId="38464"/>
    <cellStyle name="9_III_Tagesbetreuung_2010_Rev1 6 2 2 2 3" xfId="31305"/>
    <cellStyle name="9_III_Tagesbetreuung_2010_Rev1 6 2 2 3" xfId="19344"/>
    <cellStyle name="9_III_Tagesbetreuung_2010_Rev1 6 2 2 3 2" xfId="26481"/>
    <cellStyle name="9_III_Tagesbetreuung_2010_Rev1 6 2 2 3 2 2" xfId="40796"/>
    <cellStyle name="9_III_Tagesbetreuung_2010_Rev1 6 2 2 3 3" xfId="33659"/>
    <cellStyle name="9_III_Tagesbetreuung_2010_Rev1 6 2 2 4" xfId="20642"/>
    <cellStyle name="9_III_Tagesbetreuung_2010_Rev1 6 2 2 4 2" xfId="27779"/>
    <cellStyle name="9_III_Tagesbetreuung_2010_Rev1 6 2 2 4 2 2" xfId="42094"/>
    <cellStyle name="9_III_Tagesbetreuung_2010_Rev1 6 2 2 4 3" xfId="34957"/>
    <cellStyle name="9_III_Tagesbetreuung_2010_Rev1 6 2 2 5" xfId="21857"/>
    <cellStyle name="9_III_Tagesbetreuung_2010_Rev1 6 2 2 5 2" xfId="36172"/>
    <cellStyle name="9_III_Tagesbetreuung_2010_Rev1 6 2 2 6" xfId="28994"/>
    <cellStyle name="9_III_Tagesbetreuung_2010_Rev1 6 2 3" xfId="15590"/>
    <cellStyle name="9_III_Tagesbetreuung_2010_Rev1 6 2 3 2" xfId="22749"/>
    <cellStyle name="9_III_Tagesbetreuung_2010_Rev1 6 2 3 2 2" xfId="37064"/>
    <cellStyle name="9_III_Tagesbetreuung_2010_Rev1 6 2 3 3" xfId="29905"/>
    <cellStyle name="9_III_Tagesbetreuung_2010_Rev1 6 2 4" xfId="17944"/>
    <cellStyle name="9_III_Tagesbetreuung_2010_Rev1 6 2 4 2" xfId="25081"/>
    <cellStyle name="9_III_Tagesbetreuung_2010_Rev1 6 2 4 2 2" xfId="39396"/>
    <cellStyle name="9_III_Tagesbetreuung_2010_Rev1 6 2 4 3" xfId="32259"/>
    <cellStyle name="9_III_Tagesbetreuung_2010_Rev1 7" xfId="1037"/>
    <cellStyle name="9_III_Tagesbetreuung_2010_Rev1 7 2" xfId="13222"/>
    <cellStyle name="9_III_Tagesbetreuung_2010_Rev1 7 2 2" xfId="13695"/>
    <cellStyle name="9_III_Tagesbetreuung_2010_Rev1 7 2 2 2" xfId="16064"/>
    <cellStyle name="9_III_Tagesbetreuung_2010_Rev1 7 2 2 2 2" xfId="23223"/>
    <cellStyle name="9_III_Tagesbetreuung_2010_Rev1 7 2 2 2 2 2" xfId="37538"/>
    <cellStyle name="9_III_Tagesbetreuung_2010_Rev1 7 2 2 2 3" xfId="30379"/>
    <cellStyle name="9_III_Tagesbetreuung_2010_Rev1 7 2 2 3" xfId="18418"/>
    <cellStyle name="9_III_Tagesbetreuung_2010_Rev1 7 2 2 3 2" xfId="25555"/>
    <cellStyle name="9_III_Tagesbetreuung_2010_Rev1 7 2 2 3 2 2" xfId="39870"/>
    <cellStyle name="9_III_Tagesbetreuung_2010_Rev1 7 2 2 3 3" xfId="32733"/>
    <cellStyle name="9_III_Tagesbetreuung_2010_Rev1 7 2 2 4" xfId="19944"/>
    <cellStyle name="9_III_Tagesbetreuung_2010_Rev1 7 2 2 4 2" xfId="27081"/>
    <cellStyle name="9_III_Tagesbetreuung_2010_Rev1 7 2 2 4 2 2" xfId="41396"/>
    <cellStyle name="9_III_Tagesbetreuung_2010_Rev1 7 2 2 4 3" xfId="34259"/>
    <cellStyle name="9_III_Tagesbetreuung_2010_Rev1 7 2 2 5" xfId="21159"/>
    <cellStyle name="9_III_Tagesbetreuung_2010_Rev1 7 2 2 5 2" xfId="35474"/>
    <cellStyle name="9_III_Tagesbetreuung_2010_Rev1 7 2 2 6" xfId="28296"/>
    <cellStyle name="9_III_Tagesbetreuung_2010_Rev1 7 2 3" xfId="15591"/>
    <cellStyle name="9_III_Tagesbetreuung_2010_Rev1 7 2 3 2" xfId="22750"/>
    <cellStyle name="9_III_Tagesbetreuung_2010_Rev1 7 2 3 2 2" xfId="37065"/>
    <cellStyle name="9_III_Tagesbetreuung_2010_Rev1 7 2 3 3" xfId="29906"/>
    <cellStyle name="9_III_Tagesbetreuung_2010_Rev1 7 2 4" xfId="17945"/>
    <cellStyle name="9_III_Tagesbetreuung_2010_Rev1 7 2 4 2" xfId="25082"/>
    <cellStyle name="9_III_Tagesbetreuung_2010_Rev1 7 2 4 2 2" xfId="39397"/>
    <cellStyle name="9_III_Tagesbetreuung_2010_Rev1 7 2 4 3" xfId="32260"/>
    <cellStyle name="9_III_Tagesbetreuung_2010_Rev1 8" xfId="1038"/>
    <cellStyle name="9_III_Tagesbetreuung_2010_Rev1 8 2" xfId="13223"/>
    <cellStyle name="9_III_Tagesbetreuung_2010_Rev1 8 2 2" xfId="14626"/>
    <cellStyle name="9_III_Tagesbetreuung_2010_Rev1 8 2 2 2" xfId="16989"/>
    <cellStyle name="9_III_Tagesbetreuung_2010_Rev1 8 2 2 2 2" xfId="24148"/>
    <cellStyle name="9_III_Tagesbetreuung_2010_Rev1 8 2 2 2 2 2" xfId="38463"/>
    <cellStyle name="9_III_Tagesbetreuung_2010_Rev1 8 2 2 2 3" xfId="31304"/>
    <cellStyle name="9_III_Tagesbetreuung_2010_Rev1 8 2 2 3" xfId="19343"/>
    <cellStyle name="9_III_Tagesbetreuung_2010_Rev1 8 2 2 3 2" xfId="26480"/>
    <cellStyle name="9_III_Tagesbetreuung_2010_Rev1 8 2 2 3 2 2" xfId="40795"/>
    <cellStyle name="9_III_Tagesbetreuung_2010_Rev1 8 2 2 3 3" xfId="33658"/>
    <cellStyle name="9_III_Tagesbetreuung_2010_Rev1 8 2 2 4" xfId="20641"/>
    <cellStyle name="9_III_Tagesbetreuung_2010_Rev1 8 2 2 4 2" xfId="27778"/>
    <cellStyle name="9_III_Tagesbetreuung_2010_Rev1 8 2 2 4 2 2" xfId="42093"/>
    <cellStyle name="9_III_Tagesbetreuung_2010_Rev1 8 2 2 4 3" xfId="34956"/>
    <cellStyle name="9_III_Tagesbetreuung_2010_Rev1 8 2 2 5" xfId="21856"/>
    <cellStyle name="9_III_Tagesbetreuung_2010_Rev1 8 2 2 5 2" xfId="36171"/>
    <cellStyle name="9_III_Tagesbetreuung_2010_Rev1 8 2 2 6" xfId="28993"/>
    <cellStyle name="9_III_Tagesbetreuung_2010_Rev1 8 2 3" xfId="15592"/>
    <cellStyle name="9_III_Tagesbetreuung_2010_Rev1 8 2 3 2" xfId="22751"/>
    <cellStyle name="9_III_Tagesbetreuung_2010_Rev1 8 2 3 2 2" xfId="37066"/>
    <cellStyle name="9_III_Tagesbetreuung_2010_Rev1 8 2 3 3" xfId="29907"/>
    <cellStyle name="9_III_Tagesbetreuung_2010_Rev1 8 2 4" xfId="17946"/>
    <cellStyle name="9_III_Tagesbetreuung_2010_Rev1 8 2 4 2" xfId="25083"/>
    <cellStyle name="9_III_Tagesbetreuung_2010_Rev1 8 2 4 2 2" xfId="39398"/>
    <cellStyle name="9_III_Tagesbetreuung_2010_Rev1 8 2 4 3" xfId="32261"/>
    <cellStyle name="9_III_Tagesbetreuung_2010_Rev1 9" xfId="13194"/>
    <cellStyle name="9_III_Tagesbetreuung_2010_Rev1 9 2" xfId="13451"/>
    <cellStyle name="9_III_Tagesbetreuung_2010_Rev1 9 2 2" xfId="15820"/>
    <cellStyle name="9_III_Tagesbetreuung_2010_Rev1 9 2 2 2" xfId="22979"/>
    <cellStyle name="9_III_Tagesbetreuung_2010_Rev1 9 2 2 2 2" xfId="37294"/>
    <cellStyle name="9_III_Tagesbetreuung_2010_Rev1 9 2 2 3" xfId="30135"/>
    <cellStyle name="9_III_Tagesbetreuung_2010_Rev1 9 2 3" xfId="18174"/>
    <cellStyle name="9_III_Tagesbetreuung_2010_Rev1 9 2 3 2" xfId="25311"/>
    <cellStyle name="9_III_Tagesbetreuung_2010_Rev1 9 2 3 2 2" xfId="39626"/>
    <cellStyle name="9_III_Tagesbetreuung_2010_Rev1 9 2 3 3" xfId="32489"/>
    <cellStyle name="9_III_Tagesbetreuung_2010_Rev1 9 2 4" xfId="19878"/>
    <cellStyle name="9_III_Tagesbetreuung_2010_Rev1 9 2 4 2" xfId="27015"/>
    <cellStyle name="9_III_Tagesbetreuung_2010_Rev1 9 2 4 2 2" xfId="41330"/>
    <cellStyle name="9_III_Tagesbetreuung_2010_Rev1 9 2 4 3" xfId="34193"/>
    <cellStyle name="9_III_Tagesbetreuung_2010_Rev1 9 2 5" xfId="21093"/>
    <cellStyle name="9_III_Tagesbetreuung_2010_Rev1 9 2 5 2" xfId="35408"/>
    <cellStyle name="9_III_Tagesbetreuung_2010_Rev1 9 2 6" xfId="28230"/>
    <cellStyle name="9_III_Tagesbetreuung_2010_Rev1 9 3" xfId="15563"/>
    <cellStyle name="9_III_Tagesbetreuung_2010_Rev1 9 3 2" xfId="22722"/>
    <cellStyle name="9_III_Tagesbetreuung_2010_Rev1 9 3 2 2" xfId="37037"/>
    <cellStyle name="9_III_Tagesbetreuung_2010_Rev1 9 3 3" xfId="29878"/>
    <cellStyle name="9_III_Tagesbetreuung_2010_Rev1 9 4" xfId="17917"/>
    <cellStyle name="9_III_Tagesbetreuung_2010_Rev1 9 4 2" xfId="25054"/>
    <cellStyle name="9_III_Tagesbetreuung_2010_Rev1 9 4 2 2" xfId="39369"/>
    <cellStyle name="9_III_Tagesbetreuung_2010_Rev1 9 4 3" xfId="32232"/>
    <cellStyle name="9_leertabellen_teil_iii" xfId="222"/>
    <cellStyle name="9_leertabellen_teil_iii 10" xfId="43299"/>
    <cellStyle name="9_leertabellen_teil_iii 2" xfId="1039"/>
    <cellStyle name="9_leertabellen_teil_iii 2 2" xfId="1040"/>
    <cellStyle name="9_leertabellen_teil_iii 2 2 2" xfId="1041"/>
    <cellStyle name="9_leertabellen_teil_iii 2 2 2 2" xfId="13227"/>
    <cellStyle name="9_leertabellen_teil_iii 2 2 2 2 2" xfId="14664"/>
    <cellStyle name="9_leertabellen_teil_iii 2 2 2 2 2 2" xfId="17027"/>
    <cellStyle name="9_leertabellen_teil_iii 2 2 2 2 2 2 2" xfId="24186"/>
    <cellStyle name="9_leertabellen_teil_iii 2 2 2 2 2 2 2 2" xfId="38501"/>
    <cellStyle name="9_leertabellen_teil_iii 2 2 2 2 2 2 3" xfId="31342"/>
    <cellStyle name="9_leertabellen_teil_iii 2 2 2 2 2 3" xfId="19381"/>
    <cellStyle name="9_leertabellen_teil_iii 2 2 2 2 2 3 2" xfId="26518"/>
    <cellStyle name="9_leertabellen_teil_iii 2 2 2 2 2 3 2 2" xfId="40833"/>
    <cellStyle name="9_leertabellen_teil_iii 2 2 2 2 2 3 3" xfId="33696"/>
    <cellStyle name="9_leertabellen_teil_iii 2 2 2 2 2 4" xfId="20679"/>
    <cellStyle name="9_leertabellen_teil_iii 2 2 2 2 2 4 2" xfId="27816"/>
    <cellStyle name="9_leertabellen_teil_iii 2 2 2 2 2 4 2 2" xfId="42131"/>
    <cellStyle name="9_leertabellen_teil_iii 2 2 2 2 2 4 3" xfId="34994"/>
    <cellStyle name="9_leertabellen_teil_iii 2 2 2 2 2 5" xfId="21894"/>
    <cellStyle name="9_leertabellen_teil_iii 2 2 2 2 2 5 2" xfId="36209"/>
    <cellStyle name="9_leertabellen_teil_iii 2 2 2 2 2 6" xfId="29031"/>
    <cellStyle name="9_leertabellen_teil_iii 2 2 2 2 3" xfId="15596"/>
    <cellStyle name="9_leertabellen_teil_iii 2 2 2 2 3 2" xfId="22755"/>
    <cellStyle name="9_leertabellen_teil_iii 2 2 2 2 3 2 2" xfId="37070"/>
    <cellStyle name="9_leertabellen_teil_iii 2 2 2 2 3 3" xfId="29911"/>
    <cellStyle name="9_leertabellen_teil_iii 2 2 2 2 4" xfId="17950"/>
    <cellStyle name="9_leertabellen_teil_iii 2 2 2 2 4 2" xfId="25087"/>
    <cellStyle name="9_leertabellen_teil_iii 2 2 2 2 4 2 2" xfId="39402"/>
    <cellStyle name="9_leertabellen_teil_iii 2 2 2 2 4 3" xfId="32265"/>
    <cellStyle name="9_leertabellen_teil_iii 2 2 3" xfId="1042"/>
    <cellStyle name="9_leertabellen_teil_iii 2 2 3 2" xfId="13228"/>
    <cellStyle name="9_leertabellen_teil_iii 2 2 3 2 2" xfId="14289"/>
    <cellStyle name="9_leertabellen_teil_iii 2 2 3 2 2 2" xfId="16658"/>
    <cellStyle name="9_leertabellen_teil_iii 2 2 3 2 2 2 2" xfId="23817"/>
    <cellStyle name="9_leertabellen_teil_iii 2 2 3 2 2 2 2 2" xfId="38132"/>
    <cellStyle name="9_leertabellen_teil_iii 2 2 3 2 2 2 3" xfId="30973"/>
    <cellStyle name="9_leertabellen_teil_iii 2 2 3 2 2 3" xfId="19012"/>
    <cellStyle name="9_leertabellen_teil_iii 2 2 3 2 2 3 2" xfId="26149"/>
    <cellStyle name="9_leertabellen_teil_iii 2 2 3 2 2 3 2 2" xfId="40464"/>
    <cellStyle name="9_leertabellen_teil_iii 2 2 3 2 2 3 3" xfId="33327"/>
    <cellStyle name="9_leertabellen_teil_iii 2 2 3 2 2 4" xfId="20345"/>
    <cellStyle name="9_leertabellen_teil_iii 2 2 3 2 2 4 2" xfId="27482"/>
    <cellStyle name="9_leertabellen_teil_iii 2 2 3 2 2 4 2 2" xfId="41797"/>
    <cellStyle name="9_leertabellen_teil_iii 2 2 3 2 2 4 3" xfId="34660"/>
    <cellStyle name="9_leertabellen_teil_iii 2 2 3 2 2 5" xfId="21560"/>
    <cellStyle name="9_leertabellen_teil_iii 2 2 3 2 2 5 2" xfId="35875"/>
    <cellStyle name="9_leertabellen_teil_iii 2 2 3 2 2 6" xfId="28697"/>
    <cellStyle name="9_leertabellen_teil_iii 2 2 3 2 3" xfId="15597"/>
    <cellStyle name="9_leertabellen_teil_iii 2 2 3 2 3 2" xfId="22756"/>
    <cellStyle name="9_leertabellen_teil_iii 2 2 3 2 3 2 2" xfId="37071"/>
    <cellStyle name="9_leertabellen_teil_iii 2 2 3 2 3 3" xfId="29912"/>
    <cellStyle name="9_leertabellen_teil_iii 2 2 3 2 4" xfId="17951"/>
    <cellStyle name="9_leertabellen_teil_iii 2 2 3 2 4 2" xfId="25088"/>
    <cellStyle name="9_leertabellen_teil_iii 2 2 3 2 4 2 2" xfId="39403"/>
    <cellStyle name="9_leertabellen_teil_iii 2 2 3 2 4 3" xfId="32266"/>
    <cellStyle name="9_leertabellen_teil_iii 2 2 4" xfId="1043"/>
    <cellStyle name="9_leertabellen_teil_iii 2 2 4 2" xfId="13229"/>
    <cellStyle name="9_leertabellen_teil_iii 2 2 4 2 2" xfId="13793"/>
    <cellStyle name="9_leertabellen_teil_iii 2 2 4 2 2 2" xfId="16162"/>
    <cellStyle name="9_leertabellen_teil_iii 2 2 4 2 2 2 2" xfId="23321"/>
    <cellStyle name="9_leertabellen_teil_iii 2 2 4 2 2 2 2 2" xfId="37636"/>
    <cellStyle name="9_leertabellen_teil_iii 2 2 4 2 2 2 3" xfId="30477"/>
    <cellStyle name="9_leertabellen_teil_iii 2 2 4 2 2 3" xfId="18516"/>
    <cellStyle name="9_leertabellen_teil_iii 2 2 4 2 2 3 2" xfId="25653"/>
    <cellStyle name="9_leertabellen_teil_iii 2 2 4 2 2 3 2 2" xfId="39968"/>
    <cellStyle name="9_leertabellen_teil_iii 2 2 4 2 2 3 3" xfId="32831"/>
    <cellStyle name="9_leertabellen_teil_iii 2 2 4 2 2 4" xfId="20041"/>
    <cellStyle name="9_leertabellen_teil_iii 2 2 4 2 2 4 2" xfId="27178"/>
    <cellStyle name="9_leertabellen_teil_iii 2 2 4 2 2 4 2 2" xfId="41493"/>
    <cellStyle name="9_leertabellen_teil_iii 2 2 4 2 2 4 3" xfId="34356"/>
    <cellStyle name="9_leertabellen_teil_iii 2 2 4 2 2 5" xfId="21256"/>
    <cellStyle name="9_leertabellen_teil_iii 2 2 4 2 2 5 2" xfId="35571"/>
    <cellStyle name="9_leertabellen_teil_iii 2 2 4 2 2 6" xfId="28393"/>
    <cellStyle name="9_leertabellen_teil_iii 2 2 4 2 3" xfId="15598"/>
    <cellStyle name="9_leertabellen_teil_iii 2 2 4 2 3 2" xfId="22757"/>
    <cellStyle name="9_leertabellen_teil_iii 2 2 4 2 3 2 2" xfId="37072"/>
    <cellStyle name="9_leertabellen_teil_iii 2 2 4 2 3 3" xfId="29913"/>
    <cellStyle name="9_leertabellen_teil_iii 2 2 4 2 4" xfId="17952"/>
    <cellStyle name="9_leertabellen_teil_iii 2 2 4 2 4 2" xfId="25089"/>
    <cellStyle name="9_leertabellen_teil_iii 2 2 4 2 4 2 2" xfId="39404"/>
    <cellStyle name="9_leertabellen_teil_iii 2 2 4 2 4 3" xfId="32267"/>
    <cellStyle name="9_leertabellen_teil_iii 2 2 5" xfId="1044"/>
    <cellStyle name="9_leertabellen_teil_iii 2 2 5 2" xfId="13230"/>
    <cellStyle name="9_leertabellen_teil_iii 2 2 5 2 2" xfId="14441"/>
    <cellStyle name="9_leertabellen_teil_iii 2 2 5 2 2 2" xfId="16810"/>
    <cellStyle name="9_leertabellen_teil_iii 2 2 5 2 2 2 2" xfId="23969"/>
    <cellStyle name="9_leertabellen_teil_iii 2 2 5 2 2 2 2 2" xfId="38284"/>
    <cellStyle name="9_leertabellen_teil_iii 2 2 5 2 2 2 3" xfId="31125"/>
    <cellStyle name="9_leertabellen_teil_iii 2 2 5 2 2 3" xfId="19164"/>
    <cellStyle name="9_leertabellen_teil_iii 2 2 5 2 2 3 2" xfId="26301"/>
    <cellStyle name="9_leertabellen_teil_iii 2 2 5 2 2 3 2 2" xfId="40616"/>
    <cellStyle name="9_leertabellen_teil_iii 2 2 5 2 2 3 3" xfId="33479"/>
    <cellStyle name="9_leertabellen_teil_iii 2 2 5 2 2 4" xfId="20497"/>
    <cellStyle name="9_leertabellen_teil_iii 2 2 5 2 2 4 2" xfId="27634"/>
    <cellStyle name="9_leertabellen_teil_iii 2 2 5 2 2 4 2 2" xfId="41949"/>
    <cellStyle name="9_leertabellen_teil_iii 2 2 5 2 2 4 3" xfId="34812"/>
    <cellStyle name="9_leertabellen_teil_iii 2 2 5 2 2 5" xfId="21712"/>
    <cellStyle name="9_leertabellen_teil_iii 2 2 5 2 2 5 2" xfId="36027"/>
    <cellStyle name="9_leertabellen_teil_iii 2 2 5 2 2 6" xfId="28849"/>
    <cellStyle name="9_leertabellen_teil_iii 2 2 5 2 3" xfId="15599"/>
    <cellStyle name="9_leertabellen_teil_iii 2 2 5 2 3 2" xfId="22758"/>
    <cellStyle name="9_leertabellen_teil_iii 2 2 5 2 3 2 2" xfId="37073"/>
    <cellStyle name="9_leertabellen_teil_iii 2 2 5 2 3 3" xfId="29914"/>
    <cellStyle name="9_leertabellen_teil_iii 2 2 5 2 4" xfId="17953"/>
    <cellStyle name="9_leertabellen_teil_iii 2 2 5 2 4 2" xfId="25090"/>
    <cellStyle name="9_leertabellen_teil_iii 2 2 5 2 4 2 2" xfId="39405"/>
    <cellStyle name="9_leertabellen_teil_iii 2 2 5 2 4 3" xfId="32268"/>
    <cellStyle name="9_leertabellen_teil_iii 2 2 6" xfId="13226"/>
    <cellStyle name="9_leertabellen_teil_iii 2 2 6 2" xfId="14288"/>
    <cellStyle name="9_leertabellen_teil_iii 2 2 6 2 2" xfId="16657"/>
    <cellStyle name="9_leertabellen_teil_iii 2 2 6 2 2 2" xfId="23816"/>
    <cellStyle name="9_leertabellen_teil_iii 2 2 6 2 2 2 2" xfId="38131"/>
    <cellStyle name="9_leertabellen_teil_iii 2 2 6 2 2 3" xfId="30972"/>
    <cellStyle name="9_leertabellen_teil_iii 2 2 6 2 3" xfId="19011"/>
    <cellStyle name="9_leertabellen_teil_iii 2 2 6 2 3 2" xfId="26148"/>
    <cellStyle name="9_leertabellen_teil_iii 2 2 6 2 3 2 2" xfId="40463"/>
    <cellStyle name="9_leertabellen_teil_iii 2 2 6 2 3 3" xfId="33326"/>
    <cellStyle name="9_leertabellen_teil_iii 2 2 6 2 4" xfId="20344"/>
    <cellStyle name="9_leertabellen_teil_iii 2 2 6 2 4 2" xfId="27481"/>
    <cellStyle name="9_leertabellen_teil_iii 2 2 6 2 4 2 2" xfId="41796"/>
    <cellStyle name="9_leertabellen_teil_iii 2 2 6 2 4 3" xfId="34659"/>
    <cellStyle name="9_leertabellen_teil_iii 2 2 6 2 5" xfId="21559"/>
    <cellStyle name="9_leertabellen_teil_iii 2 2 6 2 5 2" xfId="35874"/>
    <cellStyle name="9_leertabellen_teil_iii 2 2 6 2 6" xfId="28696"/>
    <cellStyle name="9_leertabellen_teil_iii 2 2 6 3" xfId="15595"/>
    <cellStyle name="9_leertabellen_teil_iii 2 2 6 3 2" xfId="22754"/>
    <cellStyle name="9_leertabellen_teil_iii 2 2 6 3 2 2" xfId="37069"/>
    <cellStyle name="9_leertabellen_teil_iii 2 2 6 3 3" xfId="29910"/>
    <cellStyle name="9_leertabellen_teil_iii 2 2 6 4" xfId="17949"/>
    <cellStyle name="9_leertabellen_teil_iii 2 2 6 4 2" xfId="25086"/>
    <cellStyle name="9_leertabellen_teil_iii 2 2 6 4 2 2" xfId="39401"/>
    <cellStyle name="9_leertabellen_teil_iii 2 2 6 4 3" xfId="32264"/>
    <cellStyle name="9_leertabellen_teil_iii 2 3" xfId="1045"/>
    <cellStyle name="9_leertabellen_teil_iii 2 3 2" xfId="13231"/>
    <cellStyle name="9_leertabellen_teil_iii 2 3 2 2" xfId="13413"/>
    <cellStyle name="9_leertabellen_teil_iii 2 3 2 2 2" xfId="15782"/>
    <cellStyle name="9_leertabellen_teil_iii 2 3 2 2 2 2" xfId="22941"/>
    <cellStyle name="9_leertabellen_teil_iii 2 3 2 2 2 2 2" xfId="37256"/>
    <cellStyle name="9_leertabellen_teil_iii 2 3 2 2 2 3" xfId="30097"/>
    <cellStyle name="9_leertabellen_teil_iii 2 3 2 2 3" xfId="18136"/>
    <cellStyle name="9_leertabellen_teil_iii 2 3 2 2 3 2" xfId="25273"/>
    <cellStyle name="9_leertabellen_teil_iii 2 3 2 2 3 2 2" xfId="39588"/>
    <cellStyle name="9_leertabellen_teil_iii 2 3 2 2 3 3" xfId="32451"/>
    <cellStyle name="9_leertabellen_teil_iii 2 3 2 2 4" xfId="19840"/>
    <cellStyle name="9_leertabellen_teil_iii 2 3 2 2 4 2" xfId="26977"/>
    <cellStyle name="9_leertabellen_teil_iii 2 3 2 2 4 2 2" xfId="41292"/>
    <cellStyle name="9_leertabellen_teil_iii 2 3 2 2 4 3" xfId="34155"/>
    <cellStyle name="9_leertabellen_teil_iii 2 3 2 2 5" xfId="21055"/>
    <cellStyle name="9_leertabellen_teil_iii 2 3 2 2 5 2" xfId="35370"/>
    <cellStyle name="9_leertabellen_teil_iii 2 3 2 2 6" xfId="28192"/>
    <cellStyle name="9_leertabellen_teil_iii 2 3 2 3" xfId="15600"/>
    <cellStyle name="9_leertabellen_teil_iii 2 3 2 3 2" xfId="22759"/>
    <cellStyle name="9_leertabellen_teil_iii 2 3 2 3 2 2" xfId="37074"/>
    <cellStyle name="9_leertabellen_teil_iii 2 3 2 3 3" xfId="29915"/>
    <cellStyle name="9_leertabellen_teil_iii 2 3 2 4" xfId="17954"/>
    <cellStyle name="9_leertabellen_teil_iii 2 3 2 4 2" xfId="25091"/>
    <cellStyle name="9_leertabellen_teil_iii 2 3 2 4 2 2" xfId="39406"/>
    <cellStyle name="9_leertabellen_teil_iii 2 3 2 4 3" xfId="32269"/>
    <cellStyle name="9_leertabellen_teil_iii 2 4" xfId="1046"/>
    <cellStyle name="9_leertabellen_teil_iii 2 4 2" xfId="13232"/>
    <cellStyle name="9_leertabellen_teil_iii 2 4 2 2" xfId="14290"/>
    <cellStyle name="9_leertabellen_teil_iii 2 4 2 2 2" xfId="16659"/>
    <cellStyle name="9_leertabellen_teil_iii 2 4 2 2 2 2" xfId="23818"/>
    <cellStyle name="9_leertabellen_teil_iii 2 4 2 2 2 2 2" xfId="38133"/>
    <cellStyle name="9_leertabellen_teil_iii 2 4 2 2 2 3" xfId="30974"/>
    <cellStyle name="9_leertabellen_teil_iii 2 4 2 2 3" xfId="19013"/>
    <cellStyle name="9_leertabellen_teil_iii 2 4 2 2 3 2" xfId="26150"/>
    <cellStyle name="9_leertabellen_teil_iii 2 4 2 2 3 2 2" xfId="40465"/>
    <cellStyle name="9_leertabellen_teil_iii 2 4 2 2 3 3" xfId="33328"/>
    <cellStyle name="9_leertabellen_teil_iii 2 4 2 2 4" xfId="20346"/>
    <cellStyle name="9_leertabellen_teil_iii 2 4 2 2 4 2" xfId="27483"/>
    <cellStyle name="9_leertabellen_teil_iii 2 4 2 2 4 2 2" xfId="41798"/>
    <cellStyle name="9_leertabellen_teil_iii 2 4 2 2 4 3" xfId="34661"/>
    <cellStyle name="9_leertabellen_teil_iii 2 4 2 2 5" xfId="21561"/>
    <cellStyle name="9_leertabellen_teil_iii 2 4 2 2 5 2" xfId="35876"/>
    <cellStyle name="9_leertabellen_teil_iii 2 4 2 2 6" xfId="28698"/>
    <cellStyle name="9_leertabellen_teil_iii 2 4 2 3" xfId="15601"/>
    <cellStyle name="9_leertabellen_teil_iii 2 4 2 3 2" xfId="22760"/>
    <cellStyle name="9_leertabellen_teil_iii 2 4 2 3 2 2" xfId="37075"/>
    <cellStyle name="9_leertabellen_teil_iii 2 4 2 3 3" xfId="29916"/>
    <cellStyle name="9_leertabellen_teil_iii 2 4 2 4" xfId="17955"/>
    <cellStyle name="9_leertabellen_teil_iii 2 4 2 4 2" xfId="25092"/>
    <cellStyle name="9_leertabellen_teil_iii 2 4 2 4 2 2" xfId="39407"/>
    <cellStyle name="9_leertabellen_teil_iii 2 4 2 4 3" xfId="32270"/>
    <cellStyle name="9_leertabellen_teil_iii 2 5" xfId="1047"/>
    <cellStyle name="9_leertabellen_teil_iii 2 5 2" xfId="13233"/>
    <cellStyle name="9_leertabellen_teil_iii 2 5 2 2" xfId="14203"/>
    <cellStyle name="9_leertabellen_teil_iii 2 5 2 2 2" xfId="16572"/>
    <cellStyle name="9_leertabellen_teil_iii 2 5 2 2 2 2" xfId="23731"/>
    <cellStyle name="9_leertabellen_teil_iii 2 5 2 2 2 2 2" xfId="38046"/>
    <cellStyle name="9_leertabellen_teil_iii 2 5 2 2 2 3" xfId="30887"/>
    <cellStyle name="9_leertabellen_teil_iii 2 5 2 2 3" xfId="18926"/>
    <cellStyle name="9_leertabellen_teil_iii 2 5 2 2 3 2" xfId="26063"/>
    <cellStyle name="9_leertabellen_teil_iii 2 5 2 2 3 2 2" xfId="40378"/>
    <cellStyle name="9_leertabellen_teil_iii 2 5 2 2 3 3" xfId="33241"/>
    <cellStyle name="9_leertabellen_teil_iii 2 5 2 2 4" xfId="20260"/>
    <cellStyle name="9_leertabellen_teil_iii 2 5 2 2 4 2" xfId="27397"/>
    <cellStyle name="9_leertabellen_teil_iii 2 5 2 2 4 2 2" xfId="41712"/>
    <cellStyle name="9_leertabellen_teil_iii 2 5 2 2 4 3" xfId="34575"/>
    <cellStyle name="9_leertabellen_teil_iii 2 5 2 2 5" xfId="21475"/>
    <cellStyle name="9_leertabellen_teil_iii 2 5 2 2 5 2" xfId="35790"/>
    <cellStyle name="9_leertabellen_teil_iii 2 5 2 2 6" xfId="28612"/>
    <cellStyle name="9_leertabellen_teil_iii 2 5 2 3" xfId="15602"/>
    <cellStyle name="9_leertabellen_teil_iii 2 5 2 3 2" xfId="22761"/>
    <cellStyle name="9_leertabellen_teil_iii 2 5 2 3 2 2" xfId="37076"/>
    <cellStyle name="9_leertabellen_teil_iii 2 5 2 3 3" xfId="29917"/>
    <cellStyle name="9_leertabellen_teil_iii 2 5 2 4" xfId="17956"/>
    <cellStyle name="9_leertabellen_teil_iii 2 5 2 4 2" xfId="25093"/>
    <cellStyle name="9_leertabellen_teil_iii 2 5 2 4 2 2" xfId="39408"/>
    <cellStyle name="9_leertabellen_teil_iii 2 5 2 4 3" xfId="32271"/>
    <cellStyle name="9_leertabellen_teil_iii 2 6" xfId="1048"/>
    <cellStyle name="9_leertabellen_teil_iii 2 6 2" xfId="13234"/>
    <cellStyle name="9_leertabellen_teil_iii 2 6 2 2" xfId="14204"/>
    <cellStyle name="9_leertabellen_teil_iii 2 6 2 2 2" xfId="16573"/>
    <cellStyle name="9_leertabellen_teil_iii 2 6 2 2 2 2" xfId="23732"/>
    <cellStyle name="9_leertabellen_teil_iii 2 6 2 2 2 2 2" xfId="38047"/>
    <cellStyle name="9_leertabellen_teil_iii 2 6 2 2 2 3" xfId="30888"/>
    <cellStyle name="9_leertabellen_teil_iii 2 6 2 2 3" xfId="18927"/>
    <cellStyle name="9_leertabellen_teil_iii 2 6 2 2 3 2" xfId="26064"/>
    <cellStyle name="9_leertabellen_teil_iii 2 6 2 2 3 2 2" xfId="40379"/>
    <cellStyle name="9_leertabellen_teil_iii 2 6 2 2 3 3" xfId="33242"/>
    <cellStyle name="9_leertabellen_teil_iii 2 6 2 2 4" xfId="20261"/>
    <cellStyle name="9_leertabellen_teil_iii 2 6 2 2 4 2" xfId="27398"/>
    <cellStyle name="9_leertabellen_teil_iii 2 6 2 2 4 2 2" xfId="41713"/>
    <cellStyle name="9_leertabellen_teil_iii 2 6 2 2 4 3" xfId="34576"/>
    <cellStyle name="9_leertabellen_teil_iii 2 6 2 2 5" xfId="21476"/>
    <cellStyle name="9_leertabellen_teil_iii 2 6 2 2 5 2" xfId="35791"/>
    <cellStyle name="9_leertabellen_teil_iii 2 6 2 2 6" xfId="28613"/>
    <cellStyle name="9_leertabellen_teil_iii 2 6 2 3" xfId="15603"/>
    <cellStyle name="9_leertabellen_teil_iii 2 6 2 3 2" xfId="22762"/>
    <cellStyle name="9_leertabellen_teil_iii 2 6 2 3 2 2" xfId="37077"/>
    <cellStyle name="9_leertabellen_teil_iii 2 6 2 3 3" xfId="29918"/>
    <cellStyle name="9_leertabellen_teil_iii 2 6 2 4" xfId="17957"/>
    <cellStyle name="9_leertabellen_teil_iii 2 6 2 4 2" xfId="25094"/>
    <cellStyle name="9_leertabellen_teil_iii 2 6 2 4 2 2" xfId="39409"/>
    <cellStyle name="9_leertabellen_teil_iii 2 6 2 4 3" xfId="32272"/>
    <cellStyle name="9_leertabellen_teil_iii 2 7" xfId="13225"/>
    <cellStyle name="9_leertabellen_teil_iii 2 7 2" xfId="14625"/>
    <cellStyle name="9_leertabellen_teil_iii 2 7 2 2" xfId="16988"/>
    <cellStyle name="9_leertabellen_teil_iii 2 7 2 2 2" xfId="24147"/>
    <cellStyle name="9_leertabellen_teil_iii 2 7 2 2 2 2" xfId="38462"/>
    <cellStyle name="9_leertabellen_teil_iii 2 7 2 2 3" xfId="31303"/>
    <cellStyle name="9_leertabellen_teil_iii 2 7 2 3" xfId="19342"/>
    <cellStyle name="9_leertabellen_teil_iii 2 7 2 3 2" xfId="26479"/>
    <cellStyle name="9_leertabellen_teil_iii 2 7 2 3 2 2" xfId="40794"/>
    <cellStyle name="9_leertabellen_teil_iii 2 7 2 3 3" xfId="33657"/>
    <cellStyle name="9_leertabellen_teil_iii 2 7 2 4" xfId="20640"/>
    <cellStyle name="9_leertabellen_teil_iii 2 7 2 4 2" xfId="27777"/>
    <cellStyle name="9_leertabellen_teil_iii 2 7 2 4 2 2" xfId="42092"/>
    <cellStyle name="9_leertabellen_teil_iii 2 7 2 4 3" xfId="34955"/>
    <cellStyle name="9_leertabellen_teil_iii 2 7 2 5" xfId="21855"/>
    <cellStyle name="9_leertabellen_teil_iii 2 7 2 5 2" xfId="36170"/>
    <cellStyle name="9_leertabellen_teil_iii 2 7 2 6" xfId="28992"/>
    <cellStyle name="9_leertabellen_teil_iii 2 7 3" xfId="15594"/>
    <cellStyle name="9_leertabellen_teil_iii 2 7 3 2" xfId="22753"/>
    <cellStyle name="9_leertabellen_teil_iii 2 7 3 2 2" xfId="37068"/>
    <cellStyle name="9_leertabellen_teil_iii 2 7 3 3" xfId="29909"/>
    <cellStyle name="9_leertabellen_teil_iii 2 7 4" xfId="17948"/>
    <cellStyle name="9_leertabellen_teil_iii 2 7 4 2" xfId="25085"/>
    <cellStyle name="9_leertabellen_teil_iii 2 7 4 2 2" xfId="39400"/>
    <cellStyle name="9_leertabellen_teil_iii 2 7 4 3" xfId="32263"/>
    <cellStyle name="9_leertabellen_teil_iii 3" xfId="1049"/>
    <cellStyle name="9_leertabellen_teil_iii 3 2" xfId="1050"/>
    <cellStyle name="9_leertabellen_teil_iii 3 2 2" xfId="1051"/>
    <cellStyle name="9_leertabellen_teil_iii 3 2 2 2" xfId="13237"/>
    <cellStyle name="9_leertabellen_teil_iii 3 2 2 2 2" xfId="13375"/>
    <cellStyle name="9_leertabellen_teil_iii 3 2 2 2 2 2" xfId="15744"/>
    <cellStyle name="9_leertabellen_teil_iii 3 2 2 2 2 2 2" xfId="22903"/>
    <cellStyle name="9_leertabellen_teil_iii 3 2 2 2 2 2 2 2" xfId="37218"/>
    <cellStyle name="9_leertabellen_teil_iii 3 2 2 2 2 2 3" xfId="30059"/>
    <cellStyle name="9_leertabellen_teil_iii 3 2 2 2 2 3" xfId="18098"/>
    <cellStyle name="9_leertabellen_teil_iii 3 2 2 2 2 3 2" xfId="25235"/>
    <cellStyle name="9_leertabellen_teil_iii 3 2 2 2 2 3 2 2" xfId="39550"/>
    <cellStyle name="9_leertabellen_teil_iii 3 2 2 2 2 3 3" xfId="32413"/>
    <cellStyle name="9_leertabellen_teil_iii 3 2 2 2 2 4" xfId="19802"/>
    <cellStyle name="9_leertabellen_teil_iii 3 2 2 2 2 4 2" xfId="26939"/>
    <cellStyle name="9_leertabellen_teil_iii 3 2 2 2 2 4 2 2" xfId="41254"/>
    <cellStyle name="9_leertabellen_teil_iii 3 2 2 2 2 4 3" xfId="34117"/>
    <cellStyle name="9_leertabellen_teil_iii 3 2 2 2 2 5" xfId="21017"/>
    <cellStyle name="9_leertabellen_teil_iii 3 2 2 2 2 5 2" xfId="35332"/>
    <cellStyle name="9_leertabellen_teil_iii 3 2 2 2 2 6" xfId="28154"/>
    <cellStyle name="9_leertabellen_teil_iii 3 2 2 2 3" xfId="15606"/>
    <cellStyle name="9_leertabellen_teil_iii 3 2 2 2 3 2" xfId="22765"/>
    <cellStyle name="9_leertabellen_teil_iii 3 2 2 2 3 2 2" xfId="37080"/>
    <cellStyle name="9_leertabellen_teil_iii 3 2 2 2 3 3" xfId="29921"/>
    <cellStyle name="9_leertabellen_teil_iii 3 2 2 2 4" xfId="17960"/>
    <cellStyle name="9_leertabellen_teil_iii 3 2 2 2 4 2" xfId="25097"/>
    <cellStyle name="9_leertabellen_teil_iii 3 2 2 2 4 2 2" xfId="39412"/>
    <cellStyle name="9_leertabellen_teil_iii 3 2 2 2 4 3" xfId="32275"/>
    <cellStyle name="9_leertabellen_teil_iii 3 2 3" xfId="1052"/>
    <cellStyle name="9_leertabellen_teil_iii 3 2 3 2" xfId="13238"/>
    <cellStyle name="9_leertabellen_teil_iii 3 2 3 2 2" xfId="14292"/>
    <cellStyle name="9_leertabellen_teil_iii 3 2 3 2 2 2" xfId="16661"/>
    <cellStyle name="9_leertabellen_teil_iii 3 2 3 2 2 2 2" xfId="23820"/>
    <cellStyle name="9_leertabellen_teil_iii 3 2 3 2 2 2 2 2" xfId="38135"/>
    <cellStyle name="9_leertabellen_teil_iii 3 2 3 2 2 2 3" xfId="30976"/>
    <cellStyle name="9_leertabellen_teil_iii 3 2 3 2 2 3" xfId="19015"/>
    <cellStyle name="9_leertabellen_teil_iii 3 2 3 2 2 3 2" xfId="26152"/>
    <cellStyle name="9_leertabellen_teil_iii 3 2 3 2 2 3 2 2" xfId="40467"/>
    <cellStyle name="9_leertabellen_teil_iii 3 2 3 2 2 3 3" xfId="33330"/>
    <cellStyle name="9_leertabellen_teil_iii 3 2 3 2 2 4" xfId="20348"/>
    <cellStyle name="9_leertabellen_teil_iii 3 2 3 2 2 4 2" xfId="27485"/>
    <cellStyle name="9_leertabellen_teil_iii 3 2 3 2 2 4 2 2" xfId="41800"/>
    <cellStyle name="9_leertabellen_teil_iii 3 2 3 2 2 4 3" xfId="34663"/>
    <cellStyle name="9_leertabellen_teil_iii 3 2 3 2 2 5" xfId="21563"/>
    <cellStyle name="9_leertabellen_teil_iii 3 2 3 2 2 5 2" xfId="35878"/>
    <cellStyle name="9_leertabellen_teil_iii 3 2 3 2 2 6" xfId="28700"/>
    <cellStyle name="9_leertabellen_teil_iii 3 2 3 2 3" xfId="15607"/>
    <cellStyle name="9_leertabellen_teil_iii 3 2 3 2 3 2" xfId="22766"/>
    <cellStyle name="9_leertabellen_teil_iii 3 2 3 2 3 2 2" xfId="37081"/>
    <cellStyle name="9_leertabellen_teil_iii 3 2 3 2 3 3" xfId="29922"/>
    <cellStyle name="9_leertabellen_teil_iii 3 2 3 2 4" xfId="17961"/>
    <cellStyle name="9_leertabellen_teil_iii 3 2 3 2 4 2" xfId="25098"/>
    <cellStyle name="9_leertabellen_teil_iii 3 2 3 2 4 2 2" xfId="39413"/>
    <cellStyle name="9_leertabellen_teil_iii 3 2 3 2 4 3" xfId="32276"/>
    <cellStyle name="9_leertabellen_teil_iii 3 2 4" xfId="1053"/>
    <cellStyle name="9_leertabellen_teil_iii 3 2 4 2" xfId="13239"/>
    <cellStyle name="9_leertabellen_teil_iii 3 2 4 2 2" xfId="13427"/>
    <cellStyle name="9_leertabellen_teil_iii 3 2 4 2 2 2" xfId="15796"/>
    <cellStyle name="9_leertabellen_teil_iii 3 2 4 2 2 2 2" xfId="22955"/>
    <cellStyle name="9_leertabellen_teil_iii 3 2 4 2 2 2 2 2" xfId="37270"/>
    <cellStyle name="9_leertabellen_teil_iii 3 2 4 2 2 2 3" xfId="30111"/>
    <cellStyle name="9_leertabellen_teil_iii 3 2 4 2 2 3" xfId="18150"/>
    <cellStyle name="9_leertabellen_teil_iii 3 2 4 2 2 3 2" xfId="25287"/>
    <cellStyle name="9_leertabellen_teil_iii 3 2 4 2 2 3 2 2" xfId="39602"/>
    <cellStyle name="9_leertabellen_teil_iii 3 2 4 2 2 3 3" xfId="32465"/>
    <cellStyle name="9_leertabellen_teil_iii 3 2 4 2 2 4" xfId="19854"/>
    <cellStyle name="9_leertabellen_teil_iii 3 2 4 2 2 4 2" xfId="26991"/>
    <cellStyle name="9_leertabellen_teil_iii 3 2 4 2 2 4 2 2" xfId="41306"/>
    <cellStyle name="9_leertabellen_teil_iii 3 2 4 2 2 4 3" xfId="34169"/>
    <cellStyle name="9_leertabellen_teil_iii 3 2 4 2 2 5" xfId="21069"/>
    <cellStyle name="9_leertabellen_teil_iii 3 2 4 2 2 5 2" xfId="35384"/>
    <cellStyle name="9_leertabellen_teil_iii 3 2 4 2 2 6" xfId="28206"/>
    <cellStyle name="9_leertabellen_teil_iii 3 2 4 2 3" xfId="15608"/>
    <cellStyle name="9_leertabellen_teil_iii 3 2 4 2 3 2" xfId="22767"/>
    <cellStyle name="9_leertabellen_teil_iii 3 2 4 2 3 2 2" xfId="37082"/>
    <cellStyle name="9_leertabellen_teil_iii 3 2 4 2 3 3" xfId="29923"/>
    <cellStyle name="9_leertabellen_teil_iii 3 2 4 2 4" xfId="17962"/>
    <cellStyle name="9_leertabellen_teil_iii 3 2 4 2 4 2" xfId="25099"/>
    <cellStyle name="9_leertabellen_teil_iii 3 2 4 2 4 2 2" xfId="39414"/>
    <cellStyle name="9_leertabellen_teil_iii 3 2 4 2 4 3" xfId="32277"/>
    <cellStyle name="9_leertabellen_teil_iii 3 2 5" xfId="1054"/>
    <cellStyle name="9_leertabellen_teil_iii 3 2 5 2" xfId="13240"/>
    <cellStyle name="9_leertabellen_teil_iii 3 2 5 2 2" xfId="14293"/>
    <cellStyle name="9_leertabellen_teil_iii 3 2 5 2 2 2" xfId="16662"/>
    <cellStyle name="9_leertabellen_teil_iii 3 2 5 2 2 2 2" xfId="23821"/>
    <cellStyle name="9_leertabellen_teil_iii 3 2 5 2 2 2 2 2" xfId="38136"/>
    <cellStyle name="9_leertabellen_teil_iii 3 2 5 2 2 2 3" xfId="30977"/>
    <cellStyle name="9_leertabellen_teil_iii 3 2 5 2 2 3" xfId="19016"/>
    <cellStyle name="9_leertabellen_teil_iii 3 2 5 2 2 3 2" xfId="26153"/>
    <cellStyle name="9_leertabellen_teil_iii 3 2 5 2 2 3 2 2" xfId="40468"/>
    <cellStyle name="9_leertabellen_teil_iii 3 2 5 2 2 3 3" xfId="33331"/>
    <cellStyle name="9_leertabellen_teil_iii 3 2 5 2 2 4" xfId="20349"/>
    <cellStyle name="9_leertabellen_teil_iii 3 2 5 2 2 4 2" xfId="27486"/>
    <cellStyle name="9_leertabellen_teil_iii 3 2 5 2 2 4 2 2" xfId="41801"/>
    <cellStyle name="9_leertabellen_teil_iii 3 2 5 2 2 4 3" xfId="34664"/>
    <cellStyle name="9_leertabellen_teil_iii 3 2 5 2 2 5" xfId="21564"/>
    <cellStyle name="9_leertabellen_teil_iii 3 2 5 2 2 5 2" xfId="35879"/>
    <cellStyle name="9_leertabellen_teil_iii 3 2 5 2 2 6" xfId="28701"/>
    <cellStyle name="9_leertabellen_teil_iii 3 2 5 2 3" xfId="15609"/>
    <cellStyle name="9_leertabellen_teil_iii 3 2 5 2 3 2" xfId="22768"/>
    <cellStyle name="9_leertabellen_teil_iii 3 2 5 2 3 2 2" xfId="37083"/>
    <cellStyle name="9_leertabellen_teil_iii 3 2 5 2 3 3" xfId="29924"/>
    <cellStyle name="9_leertabellen_teil_iii 3 2 5 2 4" xfId="17963"/>
    <cellStyle name="9_leertabellen_teil_iii 3 2 5 2 4 2" xfId="25100"/>
    <cellStyle name="9_leertabellen_teil_iii 3 2 5 2 4 2 2" xfId="39415"/>
    <cellStyle name="9_leertabellen_teil_iii 3 2 5 2 4 3" xfId="32278"/>
    <cellStyle name="9_leertabellen_teil_iii 3 2 6" xfId="13236"/>
    <cellStyle name="9_leertabellen_teil_iii 3 2 6 2" xfId="14291"/>
    <cellStyle name="9_leertabellen_teil_iii 3 2 6 2 2" xfId="16660"/>
    <cellStyle name="9_leertabellen_teil_iii 3 2 6 2 2 2" xfId="23819"/>
    <cellStyle name="9_leertabellen_teil_iii 3 2 6 2 2 2 2" xfId="38134"/>
    <cellStyle name="9_leertabellen_teil_iii 3 2 6 2 2 3" xfId="30975"/>
    <cellStyle name="9_leertabellen_teil_iii 3 2 6 2 3" xfId="19014"/>
    <cellStyle name="9_leertabellen_teil_iii 3 2 6 2 3 2" xfId="26151"/>
    <cellStyle name="9_leertabellen_teil_iii 3 2 6 2 3 2 2" xfId="40466"/>
    <cellStyle name="9_leertabellen_teil_iii 3 2 6 2 3 3" xfId="33329"/>
    <cellStyle name="9_leertabellen_teil_iii 3 2 6 2 4" xfId="20347"/>
    <cellStyle name="9_leertabellen_teil_iii 3 2 6 2 4 2" xfId="27484"/>
    <cellStyle name="9_leertabellen_teil_iii 3 2 6 2 4 2 2" xfId="41799"/>
    <cellStyle name="9_leertabellen_teil_iii 3 2 6 2 4 3" xfId="34662"/>
    <cellStyle name="9_leertabellen_teil_iii 3 2 6 2 5" xfId="21562"/>
    <cellStyle name="9_leertabellen_teil_iii 3 2 6 2 5 2" xfId="35877"/>
    <cellStyle name="9_leertabellen_teil_iii 3 2 6 2 6" xfId="28699"/>
    <cellStyle name="9_leertabellen_teil_iii 3 2 6 3" xfId="15605"/>
    <cellStyle name="9_leertabellen_teil_iii 3 2 6 3 2" xfId="22764"/>
    <cellStyle name="9_leertabellen_teil_iii 3 2 6 3 2 2" xfId="37079"/>
    <cellStyle name="9_leertabellen_teil_iii 3 2 6 3 3" xfId="29920"/>
    <cellStyle name="9_leertabellen_teil_iii 3 2 6 4" xfId="17959"/>
    <cellStyle name="9_leertabellen_teil_iii 3 2 6 4 2" xfId="25096"/>
    <cellStyle name="9_leertabellen_teil_iii 3 2 6 4 2 2" xfId="39411"/>
    <cellStyle name="9_leertabellen_teil_iii 3 2 6 4 3" xfId="32274"/>
    <cellStyle name="9_leertabellen_teil_iii 3 3" xfId="1055"/>
    <cellStyle name="9_leertabellen_teil_iii 3 3 2" xfId="13241"/>
    <cellStyle name="9_leertabellen_teil_iii 3 3 2 2" xfId="13946"/>
    <cellStyle name="9_leertabellen_teil_iii 3 3 2 2 2" xfId="16315"/>
    <cellStyle name="9_leertabellen_teil_iii 3 3 2 2 2 2" xfId="23474"/>
    <cellStyle name="9_leertabellen_teil_iii 3 3 2 2 2 2 2" xfId="37789"/>
    <cellStyle name="9_leertabellen_teil_iii 3 3 2 2 2 3" xfId="30630"/>
    <cellStyle name="9_leertabellen_teil_iii 3 3 2 2 3" xfId="18669"/>
    <cellStyle name="9_leertabellen_teil_iii 3 3 2 2 3 2" xfId="25806"/>
    <cellStyle name="9_leertabellen_teil_iii 3 3 2 2 3 2 2" xfId="40121"/>
    <cellStyle name="9_leertabellen_teil_iii 3 3 2 2 3 3" xfId="32984"/>
    <cellStyle name="9_leertabellen_teil_iii 3 3 2 2 4" xfId="20110"/>
    <cellStyle name="9_leertabellen_teil_iii 3 3 2 2 4 2" xfId="27247"/>
    <cellStyle name="9_leertabellen_teil_iii 3 3 2 2 4 2 2" xfId="41562"/>
    <cellStyle name="9_leertabellen_teil_iii 3 3 2 2 4 3" xfId="34425"/>
    <cellStyle name="9_leertabellen_teil_iii 3 3 2 2 5" xfId="21325"/>
    <cellStyle name="9_leertabellen_teil_iii 3 3 2 2 5 2" xfId="35640"/>
    <cellStyle name="9_leertabellen_teil_iii 3 3 2 2 6" xfId="28462"/>
    <cellStyle name="9_leertabellen_teil_iii 3 3 2 3" xfId="15610"/>
    <cellStyle name="9_leertabellen_teil_iii 3 3 2 3 2" xfId="22769"/>
    <cellStyle name="9_leertabellen_teil_iii 3 3 2 3 2 2" xfId="37084"/>
    <cellStyle name="9_leertabellen_teil_iii 3 3 2 3 3" xfId="29925"/>
    <cellStyle name="9_leertabellen_teil_iii 3 3 2 4" xfId="17964"/>
    <cellStyle name="9_leertabellen_teil_iii 3 3 2 4 2" xfId="25101"/>
    <cellStyle name="9_leertabellen_teil_iii 3 3 2 4 2 2" xfId="39416"/>
    <cellStyle name="9_leertabellen_teil_iii 3 3 2 4 3" xfId="32279"/>
    <cellStyle name="9_leertabellen_teil_iii 3 4" xfId="1056"/>
    <cellStyle name="9_leertabellen_teil_iii 3 4 2" xfId="13242"/>
    <cellStyle name="9_leertabellen_teil_iii 3 4 2 2" xfId="14083"/>
    <cellStyle name="9_leertabellen_teil_iii 3 4 2 2 2" xfId="16452"/>
    <cellStyle name="9_leertabellen_teil_iii 3 4 2 2 2 2" xfId="23611"/>
    <cellStyle name="9_leertabellen_teil_iii 3 4 2 2 2 2 2" xfId="37926"/>
    <cellStyle name="9_leertabellen_teil_iii 3 4 2 2 2 3" xfId="30767"/>
    <cellStyle name="9_leertabellen_teil_iii 3 4 2 2 3" xfId="18806"/>
    <cellStyle name="9_leertabellen_teil_iii 3 4 2 2 3 2" xfId="25943"/>
    <cellStyle name="9_leertabellen_teil_iii 3 4 2 2 3 2 2" xfId="40258"/>
    <cellStyle name="9_leertabellen_teil_iii 3 4 2 2 3 3" xfId="33121"/>
    <cellStyle name="9_leertabellen_teil_iii 3 4 2 2 4" xfId="20166"/>
    <cellStyle name="9_leertabellen_teil_iii 3 4 2 2 4 2" xfId="27303"/>
    <cellStyle name="9_leertabellen_teil_iii 3 4 2 2 4 2 2" xfId="41618"/>
    <cellStyle name="9_leertabellen_teil_iii 3 4 2 2 4 3" xfId="34481"/>
    <cellStyle name="9_leertabellen_teil_iii 3 4 2 2 5" xfId="21381"/>
    <cellStyle name="9_leertabellen_teil_iii 3 4 2 2 5 2" xfId="35696"/>
    <cellStyle name="9_leertabellen_teil_iii 3 4 2 2 6" xfId="28518"/>
    <cellStyle name="9_leertabellen_teil_iii 3 4 2 3" xfId="15611"/>
    <cellStyle name="9_leertabellen_teil_iii 3 4 2 3 2" xfId="22770"/>
    <cellStyle name="9_leertabellen_teil_iii 3 4 2 3 2 2" xfId="37085"/>
    <cellStyle name="9_leertabellen_teil_iii 3 4 2 3 3" xfId="29926"/>
    <cellStyle name="9_leertabellen_teil_iii 3 4 2 4" xfId="17965"/>
    <cellStyle name="9_leertabellen_teil_iii 3 4 2 4 2" xfId="25102"/>
    <cellStyle name="9_leertabellen_teil_iii 3 4 2 4 2 2" xfId="39417"/>
    <cellStyle name="9_leertabellen_teil_iii 3 4 2 4 3" xfId="32280"/>
    <cellStyle name="9_leertabellen_teil_iii 3 5" xfId="1057"/>
    <cellStyle name="9_leertabellen_teil_iii 3 5 2" xfId="13243"/>
    <cellStyle name="9_leertabellen_teil_iii 3 5 2 2" xfId="14294"/>
    <cellStyle name="9_leertabellen_teil_iii 3 5 2 2 2" xfId="16663"/>
    <cellStyle name="9_leertabellen_teil_iii 3 5 2 2 2 2" xfId="23822"/>
    <cellStyle name="9_leertabellen_teil_iii 3 5 2 2 2 2 2" xfId="38137"/>
    <cellStyle name="9_leertabellen_teil_iii 3 5 2 2 2 3" xfId="30978"/>
    <cellStyle name="9_leertabellen_teil_iii 3 5 2 2 3" xfId="19017"/>
    <cellStyle name="9_leertabellen_teil_iii 3 5 2 2 3 2" xfId="26154"/>
    <cellStyle name="9_leertabellen_teil_iii 3 5 2 2 3 2 2" xfId="40469"/>
    <cellStyle name="9_leertabellen_teil_iii 3 5 2 2 3 3" xfId="33332"/>
    <cellStyle name="9_leertabellen_teil_iii 3 5 2 2 4" xfId="20350"/>
    <cellStyle name="9_leertabellen_teil_iii 3 5 2 2 4 2" xfId="27487"/>
    <cellStyle name="9_leertabellen_teil_iii 3 5 2 2 4 2 2" xfId="41802"/>
    <cellStyle name="9_leertabellen_teil_iii 3 5 2 2 4 3" xfId="34665"/>
    <cellStyle name="9_leertabellen_teil_iii 3 5 2 2 5" xfId="21565"/>
    <cellStyle name="9_leertabellen_teil_iii 3 5 2 2 5 2" xfId="35880"/>
    <cellStyle name="9_leertabellen_teil_iii 3 5 2 2 6" xfId="28702"/>
    <cellStyle name="9_leertabellen_teil_iii 3 5 2 3" xfId="15612"/>
    <cellStyle name="9_leertabellen_teil_iii 3 5 2 3 2" xfId="22771"/>
    <cellStyle name="9_leertabellen_teil_iii 3 5 2 3 2 2" xfId="37086"/>
    <cellStyle name="9_leertabellen_teil_iii 3 5 2 3 3" xfId="29927"/>
    <cellStyle name="9_leertabellen_teil_iii 3 5 2 4" xfId="17966"/>
    <cellStyle name="9_leertabellen_teil_iii 3 5 2 4 2" xfId="25103"/>
    <cellStyle name="9_leertabellen_teil_iii 3 5 2 4 2 2" xfId="39418"/>
    <cellStyle name="9_leertabellen_teil_iii 3 5 2 4 3" xfId="32281"/>
    <cellStyle name="9_leertabellen_teil_iii 3 6" xfId="1058"/>
    <cellStyle name="9_leertabellen_teil_iii 3 6 2" xfId="13244"/>
    <cellStyle name="9_leertabellen_teil_iii 3 6 2 2" xfId="13820"/>
    <cellStyle name="9_leertabellen_teil_iii 3 6 2 2 2" xfId="16189"/>
    <cellStyle name="9_leertabellen_teil_iii 3 6 2 2 2 2" xfId="23348"/>
    <cellStyle name="9_leertabellen_teil_iii 3 6 2 2 2 2 2" xfId="37663"/>
    <cellStyle name="9_leertabellen_teil_iii 3 6 2 2 2 3" xfId="30504"/>
    <cellStyle name="9_leertabellen_teil_iii 3 6 2 2 3" xfId="18543"/>
    <cellStyle name="9_leertabellen_teil_iii 3 6 2 2 3 2" xfId="25680"/>
    <cellStyle name="9_leertabellen_teil_iii 3 6 2 2 3 2 2" xfId="39995"/>
    <cellStyle name="9_leertabellen_teil_iii 3 6 2 2 3 3" xfId="32858"/>
    <cellStyle name="9_leertabellen_teil_iii 3 6 2 2 4" xfId="20064"/>
    <cellStyle name="9_leertabellen_teil_iii 3 6 2 2 4 2" xfId="27201"/>
    <cellStyle name="9_leertabellen_teil_iii 3 6 2 2 4 2 2" xfId="41516"/>
    <cellStyle name="9_leertabellen_teil_iii 3 6 2 2 4 3" xfId="34379"/>
    <cellStyle name="9_leertabellen_teil_iii 3 6 2 2 5" xfId="21279"/>
    <cellStyle name="9_leertabellen_teil_iii 3 6 2 2 5 2" xfId="35594"/>
    <cellStyle name="9_leertabellen_teil_iii 3 6 2 2 6" xfId="28416"/>
    <cellStyle name="9_leertabellen_teil_iii 3 6 2 3" xfId="15613"/>
    <cellStyle name="9_leertabellen_teil_iii 3 6 2 3 2" xfId="22772"/>
    <cellStyle name="9_leertabellen_teil_iii 3 6 2 3 2 2" xfId="37087"/>
    <cellStyle name="9_leertabellen_teil_iii 3 6 2 3 3" xfId="29928"/>
    <cellStyle name="9_leertabellen_teil_iii 3 6 2 4" xfId="17967"/>
    <cellStyle name="9_leertabellen_teil_iii 3 6 2 4 2" xfId="25104"/>
    <cellStyle name="9_leertabellen_teil_iii 3 6 2 4 2 2" xfId="39419"/>
    <cellStyle name="9_leertabellen_teil_iii 3 6 2 4 3" xfId="32282"/>
    <cellStyle name="9_leertabellen_teil_iii 3 7" xfId="13235"/>
    <cellStyle name="9_leertabellen_teil_iii 3 7 2" xfId="14065"/>
    <cellStyle name="9_leertabellen_teil_iii 3 7 2 2" xfId="16434"/>
    <cellStyle name="9_leertabellen_teil_iii 3 7 2 2 2" xfId="23593"/>
    <cellStyle name="9_leertabellen_teil_iii 3 7 2 2 2 2" xfId="37908"/>
    <cellStyle name="9_leertabellen_teil_iii 3 7 2 2 3" xfId="30749"/>
    <cellStyle name="9_leertabellen_teil_iii 3 7 2 3" xfId="18788"/>
    <cellStyle name="9_leertabellen_teil_iii 3 7 2 3 2" xfId="25925"/>
    <cellStyle name="9_leertabellen_teil_iii 3 7 2 3 2 2" xfId="40240"/>
    <cellStyle name="9_leertabellen_teil_iii 3 7 2 3 3" xfId="33103"/>
    <cellStyle name="9_leertabellen_teil_iii 3 7 2 4" xfId="20148"/>
    <cellStyle name="9_leertabellen_teil_iii 3 7 2 4 2" xfId="27285"/>
    <cellStyle name="9_leertabellen_teil_iii 3 7 2 4 2 2" xfId="41600"/>
    <cellStyle name="9_leertabellen_teil_iii 3 7 2 4 3" xfId="34463"/>
    <cellStyle name="9_leertabellen_teil_iii 3 7 2 5" xfId="21363"/>
    <cellStyle name="9_leertabellen_teil_iii 3 7 2 5 2" xfId="35678"/>
    <cellStyle name="9_leertabellen_teil_iii 3 7 2 6" xfId="28500"/>
    <cellStyle name="9_leertabellen_teil_iii 3 7 3" xfId="15604"/>
    <cellStyle name="9_leertabellen_teil_iii 3 7 3 2" xfId="22763"/>
    <cellStyle name="9_leertabellen_teil_iii 3 7 3 2 2" xfId="37078"/>
    <cellStyle name="9_leertabellen_teil_iii 3 7 3 3" xfId="29919"/>
    <cellStyle name="9_leertabellen_teil_iii 3 7 4" xfId="17958"/>
    <cellStyle name="9_leertabellen_teil_iii 3 7 4 2" xfId="25095"/>
    <cellStyle name="9_leertabellen_teil_iii 3 7 4 2 2" xfId="39410"/>
    <cellStyle name="9_leertabellen_teil_iii 3 7 4 3" xfId="32273"/>
    <cellStyle name="9_leertabellen_teil_iii 4" xfId="1059"/>
    <cellStyle name="9_leertabellen_teil_iii 4 2" xfId="1060"/>
    <cellStyle name="9_leertabellen_teil_iii 4 2 2" xfId="13246"/>
    <cellStyle name="9_leertabellen_teil_iii 4 2 2 2" xfId="14295"/>
    <cellStyle name="9_leertabellen_teil_iii 4 2 2 2 2" xfId="16664"/>
    <cellStyle name="9_leertabellen_teil_iii 4 2 2 2 2 2" xfId="23823"/>
    <cellStyle name="9_leertabellen_teil_iii 4 2 2 2 2 2 2" xfId="38138"/>
    <cellStyle name="9_leertabellen_teil_iii 4 2 2 2 2 3" xfId="30979"/>
    <cellStyle name="9_leertabellen_teil_iii 4 2 2 2 3" xfId="19018"/>
    <cellStyle name="9_leertabellen_teil_iii 4 2 2 2 3 2" xfId="26155"/>
    <cellStyle name="9_leertabellen_teil_iii 4 2 2 2 3 2 2" xfId="40470"/>
    <cellStyle name="9_leertabellen_teil_iii 4 2 2 2 3 3" xfId="33333"/>
    <cellStyle name="9_leertabellen_teil_iii 4 2 2 2 4" xfId="20351"/>
    <cellStyle name="9_leertabellen_teil_iii 4 2 2 2 4 2" xfId="27488"/>
    <cellStyle name="9_leertabellen_teil_iii 4 2 2 2 4 2 2" xfId="41803"/>
    <cellStyle name="9_leertabellen_teil_iii 4 2 2 2 4 3" xfId="34666"/>
    <cellStyle name="9_leertabellen_teil_iii 4 2 2 2 5" xfId="21566"/>
    <cellStyle name="9_leertabellen_teil_iii 4 2 2 2 5 2" xfId="35881"/>
    <cellStyle name="9_leertabellen_teil_iii 4 2 2 2 6" xfId="28703"/>
    <cellStyle name="9_leertabellen_teil_iii 4 2 2 3" xfId="15615"/>
    <cellStyle name="9_leertabellen_teil_iii 4 2 2 3 2" xfId="22774"/>
    <cellStyle name="9_leertabellen_teil_iii 4 2 2 3 2 2" xfId="37089"/>
    <cellStyle name="9_leertabellen_teil_iii 4 2 2 3 3" xfId="29930"/>
    <cellStyle name="9_leertabellen_teil_iii 4 2 2 4" xfId="17969"/>
    <cellStyle name="9_leertabellen_teil_iii 4 2 2 4 2" xfId="25106"/>
    <cellStyle name="9_leertabellen_teil_iii 4 2 2 4 2 2" xfId="39421"/>
    <cellStyle name="9_leertabellen_teil_iii 4 2 2 4 3" xfId="32284"/>
    <cellStyle name="9_leertabellen_teil_iii 4 3" xfId="1061"/>
    <cellStyle name="9_leertabellen_teil_iii 4 3 2" xfId="13247"/>
    <cellStyle name="9_leertabellen_teil_iii 4 3 2 2" xfId="13428"/>
    <cellStyle name="9_leertabellen_teil_iii 4 3 2 2 2" xfId="15797"/>
    <cellStyle name="9_leertabellen_teil_iii 4 3 2 2 2 2" xfId="22956"/>
    <cellStyle name="9_leertabellen_teil_iii 4 3 2 2 2 2 2" xfId="37271"/>
    <cellStyle name="9_leertabellen_teil_iii 4 3 2 2 2 3" xfId="30112"/>
    <cellStyle name="9_leertabellen_teil_iii 4 3 2 2 3" xfId="18151"/>
    <cellStyle name="9_leertabellen_teil_iii 4 3 2 2 3 2" xfId="25288"/>
    <cellStyle name="9_leertabellen_teil_iii 4 3 2 2 3 2 2" xfId="39603"/>
    <cellStyle name="9_leertabellen_teil_iii 4 3 2 2 3 3" xfId="32466"/>
    <cellStyle name="9_leertabellen_teil_iii 4 3 2 2 4" xfId="19855"/>
    <cellStyle name="9_leertabellen_teil_iii 4 3 2 2 4 2" xfId="26992"/>
    <cellStyle name="9_leertabellen_teil_iii 4 3 2 2 4 2 2" xfId="41307"/>
    <cellStyle name="9_leertabellen_teil_iii 4 3 2 2 4 3" xfId="34170"/>
    <cellStyle name="9_leertabellen_teil_iii 4 3 2 2 5" xfId="21070"/>
    <cellStyle name="9_leertabellen_teil_iii 4 3 2 2 5 2" xfId="35385"/>
    <cellStyle name="9_leertabellen_teil_iii 4 3 2 2 6" xfId="28207"/>
    <cellStyle name="9_leertabellen_teil_iii 4 3 2 3" xfId="15616"/>
    <cellStyle name="9_leertabellen_teil_iii 4 3 2 3 2" xfId="22775"/>
    <cellStyle name="9_leertabellen_teil_iii 4 3 2 3 2 2" xfId="37090"/>
    <cellStyle name="9_leertabellen_teil_iii 4 3 2 3 3" xfId="29931"/>
    <cellStyle name="9_leertabellen_teil_iii 4 3 2 4" xfId="17970"/>
    <cellStyle name="9_leertabellen_teil_iii 4 3 2 4 2" xfId="25107"/>
    <cellStyle name="9_leertabellen_teil_iii 4 3 2 4 2 2" xfId="39422"/>
    <cellStyle name="9_leertabellen_teil_iii 4 3 2 4 3" xfId="32285"/>
    <cellStyle name="9_leertabellen_teil_iii 4 4" xfId="1062"/>
    <cellStyle name="9_leertabellen_teil_iii 4 4 2" xfId="13248"/>
    <cellStyle name="9_leertabellen_teil_iii 4 4 2 2" xfId="14085"/>
    <cellStyle name="9_leertabellen_teil_iii 4 4 2 2 2" xfId="16454"/>
    <cellStyle name="9_leertabellen_teil_iii 4 4 2 2 2 2" xfId="23613"/>
    <cellStyle name="9_leertabellen_teil_iii 4 4 2 2 2 2 2" xfId="37928"/>
    <cellStyle name="9_leertabellen_teil_iii 4 4 2 2 2 3" xfId="30769"/>
    <cellStyle name="9_leertabellen_teil_iii 4 4 2 2 3" xfId="18808"/>
    <cellStyle name="9_leertabellen_teil_iii 4 4 2 2 3 2" xfId="25945"/>
    <cellStyle name="9_leertabellen_teil_iii 4 4 2 2 3 2 2" xfId="40260"/>
    <cellStyle name="9_leertabellen_teil_iii 4 4 2 2 3 3" xfId="33123"/>
    <cellStyle name="9_leertabellen_teil_iii 4 4 2 2 4" xfId="20168"/>
    <cellStyle name="9_leertabellen_teil_iii 4 4 2 2 4 2" xfId="27305"/>
    <cellStyle name="9_leertabellen_teil_iii 4 4 2 2 4 2 2" xfId="41620"/>
    <cellStyle name="9_leertabellen_teil_iii 4 4 2 2 4 3" xfId="34483"/>
    <cellStyle name="9_leertabellen_teil_iii 4 4 2 2 5" xfId="21383"/>
    <cellStyle name="9_leertabellen_teil_iii 4 4 2 2 5 2" xfId="35698"/>
    <cellStyle name="9_leertabellen_teil_iii 4 4 2 2 6" xfId="28520"/>
    <cellStyle name="9_leertabellen_teil_iii 4 4 2 3" xfId="15617"/>
    <cellStyle name="9_leertabellen_teil_iii 4 4 2 3 2" xfId="22776"/>
    <cellStyle name="9_leertabellen_teil_iii 4 4 2 3 2 2" xfId="37091"/>
    <cellStyle name="9_leertabellen_teil_iii 4 4 2 3 3" xfId="29932"/>
    <cellStyle name="9_leertabellen_teil_iii 4 4 2 4" xfId="17971"/>
    <cellStyle name="9_leertabellen_teil_iii 4 4 2 4 2" xfId="25108"/>
    <cellStyle name="9_leertabellen_teil_iii 4 4 2 4 2 2" xfId="39423"/>
    <cellStyle name="9_leertabellen_teil_iii 4 4 2 4 3" xfId="32286"/>
    <cellStyle name="9_leertabellen_teil_iii 4 5" xfId="1063"/>
    <cellStyle name="9_leertabellen_teil_iii 4 5 2" xfId="13249"/>
    <cellStyle name="9_leertabellen_teil_iii 4 5 2 2" xfId="14296"/>
    <cellStyle name="9_leertabellen_teil_iii 4 5 2 2 2" xfId="16665"/>
    <cellStyle name="9_leertabellen_teil_iii 4 5 2 2 2 2" xfId="23824"/>
    <cellStyle name="9_leertabellen_teil_iii 4 5 2 2 2 2 2" xfId="38139"/>
    <cellStyle name="9_leertabellen_teil_iii 4 5 2 2 2 3" xfId="30980"/>
    <cellStyle name="9_leertabellen_teil_iii 4 5 2 2 3" xfId="19019"/>
    <cellStyle name="9_leertabellen_teil_iii 4 5 2 2 3 2" xfId="26156"/>
    <cellStyle name="9_leertabellen_teil_iii 4 5 2 2 3 2 2" xfId="40471"/>
    <cellStyle name="9_leertabellen_teil_iii 4 5 2 2 3 3" xfId="33334"/>
    <cellStyle name="9_leertabellen_teil_iii 4 5 2 2 4" xfId="20352"/>
    <cellStyle name="9_leertabellen_teil_iii 4 5 2 2 4 2" xfId="27489"/>
    <cellStyle name="9_leertabellen_teil_iii 4 5 2 2 4 2 2" xfId="41804"/>
    <cellStyle name="9_leertabellen_teil_iii 4 5 2 2 4 3" xfId="34667"/>
    <cellStyle name="9_leertabellen_teil_iii 4 5 2 2 5" xfId="21567"/>
    <cellStyle name="9_leertabellen_teil_iii 4 5 2 2 5 2" xfId="35882"/>
    <cellStyle name="9_leertabellen_teil_iii 4 5 2 2 6" xfId="28704"/>
    <cellStyle name="9_leertabellen_teil_iii 4 5 2 3" xfId="15618"/>
    <cellStyle name="9_leertabellen_teil_iii 4 5 2 3 2" xfId="22777"/>
    <cellStyle name="9_leertabellen_teil_iii 4 5 2 3 2 2" xfId="37092"/>
    <cellStyle name="9_leertabellen_teil_iii 4 5 2 3 3" xfId="29933"/>
    <cellStyle name="9_leertabellen_teil_iii 4 5 2 4" xfId="17972"/>
    <cellStyle name="9_leertabellen_teil_iii 4 5 2 4 2" xfId="25109"/>
    <cellStyle name="9_leertabellen_teil_iii 4 5 2 4 2 2" xfId="39424"/>
    <cellStyle name="9_leertabellen_teil_iii 4 5 2 4 3" xfId="32287"/>
    <cellStyle name="9_leertabellen_teil_iii 4 6" xfId="13245"/>
    <cellStyle name="9_leertabellen_teil_iii 4 6 2" xfId="14084"/>
    <cellStyle name="9_leertabellen_teil_iii 4 6 2 2" xfId="16453"/>
    <cellStyle name="9_leertabellen_teil_iii 4 6 2 2 2" xfId="23612"/>
    <cellStyle name="9_leertabellen_teil_iii 4 6 2 2 2 2" xfId="37927"/>
    <cellStyle name="9_leertabellen_teil_iii 4 6 2 2 3" xfId="30768"/>
    <cellStyle name="9_leertabellen_teil_iii 4 6 2 3" xfId="18807"/>
    <cellStyle name="9_leertabellen_teil_iii 4 6 2 3 2" xfId="25944"/>
    <cellStyle name="9_leertabellen_teil_iii 4 6 2 3 2 2" xfId="40259"/>
    <cellStyle name="9_leertabellen_teil_iii 4 6 2 3 3" xfId="33122"/>
    <cellStyle name="9_leertabellen_teil_iii 4 6 2 4" xfId="20167"/>
    <cellStyle name="9_leertabellen_teil_iii 4 6 2 4 2" xfId="27304"/>
    <cellStyle name="9_leertabellen_teil_iii 4 6 2 4 2 2" xfId="41619"/>
    <cellStyle name="9_leertabellen_teil_iii 4 6 2 4 3" xfId="34482"/>
    <cellStyle name="9_leertabellen_teil_iii 4 6 2 5" xfId="21382"/>
    <cellStyle name="9_leertabellen_teil_iii 4 6 2 5 2" xfId="35697"/>
    <cellStyle name="9_leertabellen_teil_iii 4 6 2 6" xfId="28519"/>
    <cellStyle name="9_leertabellen_teil_iii 4 6 3" xfId="15614"/>
    <cellStyle name="9_leertabellen_teil_iii 4 6 3 2" xfId="22773"/>
    <cellStyle name="9_leertabellen_teil_iii 4 6 3 2 2" xfId="37088"/>
    <cellStyle name="9_leertabellen_teil_iii 4 6 3 3" xfId="29929"/>
    <cellStyle name="9_leertabellen_teil_iii 4 6 4" xfId="17968"/>
    <cellStyle name="9_leertabellen_teil_iii 4 6 4 2" xfId="25105"/>
    <cellStyle name="9_leertabellen_teil_iii 4 6 4 2 2" xfId="39420"/>
    <cellStyle name="9_leertabellen_teil_iii 4 6 4 3" xfId="32283"/>
    <cellStyle name="9_leertabellen_teil_iii 5" xfId="1064"/>
    <cellStyle name="9_leertabellen_teil_iii 5 2" xfId="13250"/>
    <cellStyle name="9_leertabellen_teil_iii 5 2 2" xfId="13429"/>
    <cellStyle name="9_leertabellen_teil_iii 5 2 2 2" xfId="15798"/>
    <cellStyle name="9_leertabellen_teil_iii 5 2 2 2 2" xfId="22957"/>
    <cellStyle name="9_leertabellen_teil_iii 5 2 2 2 2 2" xfId="37272"/>
    <cellStyle name="9_leertabellen_teil_iii 5 2 2 2 3" xfId="30113"/>
    <cellStyle name="9_leertabellen_teil_iii 5 2 2 3" xfId="18152"/>
    <cellStyle name="9_leertabellen_teil_iii 5 2 2 3 2" xfId="25289"/>
    <cellStyle name="9_leertabellen_teil_iii 5 2 2 3 2 2" xfId="39604"/>
    <cellStyle name="9_leertabellen_teil_iii 5 2 2 3 3" xfId="32467"/>
    <cellStyle name="9_leertabellen_teil_iii 5 2 2 4" xfId="19856"/>
    <cellStyle name="9_leertabellen_teil_iii 5 2 2 4 2" xfId="26993"/>
    <cellStyle name="9_leertabellen_teil_iii 5 2 2 4 2 2" xfId="41308"/>
    <cellStyle name="9_leertabellen_teil_iii 5 2 2 4 3" xfId="34171"/>
    <cellStyle name="9_leertabellen_teil_iii 5 2 2 5" xfId="21071"/>
    <cellStyle name="9_leertabellen_teil_iii 5 2 2 5 2" xfId="35386"/>
    <cellStyle name="9_leertabellen_teil_iii 5 2 2 6" xfId="28208"/>
    <cellStyle name="9_leertabellen_teil_iii 5 2 3" xfId="15619"/>
    <cellStyle name="9_leertabellen_teil_iii 5 2 3 2" xfId="22778"/>
    <cellStyle name="9_leertabellen_teil_iii 5 2 3 2 2" xfId="37093"/>
    <cellStyle name="9_leertabellen_teil_iii 5 2 3 3" xfId="29934"/>
    <cellStyle name="9_leertabellen_teil_iii 5 2 4" xfId="17973"/>
    <cellStyle name="9_leertabellen_teil_iii 5 2 4 2" xfId="25110"/>
    <cellStyle name="9_leertabellen_teil_iii 5 2 4 2 2" xfId="39425"/>
    <cellStyle name="9_leertabellen_teil_iii 5 2 4 3" xfId="32288"/>
    <cellStyle name="9_leertabellen_teil_iii 6" xfId="1065"/>
    <cellStyle name="9_leertabellen_teil_iii 6 2" xfId="13251"/>
    <cellStyle name="9_leertabellen_teil_iii 6 2 2" xfId="14297"/>
    <cellStyle name="9_leertabellen_teil_iii 6 2 2 2" xfId="16666"/>
    <cellStyle name="9_leertabellen_teil_iii 6 2 2 2 2" xfId="23825"/>
    <cellStyle name="9_leertabellen_teil_iii 6 2 2 2 2 2" xfId="38140"/>
    <cellStyle name="9_leertabellen_teil_iii 6 2 2 2 3" xfId="30981"/>
    <cellStyle name="9_leertabellen_teil_iii 6 2 2 3" xfId="19020"/>
    <cellStyle name="9_leertabellen_teil_iii 6 2 2 3 2" xfId="26157"/>
    <cellStyle name="9_leertabellen_teil_iii 6 2 2 3 2 2" xfId="40472"/>
    <cellStyle name="9_leertabellen_teil_iii 6 2 2 3 3" xfId="33335"/>
    <cellStyle name="9_leertabellen_teil_iii 6 2 2 4" xfId="20353"/>
    <cellStyle name="9_leertabellen_teil_iii 6 2 2 4 2" xfId="27490"/>
    <cellStyle name="9_leertabellen_teil_iii 6 2 2 4 2 2" xfId="41805"/>
    <cellStyle name="9_leertabellen_teil_iii 6 2 2 4 3" xfId="34668"/>
    <cellStyle name="9_leertabellen_teil_iii 6 2 2 5" xfId="21568"/>
    <cellStyle name="9_leertabellen_teil_iii 6 2 2 5 2" xfId="35883"/>
    <cellStyle name="9_leertabellen_teil_iii 6 2 2 6" xfId="28705"/>
    <cellStyle name="9_leertabellen_teil_iii 6 2 3" xfId="15620"/>
    <cellStyle name="9_leertabellen_teil_iii 6 2 3 2" xfId="22779"/>
    <cellStyle name="9_leertabellen_teil_iii 6 2 3 2 2" xfId="37094"/>
    <cellStyle name="9_leertabellen_teil_iii 6 2 3 3" xfId="29935"/>
    <cellStyle name="9_leertabellen_teil_iii 6 2 4" xfId="17974"/>
    <cellStyle name="9_leertabellen_teil_iii 6 2 4 2" xfId="25111"/>
    <cellStyle name="9_leertabellen_teil_iii 6 2 4 2 2" xfId="39426"/>
    <cellStyle name="9_leertabellen_teil_iii 6 2 4 3" xfId="32289"/>
    <cellStyle name="9_leertabellen_teil_iii 7" xfId="1066"/>
    <cellStyle name="9_leertabellen_teil_iii 7 2" xfId="13252"/>
    <cellStyle name="9_leertabellen_teil_iii 7 2 2" xfId="14142"/>
    <cellStyle name="9_leertabellen_teil_iii 7 2 2 2" xfId="16511"/>
    <cellStyle name="9_leertabellen_teil_iii 7 2 2 2 2" xfId="23670"/>
    <cellStyle name="9_leertabellen_teil_iii 7 2 2 2 2 2" xfId="37985"/>
    <cellStyle name="9_leertabellen_teil_iii 7 2 2 2 3" xfId="30826"/>
    <cellStyle name="9_leertabellen_teil_iii 7 2 2 3" xfId="18865"/>
    <cellStyle name="9_leertabellen_teil_iii 7 2 2 3 2" xfId="26002"/>
    <cellStyle name="9_leertabellen_teil_iii 7 2 2 3 2 2" xfId="40317"/>
    <cellStyle name="9_leertabellen_teil_iii 7 2 2 3 3" xfId="33180"/>
    <cellStyle name="9_leertabellen_teil_iii 7 2 2 4" xfId="20202"/>
    <cellStyle name="9_leertabellen_teil_iii 7 2 2 4 2" xfId="27339"/>
    <cellStyle name="9_leertabellen_teil_iii 7 2 2 4 2 2" xfId="41654"/>
    <cellStyle name="9_leertabellen_teil_iii 7 2 2 4 3" xfId="34517"/>
    <cellStyle name="9_leertabellen_teil_iii 7 2 2 5" xfId="21417"/>
    <cellStyle name="9_leertabellen_teil_iii 7 2 2 5 2" xfId="35732"/>
    <cellStyle name="9_leertabellen_teil_iii 7 2 2 6" xfId="28554"/>
    <cellStyle name="9_leertabellen_teil_iii 7 2 3" xfId="15621"/>
    <cellStyle name="9_leertabellen_teil_iii 7 2 3 2" xfId="22780"/>
    <cellStyle name="9_leertabellen_teil_iii 7 2 3 2 2" xfId="37095"/>
    <cellStyle name="9_leertabellen_teil_iii 7 2 3 3" xfId="29936"/>
    <cellStyle name="9_leertabellen_teil_iii 7 2 4" xfId="17975"/>
    <cellStyle name="9_leertabellen_teil_iii 7 2 4 2" xfId="25112"/>
    <cellStyle name="9_leertabellen_teil_iii 7 2 4 2 2" xfId="39427"/>
    <cellStyle name="9_leertabellen_teil_iii 7 2 4 3" xfId="32290"/>
    <cellStyle name="9_leertabellen_teil_iii 8" xfId="1067"/>
    <cellStyle name="9_leertabellen_teil_iii 8 2" xfId="13253"/>
    <cellStyle name="9_leertabellen_teil_iii 8 2 2" xfId="13767"/>
    <cellStyle name="9_leertabellen_teil_iii 8 2 2 2" xfId="16136"/>
    <cellStyle name="9_leertabellen_teil_iii 8 2 2 2 2" xfId="23295"/>
    <cellStyle name="9_leertabellen_teil_iii 8 2 2 2 2 2" xfId="37610"/>
    <cellStyle name="9_leertabellen_teil_iii 8 2 2 2 3" xfId="30451"/>
    <cellStyle name="9_leertabellen_teil_iii 8 2 2 3" xfId="18490"/>
    <cellStyle name="9_leertabellen_teil_iii 8 2 2 3 2" xfId="25627"/>
    <cellStyle name="9_leertabellen_teil_iii 8 2 2 3 2 2" xfId="39942"/>
    <cellStyle name="9_leertabellen_teil_iii 8 2 2 3 3" xfId="32805"/>
    <cellStyle name="9_leertabellen_teil_iii 8 2 2 4" xfId="20016"/>
    <cellStyle name="9_leertabellen_teil_iii 8 2 2 4 2" xfId="27153"/>
    <cellStyle name="9_leertabellen_teil_iii 8 2 2 4 2 2" xfId="41468"/>
    <cellStyle name="9_leertabellen_teil_iii 8 2 2 4 3" xfId="34331"/>
    <cellStyle name="9_leertabellen_teil_iii 8 2 2 5" xfId="21231"/>
    <cellStyle name="9_leertabellen_teil_iii 8 2 2 5 2" xfId="35546"/>
    <cellStyle name="9_leertabellen_teil_iii 8 2 2 6" xfId="28368"/>
    <cellStyle name="9_leertabellen_teil_iii 8 2 3" xfId="15622"/>
    <cellStyle name="9_leertabellen_teil_iii 8 2 3 2" xfId="22781"/>
    <cellStyle name="9_leertabellen_teil_iii 8 2 3 2 2" xfId="37096"/>
    <cellStyle name="9_leertabellen_teil_iii 8 2 3 3" xfId="29937"/>
    <cellStyle name="9_leertabellen_teil_iii 8 2 4" xfId="17976"/>
    <cellStyle name="9_leertabellen_teil_iii 8 2 4 2" xfId="25113"/>
    <cellStyle name="9_leertabellen_teil_iii 8 2 4 2 2" xfId="39428"/>
    <cellStyle name="9_leertabellen_teil_iii 8 2 4 3" xfId="32291"/>
    <cellStyle name="9_leertabellen_teil_iii 9" xfId="13224"/>
    <cellStyle name="9_leertabellen_teil_iii 9 2" xfId="13696"/>
    <cellStyle name="9_leertabellen_teil_iii 9 2 2" xfId="16065"/>
    <cellStyle name="9_leertabellen_teil_iii 9 2 2 2" xfId="23224"/>
    <cellStyle name="9_leertabellen_teil_iii 9 2 2 2 2" xfId="37539"/>
    <cellStyle name="9_leertabellen_teil_iii 9 2 2 3" xfId="30380"/>
    <cellStyle name="9_leertabellen_teil_iii 9 2 3" xfId="18419"/>
    <cellStyle name="9_leertabellen_teil_iii 9 2 3 2" xfId="25556"/>
    <cellStyle name="9_leertabellen_teil_iii 9 2 3 2 2" xfId="39871"/>
    <cellStyle name="9_leertabellen_teil_iii 9 2 3 3" xfId="32734"/>
    <cellStyle name="9_leertabellen_teil_iii 9 2 4" xfId="19945"/>
    <cellStyle name="9_leertabellen_teil_iii 9 2 4 2" xfId="27082"/>
    <cellStyle name="9_leertabellen_teil_iii 9 2 4 2 2" xfId="41397"/>
    <cellStyle name="9_leertabellen_teil_iii 9 2 4 3" xfId="34260"/>
    <cellStyle name="9_leertabellen_teil_iii 9 2 5" xfId="21160"/>
    <cellStyle name="9_leertabellen_teil_iii 9 2 5 2" xfId="35475"/>
    <cellStyle name="9_leertabellen_teil_iii 9 2 6" xfId="28297"/>
    <cellStyle name="9_leertabellen_teil_iii 9 3" xfId="15593"/>
    <cellStyle name="9_leertabellen_teil_iii 9 3 2" xfId="22752"/>
    <cellStyle name="9_leertabellen_teil_iii 9 3 2 2" xfId="37067"/>
    <cellStyle name="9_leertabellen_teil_iii 9 3 3" xfId="29908"/>
    <cellStyle name="9_leertabellen_teil_iii 9 4" xfId="17947"/>
    <cellStyle name="9_leertabellen_teil_iii 9 4 2" xfId="25084"/>
    <cellStyle name="9_leertabellen_teil_iii 9 4 2 2" xfId="39399"/>
    <cellStyle name="9_leertabellen_teil_iii 9 4 3" xfId="32262"/>
    <cellStyle name="9_Merkmalsuebersicht_neu" xfId="223"/>
    <cellStyle name="9_Merkmalsuebersicht_neu 10" xfId="43300"/>
    <cellStyle name="9_Merkmalsuebersicht_neu 2" xfId="1068"/>
    <cellStyle name="9_Merkmalsuebersicht_neu 2 2" xfId="1069"/>
    <cellStyle name="9_Merkmalsuebersicht_neu 2 2 2" xfId="1070"/>
    <cellStyle name="9_Merkmalsuebersicht_neu 2 2 2 2" xfId="13257"/>
    <cellStyle name="9_Merkmalsuebersicht_neu 2 2 2 2 2" xfId="13459"/>
    <cellStyle name="9_Merkmalsuebersicht_neu 2 2 2 2 2 2" xfId="15828"/>
    <cellStyle name="9_Merkmalsuebersicht_neu 2 2 2 2 2 2 2" xfId="22987"/>
    <cellStyle name="9_Merkmalsuebersicht_neu 2 2 2 2 2 2 2 2" xfId="37302"/>
    <cellStyle name="9_Merkmalsuebersicht_neu 2 2 2 2 2 2 3" xfId="30143"/>
    <cellStyle name="9_Merkmalsuebersicht_neu 2 2 2 2 2 3" xfId="18182"/>
    <cellStyle name="9_Merkmalsuebersicht_neu 2 2 2 2 2 3 2" xfId="25319"/>
    <cellStyle name="9_Merkmalsuebersicht_neu 2 2 2 2 2 3 2 2" xfId="39634"/>
    <cellStyle name="9_Merkmalsuebersicht_neu 2 2 2 2 2 3 3" xfId="32497"/>
    <cellStyle name="9_Merkmalsuebersicht_neu 2 2 2 2 2 4" xfId="19886"/>
    <cellStyle name="9_Merkmalsuebersicht_neu 2 2 2 2 2 4 2" xfId="27023"/>
    <cellStyle name="9_Merkmalsuebersicht_neu 2 2 2 2 2 4 2 2" xfId="41338"/>
    <cellStyle name="9_Merkmalsuebersicht_neu 2 2 2 2 2 4 3" xfId="34201"/>
    <cellStyle name="9_Merkmalsuebersicht_neu 2 2 2 2 2 5" xfId="21101"/>
    <cellStyle name="9_Merkmalsuebersicht_neu 2 2 2 2 2 5 2" xfId="35416"/>
    <cellStyle name="9_Merkmalsuebersicht_neu 2 2 2 2 2 6" xfId="28238"/>
    <cellStyle name="9_Merkmalsuebersicht_neu 2 2 2 2 3" xfId="15626"/>
    <cellStyle name="9_Merkmalsuebersicht_neu 2 2 2 2 3 2" xfId="22785"/>
    <cellStyle name="9_Merkmalsuebersicht_neu 2 2 2 2 3 2 2" xfId="37100"/>
    <cellStyle name="9_Merkmalsuebersicht_neu 2 2 2 2 3 3" xfId="29941"/>
    <cellStyle name="9_Merkmalsuebersicht_neu 2 2 2 2 4" xfId="17980"/>
    <cellStyle name="9_Merkmalsuebersicht_neu 2 2 2 2 4 2" xfId="25117"/>
    <cellStyle name="9_Merkmalsuebersicht_neu 2 2 2 2 4 2 2" xfId="39432"/>
    <cellStyle name="9_Merkmalsuebersicht_neu 2 2 2 2 4 3" xfId="32295"/>
    <cellStyle name="9_Merkmalsuebersicht_neu 2 2 3" xfId="1071"/>
    <cellStyle name="9_Merkmalsuebersicht_neu 2 2 3 2" xfId="13258"/>
    <cellStyle name="9_Merkmalsuebersicht_neu 2 2 3 2 2" xfId="13697"/>
    <cellStyle name="9_Merkmalsuebersicht_neu 2 2 3 2 2 2" xfId="16066"/>
    <cellStyle name="9_Merkmalsuebersicht_neu 2 2 3 2 2 2 2" xfId="23225"/>
    <cellStyle name="9_Merkmalsuebersicht_neu 2 2 3 2 2 2 2 2" xfId="37540"/>
    <cellStyle name="9_Merkmalsuebersicht_neu 2 2 3 2 2 2 3" xfId="30381"/>
    <cellStyle name="9_Merkmalsuebersicht_neu 2 2 3 2 2 3" xfId="18420"/>
    <cellStyle name="9_Merkmalsuebersicht_neu 2 2 3 2 2 3 2" xfId="25557"/>
    <cellStyle name="9_Merkmalsuebersicht_neu 2 2 3 2 2 3 2 2" xfId="39872"/>
    <cellStyle name="9_Merkmalsuebersicht_neu 2 2 3 2 2 3 3" xfId="32735"/>
    <cellStyle name="9_Merkmalsuebersicht_neu 2 2 3 2 2 4" xfId="19946"/>
    <cellStyle name="9_Merkmalsuebersicht_neu 2 2 3 2 2 4 2" xfId="27083"/>
    <cellStyle name="9_Merkmalsuebersicht_neu 2 2 3 2 2 4 2 2" xfId="41398"/>
    <cellStyle name="9_Merkmalsuebersicht_neu 2 2 3 2 2 4 3" xfId="34261"/>
    <cellStyle name="9_Merkmalsuebersicht_neu 2 2 3 2 2 5" xfId="21161"/>
    <cellStyle name="9_Merkmalsuebersicht_neu 2 2 3 2 2 5 2" xfId="35476"/>
    <cellStyle name="9_Merkmalsuebersicht_neu 2 2 3 2 2 6" xfId="28298"/>
    <cellStyle name="9_Merkmalsuebersicht_neu 2 2 3 2 3" xfId="15627"/>
    <cellStyle name="9_Merkmalsuebersicht_neu 2 2 3 2 3 2" xfId="22786"/>
    <cellStyle name="9_Merkmalsuebersicht_neu 2 2 3 2 3 2 2" xfId="37101"/>
    <cellStyle name="9_Merkmalsuebersicht_neu 2 2 3 2 3 3" xfId="29942"/>
    <cellStyle name="9_Merkmalsuebersicht_neu 2 2 3 2 4" xfId="17981"/>
    <cellStyle name="9_Merkmalsuebersicht_neu 2 2 3 2 4 2" xfId="25118"/>
    <cellStyle name="9_Merkmalsuebersicht_neu 2 2 3 2 4 2 2" xfId="39433"/>
    <cellStyle name="9_Merkmalsuebersicht_neu 2 2 3 2 4 3" xfId="32296"/>
    <cellStyle name="9_Merkmalsuebersicht_neu 2 2 4" xfId="1072"/>
    <cellStyle name="9_Merkmalsuebersicht_neu 2 2 4 2" xfId="13259"/>
    <cellStyle name="9_Merkmalsuebersicht_neu 2 2 4 2 2" xfId="14418"/>
    <cellStyle name="9_Merkmalsuebersicht_neu 2 2 4 2 2 2" xfId="16787"/>
    <cellStyle name="9_Merkmalsuebersicht_neu 2 2 4 2 2 2 2" xfId="23946"/>
    <cellStyle name="9_Merkmalsuebersicht_neu 2 2 4 2 2 2 2 2" xfId="38261"/>
    <cellStyle name="9_Merkmalsuebersicht_neu 2 2 4 2 2 2 3" xfId="31102"/>
    <cellStyle name="9_Merkmalsuebersicht_neu 2 2 4 2 2 3" xfId="19141"/>
    <cellStyle name="9_Merkmalsuebersicht_neu 2 2 4 2 2 3 2" xfId="26278"/>
    <cellStyle name="9_Merkmalsuebersicht_neu 2 2 4 2 2 3 2 2" xfId="40593"/>
    <cellStyle name="9_Merkmalsuebersicht_neu 2 2 4 2 2 3 3" xfId="33456"/>
    <cellStyle name="9_Merkmalsuebersicht_neu 2 2 4 2 2 4" xfId="20474"/>
    <cellStyle name="9_Merkmalsuebersicht_neu 2 2 4 2 2 4 2" xfId="27611"/>
    <cellStyle name="9_Merkmalsuebersicht_neu 2 2 4 2 2 4 2 2" xfId="41926"/>
    <cellStyle name="9_Merkmalsuebersicht_neu 2 2 4 2 2 4 3" xfId="34789"/>
    <cellStyle name="9_Merkmalsuebersicht_neu 2 2 4 2 2 5" xfId="21689"/>
    <cellStyle name="9_Merkmalsuebersicht_neu 2 2 4 2 2 5 2" xfId="36004"/>
    <cellStyle name="9_Merkmalsuebersicht_neu 2 2 4 2 2 6" xfId="28826"/>
    <cellStyle name="9_Merkmalsuebersicht_neu 2 2 4 2 3" xfId="15628"/>
    <cellStyle name="9_Merkmalsuebersicht_neu 2 2 4 2 3 2" xfId="22787"/>
    <cellStyle name="9_Merkmalsuebersicht_neu 2 2 4 2 3 2 2" xfId="37102"/>
    <cellStyle name="9_Merkmalsuebersicht_neu 2 2 4 2 3 3" xfId="29943"/>
    <cellStyle name="9_Merkmalsuebersicht_neu 2 2 4 2 4" xfId="17982"/>
    <cellStyle name="9_Merkmalsuebersicht_neu 2 2 4 2 4 2" xfId="25119"/>
    <cellStyle name="9_Merkmalsuebersicht_neu 2 2 4 2 4 2 2" xfId="39434"/>
    <cellStyle name="9_Merkmalsuebersicht_neu 2 2 4 2 4 3" xfId="32297"/>
    <cellStyle name="9_Merkmalsuebersicht_neu 2 2 5" xfId="1073"/>
    <cellStyle name="9_Merkmalsuebersicht_neu 2 2 5 2" xfId="13260"/>
    <cellStyle name="9_Merkmalsuebersicht_neu 2 2 5 2 2" xfId="14699"/>
    <cellStyle name="9_Merkmalsuebersicht_neu 2 2 5 2 2 2" xfId="17062"/>
    <cellStyle name="9_Merkmalsuebersicht_neu 2 2 5 2 2 2 2" xfId="24221"/>
    <cellStyle name="9_Merkmalsuebersicht_neu 2 2 5 2 2 2 2 2" xfId="38536"/>
    <cellStyle name="9_Merkmalsuebersicht_neu 2 2 5 2 2 2 3" xfId="31377"/>
    <cellStyle name="9_Merkmalsuebersicht_neu 2 2 5 2 2 3" xfId="19416"/>
    <cellStyle name="9_Merkmalsuebersicht_neu 2 2 5 2 2 3 2" xfId="26553"/>
    <cellStyle name="9_Merkmalsuebersicht_neu 2 2 5 2 2 3 2 2" xfId="40868"/>
    <cellStyle name="9_Merkmalsuebersicht_neu 2 2 5 2 2 3 3" xfId="33731"/>
    <cellStyle name="9_Merkmalsuebersicht_neu 2 2 5 2 2 4" xfId="20714"/>
    <cellStyle name="9_Merkmalsuebersicht_neu 2 2 5 2 2 4 2" xfId="27851"/>
    <cellStyle name="9_Merkmalsuebersicht_neu 2 2 5 2 2 4 2 2" xfId="42166"/>
    <cellStyle name="9_Merkmalsuebersicht_neu 2 2 5 2 2 4 3" xfId="35029"/>
    <cellStyle name="9_Merkmalsuebersicht_neu 2 2 5 2 2 5" xfId="21929"/>
    <cellStyle name="9_Merkmalsuebersicht_neu 2 2 5 2 2 5 2" xfId="36244"/>
    <cellStyle name="9_Merkmalsuebersicht_neu 2 2 5 2 2 6" xfId="29066"/>
    <cellStyle name="9_Merkmalsuebersicht_neu 2 2 5 2 3" xfId="15629"/>
    <cellStyle name="9_Merkmalsuebersicht_neu 2 2 5 2 3 2" xfId="22788"/>
    <cellStyle name="9_Merkmalsuebersicht_neu 2 2 5 2 3 2 2" xfId="37103"/>
    <cellStyle name="9_Merkmalsuebersicht_neu 2 2 5 2 3 3" xfId="29944"/>
    <cellStyle name="9_Merkmalsuebersicht_neu 2 2 5 2 4" xfId="17983"/>
    <cellStyle name="9_Merkmalsuebersicht_neu 2 2 5 2 4 2" xfId="25120"/>
    <cellStyle name="9_Merkmalsuebersicht_neu 2 2 5 2 4 2 2" xfId="39435"/>
    <cellStyle name="9_Merkmalsuebersicht_neu 2 2 5 2 4 3" xfId="32298"/>
    <cellStyle name="9_Merkmalsuebersicht_neu 2 2 6" xfId="13256"/>
    <cellStyle name="9_Merkmalsuebersicht_neu 2 2 6 2" xfId="14700"/>
    <cellStyle name="9_Merkmalsuebersicht_neu 2 2 6 2 2" xfId="17063"/>
    <cellStyle name="9_Merkmalsuebersicht_neu 2 2 6 2 2 2" xfId="24222"/>
    <cellStyle name="9_Merkmalsuebersicht_neu 2 2 6 2 2 2 2" xfId="38537"/>
    <cellStyle name="9_Merkmalsuebersicht_neu 2 2 6 2 2 3" xfId="31378"/>
    <cellStyle name="9_Merkmalsuebersicht_neu 2 2 6 2 3" xfId="19417"/>
    <cellStyle name="9_Merkmalsuebersicht_neu 2 2 6 2 3 2" xfId="26554"/>
    <cellStyle name="9_Merkmalsuebersicht_neu 2 2 6 2 3 2 2" xfId="40869"/>
    <cellStyle name="9_Merkmalsuebersicht_neu 2 2 6 2 3 3" xfId="33732"/>
    <cellStyle name="9_Merkmalsuebersicht_neu 2 2 6 2 4" xfId="20715"/>
    <cellStyle name="9_Merkmalsuebersicht_neu 2 2 6 2 4 2" xfId="27852"/>
    <cellStyle name="9_Merkmalsuebersicht_neu 2 2 6 2 4 2 2" xfId="42167"/>
    <cellStyle name="9_Merkmalsuebersicht_neu 2 2 6 2 4 3" xfId="35030"/>
    <cellStyle name="9_Merkmalsuebersicht_neu 2 2 6 2 5" xfId="21930"/>
    <cellStyle name="9_Merkmalsuebersicht_neu 2 2 6 2 5 2" xfId="36245"/>
    <cellStyle name="9_Merkmalsuebersicht_neu 2 2 6 2 6" xfId="29067"/>
    <cellStyle name="9_Merkmalsuebersicht_neu 2 2 6 3" xfId="15625"/>
    <cellStyle name="9_Merkmalsuebersicht_neu 2 2 6 3 2" xfId="22784"/>
    <cellStyle name="9_Merkmalsuebersicht_neu 2 2 6 3 2 2" xfId="37099"/>
    <cellStyle name="9_Merkmalsuebersicht_neu 2 2 6 3 3" xfId="29940"/>
    <cellStyle name="9_Merkmalsuebersicht_neu 2 2 6 4" xfId="17979"/>
    <cellStyle name="9_Merkmalsuebersicht_neu 2 2 6 4 2" xfId="25116"/>
    <cellStyle name="9_Merkmalsuebersicht_neu 2 2 6 4 2 2" xfId="39431"/>
    <cellStyle name="9_Merkmalsuebersicht_neu 2 2 6 4 3" xfId="32294"/>
    <cellStyle name="9_Merkmalsuebersicht_neu 2 3" xfId="1074"/>
    <cellStyle name="9_Merkmalsuebersicht_neu 2 3 2" xfId="13261"/>
    <cellStyle name="9_Merkmalsuebersicht_neu 2 3 2 2" xfId="13460"/>
    <cellStyle name="9_Merkmalsuebersicht_neu 2 3 2 2 2" xfId="15829"/>
    <cellStyle name="9_Merkmalsuebersicht_neu 2 3 2 2 2 2" xfId="22988"/>
    <cellStyle name="9_Merkmalsuebersicht_neu 2 3 2 2 2 2 2" xfId="37303"/>
    <cellStyle name="9_Merkmalsuebersicht_neu 2 3 2 2 2 3" xfId="30144"/>
    <cellStyle name="9_Merkmalsuebersicht_neu 2 3 2 2 3" xfId="18183"/>
    <cellStyle name="9_Merkmalsuebersicht_neu 2 3 2 2 3 2" xfId="25320"/>
    <cellStyle name="9_Merkmalsuebersicht_neu 2 3 2 2 3 2 2" xfId="39635"/>
    <cellStyle name="9_Merkmalsuebersicht_neu 2 3 2 2 3 3" xfId="32498"/>
    <cellStyle name="9_Merkmalsuebersicht_neu 2 3 2 2 4" xfId="19887"/>
    <cellStyle name="9_Merkmalsuebersicht_neu 2 3 2 2 4 2" xfId="27024"/>
    <cellStyle name="9_Merkmalsuebersicht_neu 2 3 2 2 4 2 2" xfId="41339"/>
    <cellStyle name="9_Merkmalsuebersicht_neu 2 3 2 2 4 3" xfId="34202"/>
    <cellStyle name="9_Merkmalsuebersicht_neu 2 3 2 2 5" xfId="21102"/>
    <cellStyle name="9_Merkmalsuebersicht_neu 2 3 2 2 5 2" xfId="35417"/>
    <cellStyle name="9_Merkmalsuebersicht_neu 2 3 2 2 6" xfId="28239"/>
    <cellStyle name="9_Merkmalsuebersicht_neu 2 3 2 3" xfId="15630"/>
    <cellStyle name="9_Merkmalsuebersicht_neu 2 3 2 3 2" xfId="22789"/>
    <cellStyle name="9_Merkmalsuebersicht_neu 2 3 2 3 2 2" xfId="37104"/>
    <cellStyle name="9_Merkmalsuebersicht_neu 2 3 2 3 3" xfId="29945"/>
    <cellStyle name="9_Merkmalsuebersicht_neu 2 3 2 4" xfId="17984"/>
    <cellStyle name="9_Merkmalsuebersicht_neu 2 3 2 4 2" xfId="25121"/>
    <cellStyle name="9_Merkmalsuebersicht_neu 2 3 2 4 2 2" xfId="39436"/>
    <cellStyle name="9_Merkmalsuebersicht_neu 2 3 2 4 3" xfId="32299"/>
    <cellStyle name="9_Merkmalsuebersicht_neu 2 4" xfId="1075"/>
    <cellStyle name="9_Merkmalsuebersicht_neu 2 4 2" xfId="13262"/>
    <cellStyle name="9_Merkmalsuebersicht_neu 2 4 2 2" xfId="14300"/>
    <cellStyle name="9_Merkmalsuebersicht_neu 2 4 2 2 2" xfId="16669"/>
    <cellStyle name="9_Merkmalsuebersicht_neu 2 4 2 2 2 2" xfId="23828"/>
    <cellStyle name="9_Merkmalsuebersicht_neu 2 4 2 2 2 2 2" xfId="38143"/>
    <cellStyle name="9_Merkmalsuebersicht_neu 2 4 2 2 2 3" xfId="30984"/>
    <cellStyle name="9_Merkmalsuebersicht_neu 2 4 2 2 3" xfId="19023"/>
    <cellStyle name="9_Merkmalsuebersicht_neu 2 4 2 2 3 2" xfId="26160"/>
    <cellStyle name="9_Merkmalsuebersicht_neu 2 4 2 2 3 2 2" xfId="40475"/>
    <cellStyle name="9_Merkmalsuebersicht_neu 2 4 2 2 3 3" xfId="33338"/>
    <cellStyle name="9_Merkmalsuebersicht_neu 2 4 2 2 4" xfId="20356"/>
    <cellStyle name="9_Merkmalsuebersicht_neu 2 4 2 2 4 2" xfId="27493"/>
    <cellStyle name="9_Merkmalsuebersicht_neu 2 4 2 2 4 2 2" xfId="41808"/>
    <cellStyle name="9_Merkmalsuebersicht_neu 2 4 2 2 4 3" xfId="34671"/>
    <cellStyle name="9_Merkmalsuebersicht_neu 2 4 2 2 5" xfId="21571"/>
    <cellStyle name="9_Merkmalsuebersicht_neu 2 4 2 2 5 2" xfId="35886"/>
    <cellStyle name="9_Merkmalsuebersicht_neu 2 4 2 2 6" xfId="28708"/>
    <cellStyle name="9_Merkmalsuebersicht_neu 2 4 2 3" xfId="15631"/>
    <cellStyle name="9_Merkmalsuebersicht_neu 2 4 2 3 2" xfId="22790"/>
    <cellStyle name="9_Merkmalsuebersicht_neu 2 4 2 3 2 2" xfId="37105"/>
    <cellStyle name="9_Merkmalsuebersicht_neu 2 4 2 3 3" xfId="29946"/>
    <cellStyle name="9_Merkmalsuebersicht_neu 2 4 2 4" xfId="17985"/>
    <cellStyle name="9_Merkmalsuebersicht_neu 2 4 2 4 2" xfId="25122"/>
    <cellStyle name="9_Merkmalsuebersicht_neu 2 4 2 4 2 2" xfId="39437"/>
    <cellStyle name="9_Merkmalsuebersicht_neu 2 4 2 4 3" xfId="32300"/>
    <cellStyle name="9_Merkmalsuebersicht_neu 2 5" xfId="1076"/>
    <cellStyle name="9_Merkmalsuebersicht_neu 2 5 2" xfId="13263"/>
    <cellStyle name="9_Merkmalsuebersicht_neu 2 5 2 2" xfId="14624"/>
    <cellStyle name="9_Merkmalsuebersicht_neu 2 5 2 2 2" xfId="16987"/>
    <cellStyle name="9_Merkmalsuebersicht_neu 2 5 2 2 2 2" xfId="24146"/>
    <cellStyle name="9_Merkmalsuebersicht_neu 2 5 2 2 2 2 2" xfId="38461"/>
    <cellStyle name="9_Merkmalsuebersicht_neu 2 5 2 2 2 3" xfId="31302"/>
    <cellStyle name="9_Merkmalsuebersicht_neu 2 5 2 2 3" xfId="19341"/>
    <cellStyle name="9_Merkmalsuebersicht_neu 2 5 2 2 3 2" xfId="26478"/>
    <cellStyle name="9_Merkmalsuebersicht_neu 2 5 2 2 3 2 2" xfId="40793"/>
    <cellStyle name="9_Merkmalsuebersicht_neu 2 5 2 2 3 3" xfId="33656"/>
    <cellStyle name="9_Merkmalsuebersicht_neu 2 5 2 2 4" xfId="20639"/>
    <cellStyle name="9_Merkmalsuebersicht_neu 2 5 2 2 4 2" xfId="27776"/>
    <cellStyle name="9_Merkmalsuebersicht_neu 2 5 2 2 4 2 2" xfId="42091"/>
    <cellStyle name="9_Merkmalsuebersicht_neu 2 5 2 2 4 3" xfId="34954"/>
    <cellStyle name="9_Merkmalsuebersicht_neu 2 5 2 2 5" xfId="21854"/>
    <cellStyle name="9_Merkmalsuebersicht_neu 2 5 2 2 5 2" xfId="36169"/>
    <cellStyle name="9_Merkmalsuebersicht_neu 2 5 2 2 6" xfId="28991"/>
    <cellStyle name="9_Merkmalsuebersicht_neu 2 5 2 3" xfId="15632"/>
    <cellStyle name="9_Merkmalsuebersicht_neu 2 5 2 3 2" xfId="22791"/>
    <cellStyle name="9_Merkmalsuebersicht_neu 2 5 2 3 2 2" xfId="37106"/>
    <cellStyle name="9_Merkmalsuebersicht_neu 2 5 2 3 3" xfId="29947"/>
    <cellStyle name="9_Merkmalsuebersicht_neu 2 5 2 4" xfId="17986"/>
    <cellStyle name="9_Merkmalsuebersicht_neu 2 5 2 4 2" xfId="25123"/>
    <cellStyle name="9_Merkmalsuebersicht_neu 2 5 2 4 2 2" xfId="39438"/>
    <cellStyle name="9_Merkmalsuebersicht_neu 2 5 2 4 3" xfId="32301"/>
    <cellStyle name="9_Merkmalsuebersicht_neu 2 6" xfId="1077"/>
    <cellStyle name="9_Merkmalsuebersicht_neu 2 6 2" xfId="13264"/>
    <cellStyle name="9_Merkmalsuebersicht_neu 2 6 2 2" xfId="13698"/>
    <cellStyle name="9_Merkmalsuebersicht_neu 2 6 2 2 2" xfId="16067"/>
    <cellStyle name="9_Merkmalsuebersicht_neu 2 6 2 2 2 2" xfId="23226"/>
    <cellStyle name="9_Merkmalsuebersicht_neu 2 6 2 2 2 2 2" xfId="37541"/>
    <cellStyle name="9_Merkmalsuebersicht_neu 2 6 2 2 2 3" xfId="30382"/>
    <cellStyle name="9_Merkmalsuebersicht_neu 2 6 2 2 3" xfId="18421"/>
    <cellStyle name="9_Merkmalsuebersicht_neu 2 6 2 2 3 2" xfId="25558"/>
    <cellStyle name="9_Merkmalsuebersicht_neu 2 6 2 2 3 2 2" xfId="39873"/>
    <cellStyle name="9_Merkmalsuebersicht_neu 2 6 2 2 3 3" xfId="32736"/>
    <cellStyle name="9_Merkmalsuebersicht_neu 2 6 2 2 4" xfId="19947"/>
    <cellStyle name="9_Merkmalsuebersicht_neu 2 6 2 2 4 2" xfId="27084"/>
    <cellStyle name="9_Merkmalsuebersicht_neu 2 6 2 2 4 2 2" xfId="41399"/>
    <cellStyle name="9_Merkmalsuebersicht_neu 2 6 2 2 4 3" xfId="34262"/>
    <cellStyle name="9_Merkmalsuebersicht_neu 2 6 2 2 5" xfId="21162"/>
    <cellStyle name="9_Merkmalsuebersicht_neu 2 6 2 2 5 2" xfId="35477"/>
    <cellStyle name="9_Merkmalsuebersicht_neu 2 6 2 2 6" xfId="28299"/>
    <cellStyle name="9_Merkmalsuebersicht_neu 2 6 2 3" xfId="15633"/>
    <cellStyle name="9_Merkmalsuebersicht_neu 2 6 2 3 2" xfId="22792"/>
    <cellStyle name="9_Merkmalsuebersicht_neu 2 6 2 3 2 2" xfId="37107"/>
    <cellStyle name="9_Merkmalsuebersicht_neu 2 6 2 3 3" xfId="29948"/>
    <cellStyle name="9_Merkmalsuebersicht_neu 2 6 2 4" xfId="17987"/>
    <cellStyle name="9_Merkmalsuebersicht_neu 2 6 2 4 2" xfId="25124"/>
    <cellStyle name="9_Merkmalsuebersicht_neu 2 6 2 4 2 2" xfId="39439"/>
    <cellStyle name="9_Merkmalsuebersicht_neu 2 6 2 4 3" xfId="32302"/>
    <cellStyle name="9_Merkmalsuebersicht_neu 2 7" xfId="13255"/>
    <cellStyle name="9_Merkmalsuebersicht_neu 2 7 2" xfId="14298"/>
    <cellStyle name="9_Merkmalsuebersicht_neu 2 7 2 2" xfId="16667"/>
    <cellStyle name="9_Merkmalsuebersicht_neu 2 7 2 2 2" xfId="23826"/>
    <cellStyle name="9_Merkmalsuebersicht_neu 2 7 2 2 2 2" xfId="38141"/>
    <cellStyle name="9_Merkmalsuebersicht_neu 2 7 2 2 3" xfId="30982"/>
    <cellStyle name="9_Merkmalsuebersicht_neu 2 7 2 3" xfId="19021"/>
    <cellStyle name="9_Merkmalsuebersicht_neu 2 7 2 3 2" xfId="26158"/>
    <cellStyle name="9_Merkmalsuebersicht_neu 2 7 2 3 2 2" xfId="40473"/>
    <cellStyle name="9_Merkmalsuebersicht_neu 2 7 2 3 3" xfId="33336"/>
    <cellStyle name="9_Merkmalsuebersicht_neu 2 7 2 4" xfId="20354"/>
    <cellStyle name="9_Merkmalsuebersicht_neu 2 7 2 4 2" xfId="27491"/>
    <cellStyle name="9_Merkmalsuebersicht_neu 2 7 2 4 2 2" xfId="41806"/>
    <cellStyle name="9_Merkmalsuebersicht_neu 2 7 2 4 3" xfId="34669"/>
    <cellStyle name="9_Merkmalsuebersicht_neu 2 7 2 5" xfId="21569"/>
    <cellStyle name="9_Merkmalsuebersicht_neu 2 7 2 5 2" xfId="35884"/>
    <cellStyle name="9_Merkmalsuebersicht_neu 2 7 2 6" xfId="28706"/>
    <cellStyle name="9_Merkmalsuebersicht_neu 2 7 3" xfId="15624"/>
    <cellStyle name="9_Merkmalsuebersicht_neu 2 7 3 2" xfId="22783"/>
    <cellStyle name="9_Merkmalsuebersicht_neu 2 7 3 2 2" xfId="37098"/>
    <cellStyle name="9_Merkmalsuebersicht_neu 2 7 3 3" xfId="29939"/>
    <cellStyle name="9_Merkmalsuebersicht_neu 2 7 4" xfId="17978"/>
    <cellStyle name="9_Merkmalsuebersicht_neu 2 7 4 2" xfId="25115"/>
    <cellStyle name="9_Merkmalsuebersicht_neu 2 7 4 2 2" xfId="39430"/>
    <cellStyle name="9_Merkmalsuebersicht_neu 2 7 4 3" xfId="32293"/>
    <cellStyle name="9_Merkmalsuebersicht_neu 3" xfId="1078"/>
    <cellStyle name="9_Merkmalsuebersicht_neu 3 2" xfId="1079"/>
    <cellStyle name="9_Merkmalsuebersicht_neu 3 2 2" xfId="13266"/>
    <cellStyle name="9_Merkmalsuebersicht_neu 3 2 2 2" xfId="14299"/>
    <cellStyle name="9_Merkmalsuebersicht_neu 3 2 2 2 2" xfId="16668"/>
    <cellStyle name="9_Merkmalsuebersicht_neu 3 2 2 2 2 2" xfId="23827"/>
    <cellStyle name="9_Merkmalsuebersicht_neu 3 2 2 2 2 2 2" xfId="38142"/>
    <cellStyle name="9_Merkmalsuebersicht_neu 3 2 2 2 2 3" xfId="30983"/>
    <cellStyle name="9_Merkmalsuebersicht_neu 3 2 2 2 3" xfId="19022"/>
    <cellStyle name="9_Merkmalsuebersicht_neu 3 2 2 2 3 2" xfId="26159"/>
    <cellStyle name="9_Merkmalsuebersicht_neu 3 2 2 2 3 2 2" xfId="40474"/>
    <cellStyle name="9_Merkmalsuebersicht_neu 3 2 2 2 3 3" xfId="33337"/>
    <cellStyle name="9_Merkmalsuebersicht_neu 3 2 2 2 4" xfId="20355"/>
    <cellStyle name="9_Merkmalsuebersicht_neu 3 2 2 2 4 2" xfId="27492"/>
    <cellStyle name="9_Merkmalsuebersicht_neu 3 2 2 2 4 2 2" xfId="41807"/>
    <cellStyle name="9_Merkmalsuebersicht_neu 3 2 2 2 4 3" xfId="34670"/>
    <cellStyle name="9_Merkmalsuebersicht_neu 3 2 2 2 5" xfId="21570"/>
    <cellStyle name="9_Merkmalsuebersicht_neu 3 2 2 2 5 2" xfId="35885"/>
    <cellStyle name="9_Merkmalsuebersicht_neu 3 2 2 2 6" xfId="28707"/>
    <cellStyle name="9_Merkmalsuebersicht_neu 3 2 2 3" xfId="15635"/>
    <cellStyle name="9_Merkmalsuebersicht_neu 3 2 2 3 2" xfId="22794"/>
    <cellStyle name="9_Merkmalsuebersicht_neu 3 2 2 3 2 2" xfId="37109"/>
    <cellStyle name="9_Merkmalsuebersicht_neu 3 2 2 3 3" xfId="29950"/>
    <cellStyle name="9_Merkmalsuebersicht_neu 3 2 2 4" xfId="17989"/>
    <cellStyle name="9_Merkmalsuebersicht_neu 3 2 2 4 2" xfId="25126"/>
    <cellStyle name="9_Merkmalsuebersicht_neu 3 2 2 4 2 2" xfId="39441"/>
    <cellStyle name="9_Merkmalsuebersicht_neu 3 2 2 4 3" xfId="32304"/>
    <cellStyle name="9_Merkmalsuebersicht_neu 3 3" xfId="1080"/>
    <cellStyle name="9_Merkmalsuebersicht_neu 3 3 2" xfId="13267"/>
    <cellStyle name="9_Merkmalsuebersicht_neu 3 3 2 2" xfId="14419"/>
    <cellStyle name="9_Merkmalsuebersicht_neu 3 3 2 2 2" xfId="16788"/>
    <cellStyle name="9_Merkmalsuebersicht_neu 3 3 2 2 2 2" xfId="23947"/>
    <cellStyle name="9_Merkmalsuebersicht_neu 3 3 2 2 2 2 2" xfId="38262"/>
    <cellStyle name="9_Merkmalsuebersicht_neu 3 3 2 2 2 3" xfId="31103"/>
    <cellStyle name="9_Merkmalsuebersicht_neu 3 3 2 2 3" xfId="19142"/>
    <cellStyle name="9_Merkmalsuebersicht_neu 3 3 2 2 3 2" xfId="26279"/>
    <cellStyle name="9_Merkmalsuebersicht_neu 3 3 2 2 3 2 2" xfId="40594"/>
    <cellStyle name="9_Merkmalsuebersicht_neu 3 3 2 2 3 3" xfId="33457"/>
    <cellStyle name="9_Merkmalsuebersicht_neu 3 3 2 2 4" xfId="20475"/>
    <cellStyle name="9_Merkmalsuebersicht_neu 3 3 2 2 4 2" xfId="27612"/>
    <cellStyle name="9_Merkmalsuebersicht_neu 3 3 2 2 4 2 2" xfId="41927"/>
    <cellStyle name="9_Merkmalsuebersicht_neu 3 3 2 2 4 3" xfId="34790"/>
    <cellStyle name="9_Merkmalsuebersicht_neu 3 3 2 2 5" xfId="21690"/>
    <cellStyle name="9_Merkmalsuebersicht_neu 3 3 2 2 5 2" xfId="36005"/>
    <cellStyle name="9_Merkmalsuebersicht_neu 3 3 2 2 6" xfId="28827"/>
    <cellStyle name="9_Merkmalsuebersicht_neu 3 3 2 3" xfId="15636"/>
    <cellStyle name="9_Merkmalsuebersicht_neu 3 3 2 3 2" xfId="22795"/>
    <cellStyle name="9_Merkmalsuebersicht_neu 3 3 2 3 2 2" xfId="37110"/>
    <cellStyle name="9_Merkmalsuebersicht_neu 3 3 2 3 3" xfId="29951"/>
    <cellStyle name="9_Merkmalsuebersicht_neu 3 3 2 4" xfId="17990"/>
    <cellStyle name="9_Merkmalsuebersicht_neu 3 3 2 4 2" xfId="25127"/>
    <cellStyle name="9_Merkmalsuebersicht_neu 3 3 2 4 2 2" xfId="39442"/>
    <cellStyle name="9_Merkmalsuebersicht_neu 3 3 2 4 3" xfId="32305"/>
    <cellStyle name="9_Merkmalsuebersicht_neu 3 4" xfId="1081"/>
    <cellStyle name="9_Merkmalsuebersicht_neu 3 4 2" xfId="13268"/>
    <cellStyle name="9_Merkmalsuebersicht_neu 3 4 2 2" xfId="14698"/>
    <cellStyle name="9_Merkmalsuebersicht_neu 3 4 2 2 2" xfId="17061"/>
    <cellStyle name="9_Merkmalsuebersicht_neu 3 4 2 2 2 2" xfId="24220"/>
    <cellStyle name="9_Merkmalsuebersicht_neu 3 4 2 2 2 2 2" xfId="38535"/>
    <cellStyle name="9_Merkmalsuebersicht_neu 3 4 2 2 2 3" xfId="31376"/>
    <cellStyle name="9_Merkmalsuebersicht_neu 3 4 2 2 3" xfId="19415"/>
    <cellStyle name="9_Merkmalsuebersicht_neu 3 4 2 2 3 2" xfId="26552"/>
    <cellStyle name="9_Merkmalsuebersicht_neu 3 4 2 2 3 2 2" xfId="40867"/>
    <cellStyle name="9_Merkmalsuebersicht_neu 3 4 2 2 3 3" xfId="33730"/>
    <cellStyle name="9_Merkmalsuebersicht_neu 3 4 2 2 4" xfId="20713"/>
    <cellStyle name="9_Merkmalsuebersicht_neu 3 4 2 2 4 2" xfId="27850"/>
    <cellStyle name="9_Merkmalsuebersicht_neu 3 4 2 2 4 2 2" xfId="42165"/>
    <cellStyle name="9_Merkmalsuebersicht_neu 3 4 2 2 4 3" xfId="35028"/>
    <cellStyle name="9_Merkmalsuebersicht_neu 3 4 2 2 5" xfId="21928"/>
    <cellStyle name="9_Merkmalsuebersicht_neu 3 4 2 2 5 2" xfId="36243"/>
    <cellStyle name="9_Merkmalsuebersicht_neu 3 4 2 2 6" xfId="29065"/>
    <cellStyle name="9_Merkmalsuebersicht_neu 3 4 2 3" xfId="15637"/>
    <cellStyle name="9_Merkmalsuebersicht_neu 3 4 2 3 2" xfId="22796"/>
    <cellStyle name="9_Merkmalsuebersicht_neu 3 4 2 3 2 2" xfId="37111"/>
    <cellStyle name="9_Merkmalsuebersicht_neu 3 4 2 3 3" xfId="29952"/>
    <cellStyle name="9_Merkmalsuebersicht_neu 3 4 2 4" xfId="17991"/>
    <cellStyle name="9_Merkmalsuebersicht_neu 3 4 2 4 2" xfId="25128"/>
    <cellStyle name="9_Merkmalsuebersicht_neu 3 4 2 4 2 2" xfId="39443"/>
    <cellStyle name="9_Merkmalsuebersicht_neu 3 4 2 4 3" xfId="32306"/>
    <cellStyle name="9_Merkmalsuebersicht_neu 3 5" xfId="1082"/>
    <cellStyle name="9_Merkmalsuebersicht_neu 3 5 2" xfId="13269"/>
    <cellStyle name="9_Merkmalsuebersicht_neu 3 5 2 2" xfId="13461"/>
    <cellStyle name="9_Merkmalsuebersicht_neu 3 5 2 2 2" xfId="15830"/>
    <cellStyle name="9_Merkmalsuebersicht_neu 3 5 2 2 2 2" xfId="22989"/>
    <cellStyle name="9_Merkmalsuebersicht_neu 3 5 2 2 2 2 2" xfId="37304"/>
    <cellStyle name="9_Merkmalsuebersicht_neu 3 5 2 2 2 3" xfId="30145"/>
    <cellStyle name="9_Merkmalsuebersicht_neu 3 5 2 2 3" xfId="18184"/>
    <cellStyle name="9_Merkmalsuebersicht_neu 3 5 2 2 3 2" xfId="25321"/>
    <cellStyle name="9_Merkmalsuebersicht_neu 3 5 2 2 3 2 2" xfId="39636"/>
    <cellStyle name="9_Merkmalsuebersicht_neu 3 5 2 2 3 3" xfId="32499"/>
    <cellStyle name="9_Merkmalsuebersicht_neu 3 5 2 2 4" xfId="19888"/>
    <cellStyle name="9_Merkmalsuebersicht_neu 3 5 2 2 4 2" xfId="27025"/>
    <cellStyle name="9_Merkmalsuebersicht_neu 3 5 2 2 4 2 2" xfId="41340"/>
    <cellStyle name="9_Merkmalsuebersicht_neu 3 5 2 2 4 3" xfId="34203"/>
    <cellStyle name="9_Merkmalsuebersicht_neu 3 5 2 2 5" xfId="21103"/>
    <cellStyle name="9_Merkmalsuebersicht_neu 3 5 2 2 5 2" xfId="35418"/>
    <cellStyle name="9_Merkmalsuebersicht_neu 3 5 2 2 6" xfId="28240"/>
    <cellStyle name="9_Merkmalsuebersicht_neu 3 5 2 3" xfId="15638"/>
    <cellStyle name="9_Merkmalsuebersicht_neu 3 5 2 3 2" xfId="22797"/>
    <cellStyle name="9_Merkmalsuebersicht_neu 3 5 2 3 2 2" xfId="37112"/>
    <cellStyle name="9_Merkmalsuebersicht_neu 3 5 2 3 3" xfId="29953"/>
    <cellStyle name="9_Merkmalsuebersicht_neu 3 5 2 4" xfId="17992"/>
    <cellStyle name="9_Merkmalsuebersicht_neu 3 5 2 4 2" xfId="25129"/>
    <cellStyle name="9_Merkmalsuebersicht_neu 3 5 2 4 2 2" xfId="39444"/>
    <cellStyle name="9_Merkmalsuebersicht_neu 3 5 2 4 3" xfId="32307"/>
    <cellStyle name="9_Merkmalsuebersicht_neu 3 6" xfId="13265"/>
    <cellStyle name="9_Merkmalsuebersicht_neu 3 6 2" xfId="13393"/>
    <cellStyle name="9_Merkmalsuebersicht_neu 3 6 2 2" xfId="15762"/>
    <cellStyle name="9_Merkmalsuebersicht_neu 3 6 2 2 2" xfId="22921"/>
    <cellStyle name="9_Merkmalsuebersicht_neu 3 6 2 2 2 2" xfId="37236"/>
    <cellStyle name="9_Merkmalsuebersicht_neu 3 6 2 2 3" xfId="30077"/>
    <cellStyle name="9_Merkmalsuebersicht_neu 3 6 2 3" xfId="18116"/>
    <cellStyle name="9_Merkmalsuebersicht_neu 3 6 2 3 2" xfId="25253"/>
    <cellStyle name="9_Merkmalsuebersicht_neu 3 6 2 3 2 2" xfId="39568"/>
    <cellStyle name="9_Merkmalsuebersicht_neu 3 6 2 3 3" xfId="32431"/>
    <cellStyle name="9_Merkmalsuebersicht_neu 3 6 2 4" xfId="19820"/>
    <cellStyle name="9_Merkmalsuebersicht_neu 3 6 2 4 2" xfId="26957"/>
    <cellStyle name="9_Merkmalsuebersicht_neu 3 6 2 4 2 2" xfId="41272"/>
    <cellStyle name="9_Merkmalsuebersicht_neu 3 6 2 4 3" xfId="34135"/>
    <cellStyle name="9_Merkmalsuebersicht_neu 3 6 2 5" xfId="21035"/>
    <cellStyle name="9_Merkmalsuebersicht_neu 3 6 2 5 2" xfId="35350"/>
    <cellStyle name="9_Merkmalsuebersicht_neu 3 6 2 6" xfId="28172"/>
    <cellStyle name="9_Merkmalsuebersicht_neu 3 6 3" xfId="15634"/>
    <cellStyle name="9_Merkmalsuebersicht_neu 3 6 3 2" xfId="22793"/>
    <cellStyle name="9_Merkmalsuebersicht_neu 3 6 3 2 2" xfId="37108"/>
    <cellStyle name="9_Merkmalsuebersicht_neu 3 6 3 3" xfId="29949"/>
    <cellStyle name="9_Merkmalsuebersicht_neu 3 6 4" xfId="17988"/>
    <cellStyle name="9_Merkmalsuebersicht_neu 3 6 4 2" xfId="25125"/>
    <cellStyle name="9_Merkmalsuebersicht_neu 3 6 4 2 2" xfId="39440"/>
    <cellStyle name="9_Merkmalsuebersicht_neu 3 6 4 3" xfId="32303"/>
    <cellStyle name="9_Merkmalsuebersicht_neu 4" xfId="1083"/>
    <cellStyle name="9_Merkmalsuebersicht_neu 4 2" xfId="1084"/>
    <cellStyle name="9_Merkmalsuebersicht_neu 4 2 2" xfId="13271"/>
    <cellStyle name="9_Merkmalsuebersicht_neu 4 2 2 2" xfId="13402"/>
    <cellStyle name="9_Merkmalsuebersicht_neu 4 2 2 2 2" xfId="15771"/>
    <cellStyle name="9_Merkmalsuebersicht_neu 4 2 2 2 2 2" xfId="22930"/>
    <cellStyle name="9_Merkmalsuebersicht_neu 4 2 2 2 2 2 2" xfId="37245"/>
    <cellStyle name="9_Merkmalsuebersicht_neu 4 2 2 2 2 3" xfId="30086"/>
    <cellStyle name="9_Merkmalsuebersicht_neu 4 2 2 2 3" xfId="18125"/>
    <cellStyle name="9_Merkmalsuebersicht_neu 4 2 2 2 3 2" xfId="25262"/>
    <cellStyle name="9_Merkmalsuebersicht_neu 4 2 2 2 3 2 2" xfId="39577"/>
    <cellStyle name="9_Merkmalsuebersicht_neu 4 2 2 2 3 3" xfId="32440"/>
    <cellStyle name="9_Merkmalsuebersicht_neu 4 2 2 2 4" xfId="19829"/>
    <cellStyle name="9_Merkmalsuebersicht_neu 4 2 2 2 4 2" xfId="26966"/>
    <cellStyle name="9_Merkmalsuebersicht_neu 4 2 2 2 4 2 2" xfId="41281"/>
    <cellStyle name="9_Merkmalsuebersicht_neu 4 2 2 2 4 3" xfId="34144"/>
    <cellStyle name="9_Merkmalsuebersicht_neu 4 2 2 2 5" xfId="21044"/>
    <cellStyle name="9_Merkmalsuebersicht_neu 4 2 2 2 5 2" xfId="35359"/>
    <cellStyle name="9_Merkmalsuebersicht_neu 4 2 2 2 6" xfId="28181"/>
    <cellStyle name="9_Merkmalsuebersicht_neu 4 2 2 3" xfId="15640"/>
    <cellStyle name="9_Merkmalsuebersicht_neu 4 2 2 3 2" xfId="22799"/>
    <cellStyle name="9_Merkmalsuebersicht_neu 4 2 2 3 2 2" xfId="37114"/>
    <cellStyle name="9_Merkmalsuebersicht_neu 4 2 2 3 3" xfId="29955"/>
    <cellStyle name="9_Merkmalsuebersicht_neu 4 2 2 4" xfId="17994"/>
    <cellStyle name="9_Merkmalsuebersicht_neu 4 2 2 4 2" xfId="25131"/>
    <cellStyle name="9_Merkmalsuebersicht_neu 4 2 2 4 2 2" xfId="39446"/>
    <cellStyle name="9_Merkmalsuebersicht_neu 4 2 2 4 3" xfId="32309"/>
    <cellStyle name="9_Merkmalsuebersicht_neu 4 3" xfId="1085"/>
    <cellStyle name="9_Merkmalsuebersicht_neu 4 3 2" xfId="13272"/>
    <cellStyle name="9_Merkmalsuebersicht_neu 4 3 2 2" xfId="14301"/>
    <cellStyle name="9_Merkmalsuebersicht_neu 4 3 2 2 2" xfId="16670"/>
    <cellStyle name="9_Merkmalsuebersicht_neu 4 3 2 2 2 2" xfId="23829"/>
    <cellStyle name="9_Merkmalsuebersicht_neu 4 3 2 2 2 2 2" xfId="38144"/>
    <cellStyle name="9_Merkmalsuebersicht_neu 4 3 2 2 2 3" xfId="30985"/>
    <cellStyle name="9_Merkmalsuebersicht_neu 4 3 2 2 3" xfId="19024"/>
    <cellStyle name="9_Merkmalsuebersicht_neu 4 3 2 2 3 2" xfId="26161"/>
    <cellStyle name="9_Merkmalsuebersicht_neu 4 3 2 2 3 2 2" xfId="40476"/>
    <cellStyle name="9_Merkmalsuebersicht_neu 4 3 2 2 3 3" xfId="33339"/>
    <cellStyle name="9_Merkmalsuebersicht_neu 4 3 2 2 4" xfId="20357"/>
    <cellStyle name="9_Merkmalsuebersicht_neu 4 3 2 2 4 2" xfId="27494"/>
    <cellStyle name="9_Merkmalsuebersicht_neu 4 3 2 2 4 2 2" xfId="41809"/>
    <cellStyle name="9_Merkmalsuebersicht_neu 4 3 2 2 4 3" xfId="34672"/>
    <cellStyle name="9_Merkmalsuebersicht_neu 4 3 2 2 5" xfId="21572"/>
    <cellStyle name="9_Merkmalsuebersicht_neu 4 3 2 2 5 2" xfId="35887"/>
    <cellStyle name="9_Merkmalsuebersicht_neu 4 3 2 2 6" xfId="28709"/>
    <cellStyle name="9_Merkmalsuebersicht_neu 4 3 2 3" xfId="15641"/>
    <cellStyle name="9_Merkmalsuebersicht_neu 4 3 2 3 2" xfId="22800"/>
    <cellStyle name="9_Merkmalsuebersicht_neu 4 3 2 3 2 2" xfId="37115"/>
    <cellStyle name="9_Merkmalsuebersicht_neu 4 3 2 3 3" xfId="29956"/>
    <cellStyle name="9_Merkmalsuebersicht_neu 4 3 2 4" xfId="17995"/>
    <cellStyle name="9_Merkmalsuebersicht_neu 4 3 2 4 2" xfId="25132"/>
    <cellStyle name="9_Merkmalsuebersicht_neu 4 3 2 4 2 2" xfId="39447"/>
    <cellStyle name="9_Merkmalsuebersicht_neu 4 3 2 4 3" xfId="32310"/>
    <cellStyle name="9_Merkmalsuebersicht_neu 4 4" xfId="1086"/>
    <cellStyle name="9_Merkmalsuebersicht_neu 4 4 2" xfId="13273"/>
    <cellStyle name="9_Merkmalsuebersicht_neu 4 4 2 2" xfId="13955"/>
    <cellStyle name="9_Merkmalsuebersicht_neu 4 4 2 2 2" xfId="16324"/>
    <cellStyle name="9_Merkmalsuebersicht_neu 4 4 2 2 2 2" xfId="23483"/>
    <cellStyle name="9_Merkmalsuebersicht_neu 4 4 2 2 2 2 2" xfId="37798"/>
    <cellStyle name="9_Merkmalsuebersicht_neu 4 4 2 2 2 3" xfId="30639"/>
    <cellStyle name="9_Merkmalsuebersicht_neu 4 4 2 2 3" xfId="18678"/>
    <cellStyle name="9_Merkmalsuebersicht_neu 4 4 2 2 3 2" xfId="25815"/>
    <cellStyle name="9_Merkmalsuebersicht_neu 4 4 2 2 3 2 2" xfId="40130"/>
    <cellStyle name="9_Merkmalsuebersicht_neu 4 4 2 2 3 3" xfId="32993"/>
    <cellStyle name="9_Merkmalsuebersicht_neu 4 4 2 2 4" xfId="20119"/>
    <cellStyle name="9_Merkmalsuebersicht_neu 4 4 2 2 4 2" xfId="27256"/>
    <cellStyle name="9_Merkmalsuebersicht_neu 4 4 2 2 4 2 2" xfId="41571"/>
    <cellStyle name="9_Merkmalsuebersicht_neu 4 4 2 2 4 3" xfId="34434"/>
    <cellStyle name="9_Merkmalsuebersicht_neu 4 4 2 2 5" xfId="21334"/>
    <cellStyle name="9_Merkmalsuebersicht_neu 4 4 2 2 5 2" xfId="35649"/>
    <cellStyle name="9_Merkmalsuebersicht_neu 4 4 2 2 6" xfId="28471"/>
    <cellStyle name="9_Merkmalsuebersicht_neu 4 4 2 3" xfId="15642"/>
    <cellStyle name="9_Merkmalsuebersicht_neu 4 4 2 3 2" xfId="22801"/>
    <cellStyle name="9_Merkmalsuebersicht_neu 4 4 2 3 2 2" xfId="37116"/>
    <cellStyle name="9_Merkmalsuebersicht_neu 4 4 2 3 3" xfId="29957"/>
    <cellStyle name="9_Merkmalsuebersicht_neu 4 4 2 4" xfId="17996"/>
    <cellStyle name="9_Merkmalsuebersicht_neu 4 4 2 4 2" xfId="25133"/>
    <cellStyle name="9_Merkmalsuebersicht_neu 4 4 2 4 2 2" xfId="39448"/>
    <cellStyle name="9_Merkmalsuebersicht_neu 4 4 2 4 3" xfId="32311"/>
    <cellStyle name="9_Merkmalsuebersicht_neu 4 5" xfId="1087"/>
    <cellStyle name="9_Merkmalsuebersicht_neu 4 5 2" xfId="13274"/>
    <cellStyle name="9_Merkmalsuebersicht_neu 4 5 2 2" xfId="14302"/>
    <cellStyle name="9_Merkmalsuebersicht_neu 4 5 2 2 2" xfId="16671"/>
    <cellStyle name="9_Merkmalsuebersicht_neu 4 5 2 2 2 2" xfId="23830"/>
    <cellStyle name="9_Merkmalsuebersicht_neu 4 5 2 2 2 2 2" xfId="38145"/>
    <cellStyle name="9_Merkmalsuebersicht_neu 4 5 2 2 2 3" xfId="30986"/>
    <cellStyle name="9_Merkmalsuebersicht_neu 4 5 2 2 3" xfId="19025"/>
    <cellStyle name="9_Merkmalsuebersicht_neu 4 5 2 2 3 2" xfId="26162"/>
    <cellStyle name="9_Merkmalsuebersicht_neu 4 5 2 2 3 2 2" xfId="40477"/>
    <cellStyle name="9_Merkmalsuebersicht_neu 4 5 2 2 3 3" xfId="33340"/>
    <cellStyle name="9_Merkmalsuebersicht_neu 4 5 2 2 4" xfId="20358"/>
    <cellStyle name="9_Merkmalsuebersicht_neu 4 5 2 2 4 2" xfId="27495"/>
    <cellStyle name="9_Merkmalsuebersicht_neu 4 5 2 2 4 2 2" xfId="41810"/>
    <cellStyle name="9_Merkmalsuebersicht_neu 4 5 2 2 4 3" xfId="34673"/>
    <cellStyle name="9_Merkmalsuebersicht_neu 4 5 2 2 5" xfId="21573"/>
    <cellStyle name="9_Merkmalsuebersicht_neu 4 5 2 2 5 2" xfId="35888"/>
    <cellStyle name="9_Merkmalsuebersicht_neu 4 5 2 2 6" xfId="28710"/>
    <cellStyle name="9_Merkmalsuebersicht_neu 4 5 2 3" xfId="15643"/>
    <cellStyle name="9_Merkmalsuebersicht_neu 4 5 2 3 2" xfId="22802"/>
    <cellStyle name="9_Merkmalsuebersicht_neu 4 5 2 3 2 2" xfId="37117"/>
    <cellStyle name="9_Merkmalsuebersicht_neu 4 5 2 3 3" xfId="29958"/>
    <cellStyle name="9_Merkmalsuebersicht_neu 4 5 2 4" xfId="17997"/>
    <cellStyle name="9_Merkmalsuebersicht_neu 4 5 2 4 2" xfId="25134"/>
    <cellStyle name="9_Merkmalsuebersicht_neu 4 5 2 4 2 2" xfId="39449"/>
    <cellStyle name="9_Merkmalsuebersicht_neu 4 5 2 4 3" xfId="32312"/>
    <cellStyle name="9_Merkmalsuebersicht_neu 4 6" xfId="13270"/>
    <cellStyle name="9_Merkmalsuebersicht_neu 4 6 2" xfId="14304"/>
    <cellStyle name="9_Merkmalsuebersicht_neu 4 6 2 2" xfId="16673"/>
    <cellStyle name="9_Merkmalsuebersicht_neu 4 6 2 2 2" xfId="23832"/>
    <cellStyle name="9_Merkmalsuebersicht_neu 4 6 2 2 2 2" xfId="38147"/>
    <cellStyle name="9_Merkmalsuebersicht_neu 4 6 2 2 3" xfId="30988"/>
    <cellStyle name="9_Merkmalsuebersicht_neu 4 6 2 3" xfId="19027"/>
    <cellStyle name="9_Merkmalsuebersicht_neu 4 6 2 3 2" xfId="26164"/>
    <cellStyle name="9_Merkmalsuebersicht_neu 4 6 2 3 2 2" xfId="40479"/>
    <cellStyle name="9_Merkmalsuebersicht_neu 4 6 2 3 3" xfId="33342"/>
    <cellStyle name="9_Merkmalsuebersicht_neu 4 6 2 4" xfId="20360"/>
    <cellStyle name="9_Merkmalsuebersicht_neu 4 6 2 4 2" xfId="27497"/>
    <cellStyle name="9_Merkmalsuebersicht_neu 4 6 2 4 2 2" xfId="41812"/>
    <cellStyle name="9_Merkmalsuebersicht_neu 4 6 2 4 3" xfId="34675"/>
    <cellStyle name="9_Merkmalsuebersicht_neu 4 6 2 5" xfId="21575"/>
    <cellStyle name="9_Merkmalsuebersicht_neu 4 6 2 5 2" xfId="35890"/>
    <cellStyle name="9_Merkmalsuebersicht_neu 4 6 2 6" xfId="28712"/>
    <cellStyle name="9_Merkmalsuebersicht_neu 4 6 3" xfId="15639"/>
    <cellStyle name="9_Merkmalsuebersicht_neu 4 6 3 2" xfId="22798"/>
    <cellStyle name="9_Merkmalsuebersicht_neu 4 6 3 2 2" xfId="37113"/>
    <cellStyle name="9_Merkmalsuebersicht_neu 4 6 3 3" xfId="29954"/>
    <cellStyle name="9_Merkmalsuebersicht_neu 4 6 4" xfId="17993"/>
    <cellStyle name="9_Merkmalsuebersicht_neu 4 6 4 2" xfId="25130"/>
    <cellStyle name="9_Merkmalsuebersicht_neu 4 6 4 2 2" xfId="39445"/>
    <cellStyle name="9_Merkmalsuebersicht_neu 4 6 4 3" xfId="32308"/>
    <cellStyle name="9_Merkmalsuebersicht_neu 5" xfId="1088"/>
    <cellStyle name="9_Merkmalsuebersicht_neu 5 2" xfId="13275"/>
    <cellStyle name="9_Merkmalsuebersicht_neu 5 2 2" xfId="14090"/>
    <cellStyle name="9_Merkmalsuebersicht_neu 5 2 2 2" xfId="16459"/>
    <cellStyle name="9_Merkmalsuebersicht_neu 5 2 2 2 2" xfId="23618"/>
    <cellStyle name="9_Merkmalsuebersicht_neu 5 2 2 2 2 2" xfId="37933"/>
    <cellStyle name="9_Merkmalsuebersicht_neu 5 2 2 2 3" xfId="30774"/>
    <cellStyle name="9_Merkmalsuebersicht_neu 5 2 2 3" xfId="18813"/>
    <cellStyle name="9_Merkmalsuebersicht_neu 5 2 2 3 2" xfId="25950"/>
    <cellStyle name="9_Merkmalsuebersicht_neu 5 2 2 3 2 2" xfId="40265"/>
    <cellStyle name="9_Merkmalsuebersicht_neu 5 2 2 3 3" xfId="33128"/>
    <cellStyle name="9_Merkmalsuebersicht_neu 5 2 2 4" xfId="20173"/>
    <cellStyle name="9_Merkmalsuebersicht_neu 5 2 2 4 2" xfId="27310"/>
    <cellStyle name="9_Merkmalsuebersicht_neu 5 2 2 4 2 2" xfId="41625"/>
    <cellStyle name="9_Merkmalsuebersicht_neu 5 2 2 4 3" xfId="34488"/>
    <cellStyle name="9_Merkmalsuebersicht_neu 5 2 2 5" xfId="21388"/>
    <cellStyle name="9_Merkmalsuebersicht_neu 5 2 2 5 2" xfId="35703"/>
    <cellStyle name="9_Merkmalsuebersicht_neu 5 2 2 6" xfId="28525"/>
    <cellStyle name="9_Merkmalsuebersicht_neu 5 2 3" xfId="15644"/>
    <cellStyle name="9_Merkmalsuebersicht_neu 5 2 3 2" xfId="22803"/>
    <cellStyle name="9_Merkmalsuebersicht_neu 5 2 3 2 2" xfId="37118"/>
    <cellStyle name="9_Merkmalsuebersicht_neu 5 2 3 3" xfId="29959"/>
    <cellStyle name="9_Merkmalsuebersicht_neu 5 2 4" xfId="17998"/>
    <cellStyle name="9_Merkmalsuebersicht_neu 5 2 4 2" xfId="25135"/>
    <cellStyle name="9_Merkmalsuebersicht_neu 5 2 4 2 2" xfId="39450"/>
    <cellStyle name="9_Merkmalsuebersicht_neu 5 2 4 3" xfId="32313"/>
    <cellStyle name="9_Merkmalsuebersicht_neu 6" xfId="1089"/>
    <cellStyle name="9_Merkmalsuebersicht_neu 6 2" xfId="13276"/>
    <cellStyle name="9_Merkmalsuebersicht_neu 6 2 2" xfId="14303"/>
    <cellStyle name="9_Merkmalsuebersicht_neu 6 2 2 2" xfId="16672"/>
    <cellStyle name="9_Merkmalsuebersicht_neu 6 2 2 2 2" xfId="23831"/>
    <cellStyle name="9_Merkmalsuebersicht_neu 6 2 2 2 2 2" xfId="38146"/>
    <cellStyle name="9_Merkmalsuebersicht_neu 6 2 2 2 3" xfId="30987"/>
    <cellStyle name="9_Merkmalsuebersicht_neu 6 2 2 3" xfId="19026"/>
    <cellStyle name="9_Merkmalsuebersicht_neu 6 2 2 3 2" xfId="26163"/>
    <cellStyle name="9_Merkmalsuebersicht_neu 6 2 2 3 2 2" xfId="40478"/>
    <cellStyle name="9_Merkmalsuebersicht_neu 6 2 2 3 3" xfId="33341"/>
    <cellStyle name="9_Merkmalsuebersicht_neu 6 2 2 4" xfId="20359"/>
    <cellStyle name="9_Merkmalsuebersicht_neu 6 2 2 4 2" xfId="27496"/>
    <cellStyle name="9_Merkmalsuebersicht_neu 6 2 2 4 2 2" xfId="41811"/>
    <cellStyle name="9_Merkmalsuebersicht_neu 6 2 2 4 3" xfId="34674"/>
    <cellStyle name="9_Merkmalsuebersicht_neu 6 2 2 5" xfId="21574"/>
    <cellStyle name="9_Merkmalsuebersicht_neu 6 2 2 5 2" xfId="35889"/>
    <cellStyle name="9_Merkmalsuebersicht_neu 6 2 2 6" xfId="28711"/>
    <cellStyle name="9_Merkmalsuebersicht_neu 6 2 3" xfId="15645"/>
    <cellStyle name="9_Merkmalsuebersicht_neu 6 2 3 2" xfId="22804"/>
    <cellStyle name="9_Merkmalsuebersicht_neu 6 2 3 2 2" xfId="37119"/>
    <cellStyle name="9_Merkmalsuebersicht_neu 6 2 3 3" xfId="29960"/>
    <cellStyle name="9_Merkmalsuebersicht_neu 6 2 4" xfId="17999"/>
    <cellStyle name="9_Merkmalsuebersicht_neu 6 2 4 2" xfId="25136"/>
    <cellStyle name="9_Merkmalsuebersicht_neu 6 2 4 2 2" xfId="39451"/>
    <cellStyle name="9_Merkmalsuebersicht_neu 6 2 4 3" xfId="32314"/>
    <cellStyle name="9_Merkmalsuebersicht_neu 7" xfId="1090"/>
    <cellStyle name="9_Merkmalsuebersicht_neu 7 2" xfId="13277"/>
    <cellStyle name="9_Merkmalsuebersicht_neu 7 2 2" xfId="14440"/>
    <cellStyle name="9_Merkmalsuebersicht_neu 7 2 2 2" xfId="16809"/>
    <cellStyle name="9_Merkmalsuebersicht_neu 7 2 2 2 2" xfId="23968"/>
    <cellStyle name="9_Merkmalsuebersicht_neu 7 2 2 2 2 2" xfId="38283"/>
    <cellStyle name="9_Merkmalsuebersicht_neu 7 2 2 2 3" xfId="31124"/>
    <cellStyle name="9_Merkmalsuebersicht_neu 7 2 2 3" xfId="19163"/>
    <cellStyle name="9_Merkmalsuebersicht_neu 7 2 2 3 2" xfId="26300"/>
    <cellStyle name="9_Merkmalsuebersicht_neu 7 2 2 3 2 2" xfId="40615"/>
    <cellStyle name="9_Merkmalsuebersicht_neu 7 2 2 3 3" xfId="33478"/>
    <cellStyle name="9_Merkmalsuebersicht_neu 7 2 2 4" xfId="20496"/>
    <cellStyle name="9_Merkmalsuebersicht_neu 7 2 2 4 2" xfId="27633"/>
    <cellStyle name="9_Merkmalsuebersicht_neu 7 2 2 4 2 2" xfId="41948"/>
    <cellStyle name="9_Merkmalsuebersicht_neu 7 2 2 4 3" xfId="34811"/>
    <cellStyle name="9_Merkmalsuebersicht_neu 7 2 2 5" xfId="21711"/>
    <cellStyle name="9_Merkmalsuebersicht_neu 7 2 2 5 2" xfId="36026"/>
    <cellStyle name="9_Merkmalsuebersicht_neu 7 2 2 6" xfId="28848"/>
    <cellStyle name="9_Merkmalsuebersicht_neu 7 2 3" xfId="15646"/>
    <cellStyle name="9_Merkmalsuebersicht_neu 7 2 3 2" xfId="22805"/>
    <cellStyle name="9_Merkmalsuebersicht_neu 7 2 3 2 2" xfId="37120"/>
    <cellStyle name="9_Merkmalsuebersicht_neu 7 2 3 3" xfId="29961"/>
    <cellStyle name="9_Merkmalsuebersicht_neu 7 2 4" xfId="18000"/>
    <cellStyle name="9_Merkmalsuebersicht_neu 7 2 4 2" xfId="25137"/>
    <cellStyle name="9_Merkmalsuebersicht_neu 7 2 4 2 2" xfId="39452"/>
    <cellStyle name="9_Merkmalsuebersicht_neu 7 2 4 3" xfId="32315"/>
    <cellStyle name="9_Merkmalsuebersicht_neu 8" xfId="1091"/>
    <cellStyle name="9_Merkmalsuebersicht_neu 8 2" xfId="13278"/>
    <cellStyle name="9_Merkmalsuebersicht_neu 8 2 2" xfId="13952"/>
    <cellStyle name="9_Merkmalsuebersicht_neu 8 2 2 2" xfId="16321"/>
    <cellStyle name="9_Merkmalsuebersicht_neu 8 2 2 2 2" xfId="23480"/>
    <cellStyle name="9_Merkmalsuebersicht_neu 8 2 2 2 2 2" xfId="37795"/>
    <cellStyle name="9_Merkmalsuebersicht_neu 8 2 2 2 3" xfId="30636"/>
    <cellStyle name="9_Merkmalsuebersicht_neu 8 2 2 3" xfId="18675"/>
    <cellStyle name="9_Merkmalsuebersicht_neu 8 2 2 3 2" xfId="25812"/>
    <cellStyle name="9_Merkmalsuebersicht_neu 8 2 2 3 2 2" xfId="40127"/>
    <cellStyle name="9_Merkmalsuebersicht_neu 8 2 2 3 3" xfId="32990"/>
    <cellStyle name="9_Merkmalsuebersicht_neu 8 2 2 4" xfId="20116"/>
    <cellStyle name="9_Merkmalsuebersicht_neu 8 2 2 4 2" xfId="27253"/>
    <cellStyle name="9_Merkmalsuebersicht_neu 8 2 2 4 2 2" xfId="41568"/>
    <cellStyle name="9_Merkmalsuebersicht_neu 8 2 2 4 3" xfId="34431"/>
    <cellStyle name="9_Merkmalsuebersicht_neu 8 2 2 5" xfId="21331"/>
    <cellStyle name="9_Merkmalsuebersicht_neu 8 2 2 5 2" xfId="35646"/>
    <cellStyle name="9_Merkmalsuebersicht_neu 8 2 2 6" xfId="28468"/>
    <cellStyle name="9_Merkmalsuebersicht_neu 8 2 3" xfId="15647"/>
    <cellStyle name="9_Merkmalsuebersicht_neu 8 2 3 2" xfId="22806"/>
    <cellStyle name="9_Merkmalsuebersicht_neu 8 2 3 2 2" xfId="37121"/>
    <cellStyle name="9_Merkmalsuebersicht_neu 8 2 3 3" xfId="29962"/>
    <cellStyle name="9_Merkmalsuebersicht_neu 8 2 4" xfId="18001"/>
    <cellStyle name="9_Merkmalsuebersicht_neu 8 2 4 2" xfId="25138"/>
    <cellStyle name="9_Merkmalsuebersicht_neu 8 2 4 2 2" xfId="39453"/>
    <cellStyle name="9_Merkmalsuebersicht_neu 8 2 4 3" xfId="32316"/>
    <cellStyle name="9_Merkmalsuebersicht_neu 9" xfId="13254"/>
    <cellStyle name="9_Merkmalsuebersicht_neu 9 2" xfId="13392"/>
    <cellStyle name="9_Merkmalsuebersicht_neu 9 2 2" xfId="15761"/>
    <cellStyle name="9_Merkmalsuebersicht_neu 9 2 2 2" xfId="22920"/>
    <cellStyle name="9_Merkmalsuebersicht_neu 9 2 2 2 2" xfId="37235"/>
    <cellStyle name="9_Merkmalsuebersicht_neu 9 2 2 3" xfId="30076"/>
    <cellStyle name="9_Merkmalsuebersicht_neu 9 2 3" xfId="18115"/>
    <cellStyle name="9_Merkmalsuebersicht_neu 9 2 3 2" xfId="25252"/>
    <cellStyle name="9_Merkmalsuebersicht_neu 9 2 3 2 2" xfId="39567"/>
    <cellStyle name="9_Merkmalsuebersicht_neu 9 2 3 3" xfId="32430"/>
    <cellStyle name="9_Merkmalsuebersicht_neu 9 2 4" xfId="19819"/>
    <cellStyle name="9_Merkmalsuebersicht_neu 9 2 4 2" xfId="26956"/>
    <cellStyle name="9_Merkmalsuebersicht_neu 9 2 4 2 2" xfId="41271"/>
    <cellStyle name="9_Merkmalsuebersicht_neu 9 2 4 3" xfId="34134"/>
    <cellStyle name="9_Merkmalsuebersicht_neu 9 2 5" xfId="21034"/>
    <cellStyle name="9_Merkmalsuebersicht_neu 9 2 5 2" xfId="35349"/>
    <cellStyle name="9_Merkmalsuebersicht_neu 9 2 6" xfId="28171"/>
    <cellStyle name="9_Merkmalsuebersicht_neu 9 3" xfId="15623"/>
    <cellStyle name="9_Merkmalsuebersicht_neu 9 3 2" xfId="22782"/>
    <cellStyle name="9_Merkmalsuebersicht_neu 9 3 2 2" xfId="37097"/>
    <cellStyle name="9_Merkmalsuebersicht_neu 9 3 3" xfId="29938"/>
    <cellStyle name="9_Merkmalsuebersicht_neu 9 4" xfId="17977"/>
    <cellStyle name="9_Merkmalsuebersicht_neu 9 4 2" xfId="25114"/>
    <cellStyle name="9_Merkmalsuebersicht_neu 9 4 2 2" xfId="39429"/>
    <cellStyle name="9_Merkmalsuebersicht_neu 9 4 3" xfId="32292"/>
    <cellStyle name="9_Tab. F1-3" xfId="3262"/>
    <cellStyle name="9_Tab. F1-3 2" xfId="12642"/>
    <cellStyle name="9_Tab. F1-3 2 2" xfId="14765"/>
    <cellStyle name="9_Tab. F1-3 2 2 2" xfId="17128"/>
    <cellStyle name="9_Tab. F1-3 2 2 2 2" xfId="24272"/>
    <cellStyle name="9_Tab. F1-3 2 2 2 2 2" xfId="38587"/>
    <cellStyle name="9_Tab. F1-3 2 2 2 3" xfId="31443"/>
    <cellStyle name="9_Tab. F1-3 2 2 3" xfId="19482"/>
    <cellStyle name="9_Tab. F1-3 2 2 3 2" xfId="26619"/>
    <cellStyle name="9_Tab. F1-3 2 2 3 2 2" xfId="40934"/>
    <cellStyle name="9_Tab. F1-3 2 2 3 3" xfId="33797"/>
    <cellStyle name="9_Tab. F1-3 2 2 4" xfId="20765"/>
    <cellStyle name="9_Tab. F1-3 2 2 4 2" xfId="27902"/>
    <cellStyle name="9_Tab. F1-3 2 2 4 2 2" xfId="42217"/>
    <cellStyle name="9_Tab. F1-3 2 2 4 3" xfId="35080"/>
    <cellStyle name="9_Tab. F1-3 2 3" xfId="13421"/>
    <cellStyle name="9_Tab. F1-3 2 3 2" xfId="15790"/>
    <cellStyle name="9_Tab. F1-3 2 3 2 2" xfId="22949"/>
    <cellStyle name="9_Tab. F1-3 2 3 2 2 2" xfId="37264"/>
    <cellStyle name="9_Tab. F1-3 2 3 2 3" xfId="30105"/>
    <cellStyle name="9_Tab. F1-3 2 3 3" xfId="18144"/>
    <cellStyle name="9_Tab. F1-3 2 3 3 2" xfId="25281"/>
    <cellStyle name="9_Tab. F1-3 2 3 3 2 2" xfId="39596"/>
    <cellStyle name="9_Tab. F1-3 2 3 3 3" xfId="32459"/>
    <cellStyle name="9_Tab. F1-3 2 3 4" xfId="19848"/>
    <cellStyle name="9_Tab. F1-3 2 3 4 2" xfId="26985"/>
    <cellStyle name="9_Tab. F1-3 2 3 4 2 2" xfId="41300"/>
    <cellStyle name="9_Tab. F1-3 2 3 4 3" xfId="34163"/>
    <cellStyle name="9_Tab. F1-3 2 3 5" xfId="21063"/>
    <cellStyle name="9_Tab. F1-3 2 3 5 2" xfId="35378"/>
    <cellStyle name="9_Tab. F1-3 2 3 6" xfId="28200"/>
    <cellStyle name="9_Tab. F1-3 2 4" xfId="19780"/>
    <cellStyle name="9_Tab. F1-3 2 4 2" xfId="26917"/>
    <cellStyle name="9_Tab. F1-3 2 4 2 2" xfId="41232"/>
    <cellStyle name="9_Tab. F1-3 2 4 3" xfId="34095"/>
    <cellStyle name="9_Tab_III_1_1-10_neu_Endgueltig" xfId="224"/>
    <cellStyle name="9_Tab_III_1_1-10_neu_Endgueltig 2" xfId="1092"/>
    <cellStyle name="9_Tab_III_1_1-10_neu_Endgueltig 2 2" xfId="12619"/>
    <cellStyle name="9_Tab_III_1_1-10_neu_Endgueltig 2 2 2" xfId="14742"/>
    <cellStyle name="9_Tab_III_1_1-10_neu_Endgueltig 2 2 2 2" xfId="17105"/>
    <cellStyle name="9_Tab_III_1_1-10_neu_Endgueltig 2 2 2 2 2" xfId="24264"/>
    <cellStyle name="9_Tab_III_1_1-10_neu_Endgueltig 2 2 2 2 2 2" xfId="38579"/>
    <cellStyle name="9_Tab_III_1_1-10_neu_Endgueltig 2 2 2 2 3" xfId="31420"/>
    <cellStyle name="9_Tab_III_1_1-10_neu_Endgueltig 2 2 2 3" xfId="19459"/>
    <cellStyle name="9_Tab_III_1_1-10_neu_Endgueltig 2 2 2 3 2" xfId="26596"/>
    <cellStyle name="9_Tab_III_1_1-10_neu_Endgueltig 2 2 2 3 2 2" xfId="40911"/>
    <cellStyle name="9_Tab_III_1_1-10_neu_Endgueltig 2 2 2 3 3" xfId="33774"/>
    <cellStyle name="9_Tab_III_1_1-10_neu_Endgueltig 2 2 2 4" xfId="20757"/>
    <cellStyle name="9_Tab_III_1_1-10_neu_Endgueltig 2 2 2 4 2" xfId="27894"/>
    <cellStyle name="9_Tab_III_1_1-10_neu_Endgueltig 2 2 2 4 2 2" xfId="42209"/>
    <cellStyle name="9_Tab_III_1_1-10_neu_Endgueltig 2 2 2 4 3" xfId="35072"/>
    <cellStyle name="9_Tab_III_1_1-10_neu_Endgueltig 2 2 3" xfId="14452"/>
    <cellStyle name="9_Tab_III_1_1-10_neu_Endgueltig 2 2 3 2" xfId="16821"/>
    <cellStyle name="9_Tab_III_1_1-10_neu_Endgueltig 2 2 3 2 2" xfId="23980"/>
    <cellStyle name="9_Tab_III_1_1-10_neu_Endgueltig 2 2 3 2 2 2" xfId="38295"/>
    <cellStyle name="9_Tab_III_1_1-10_neu_Endgueltig 2 2 3 2 3" xfId="31136"/>
    <cellStyle name="9_Tab_III_1_1-10_neu_Endgueltig 2 2 3 3" xfId="19175"/>
    <cellStyle name="9_Tab_III_1_1-10_neu_Endgueltig 2 2 3 3 2" xfId="26312"/>
    <cellStyle name="9_Tab_III_1_1-10_neu_Endgueltig 2 2 3 3 2 2" xfId="40627"/>
    <cellStyle name="9_Tab_III_1_1-10_neu_Endgueltig 2 2 3 3 3" xfId="33490"/>
    <cellStyle name="9_Tab_III_1_1-10_neu_Endgueltig 2 2 3 4" xfId="20508"/>
    <cellStyle name="9_Tab_III_1_1-10_neu_Endgueltig 2 2 3 4 2" xfId="27645"/>
    <cellStyle name="9_Tab_III_1_1-10_neu_Endgueltig 2 2 3 4 2 2" xfId="41960"/>
    <cellStyle name="9_Tab_III_1_1-10_neu_Endgueltig 2 2 3 4 3" xfId="34823"/>
    <cellStyle name="9_Tab_III_1_1-10_neu_Endgueltig 2 2 3 5" xfId="21723"/>
    <cellStyle name="9_Tab_III_1_1-10_neu_Endgueltig 2 2 3 5 2" xfId="36038"/>
    <cellStyle name="9_Tab_III_1_1-10_neu_Endgueltig 2 2 3 6" xfId="28860"/>
    <cellStyle name="9_Tab_III_1_1-10_neu_Endgueltig 2 2 4" xfId="19757"/>
    <cellStyle name="9_Tab_III_1_1-10_neu_Endgueltig 2 2 4 2" xfId="26894"/>
    <cellStyle name="9_Tab_III_1_1-10_neu_Endgueltig 2 2 4 2 2" xfId="41209"/>
    <cellStyle name="9_Tab_III_1_1-10_neu_Endgueltig 2 2 4 3" xfId="34072"/>
    <cellStyle name="9_Tab_III_1_1-10_neu_Endgueltig 3" xfId="12607"/>
    <cellStyle name="9_Tab_III_1_1-10_neu_Endgueltig 3 2" xfId="14730"/>
    <cellStyle name="9_Tab_III_1_1-10_neu_Endgueltig 3 2 2" xfId="17093"/>
    <cellStyle name="9_Tab_III_1_1-10_neu_Endgueltig 3 2 2 2" xfId="24252"/>
    <cellStyle name="9_Tab_III_1_1-10_neu_Endgueltig 3 2 2 2 2" xfId="38567"/>
    <cellStyle name="9_Tab_III_1_1-10_neu_Endgueltig 3 2 2 3" xfId="31408"/>
    <cellStyle name="9_Tab_III_1_1-10_neu_Endgueltig 3 2 3" xfId="19447"/>
    <cellStyle name="9_Tab_III_1_1-10_neu_Endgueltig 3 2 3 2" xfId="26584"/>
    <cellStyle name="9_Tab_III_1_1-10_neu_Endgueltig 3 2 3 2 2" xfId="40899"/>
    <cellStyle name="9_Tab_III_1_1-10_neu_Endgueltig 3 2 3 3" xfId="33762"/>
    <cellStyle name="9_Tab_III_1_1-10_neu_Endgueltig 3 2 4" xfId="20745"/>
    <cellStyle name="9_Tab_III_1_1-10_neu_Endgueltig 3 2 4 2" xfId="27882"/>
    <cellStyle name="9_Tab_III_1_1-10_neu_Endgueltig 3 2 4 2 2" xfId="42197"/>
    <cellStyle name="9_Tab_III_1_1-10_neu_Endgueltig 3 2 4 3" xfId="35060"/>
    <cellStyle name="9_Tab_III_1_1-10_neu_Endgueltig 3 3" xfId="14571"/>
    <cellStyle name="9_Tab_III_1_1-10_neu_Endgueltig 3 3 2" xfId="16940"/>
    <cellStyle name="9_Tab_III_1_1-10_neu_Endgueltig 3 3 2 2" xfId="24099"/>
    <cellStyle name="9_Tab_III_1_1-10_neu_Endgueltig 3 3 2 2 2" xfId="38414"/>
    <cellStyle name="9_Tab_III_1_1-10_neu_Endgueltig 3 3 2 3" xfId="31255"/>
    <cellStyle name="9_Tab_III_1_1-10_neu_Endgueltig 3 3 3" xfId="19294"/>
    <cellStyle name="9_Tab_III_1_1-10_neu_Endgueltig 3 3 3 2" xfId="26431"/>
    <cellStyle name="9_Tab_III_1_1-10_neu_Endgueltig 3 3 3 2 2" xfId="40746"/>
    <cellStyle name="9_Tab_III_1_1-10_neu_Endgueltig 3 3 3 3" xfId="33609"/>
    <cellStyle name="9_Tab_III_1_1-10_neu_Endgueltig 3 3 4" xfId="20592"/>
    <cellStyle name="9_Tab_III_1_1-10_neu_Endgueltig 3 3 4 2" xfId="27729"/>
    <cellStyle name="9_Tab_III_1_1-10_neu_Endgueltig 3 3 4 2 2" xfId="42044"/>
    <cellStyle name="9_Tab_III_1_1-10_neu_Endgueltig 3 3 4 3" xfId="34907"/>
    <cellStyle name="9_Tab_III_1_1-10_neu_Endgueltig 3 3 5" xfId="21807"/>
    <cellStyle name="9_Tab_III_1_1-10_neu_Endgueltig 3 3 5 2" xfId="36122"/>
    <cellStyle name="9_Tab_III_1_1-10_neu_Endgueltig 3 3 6" xfId="28944"/>
    <cellStyle name="9_Tab_III_1_1-10_neu_Endgueltig 3 4" xfId="19745"/>
    <cellStyle name="9_Tab_III_1_1-10_neu_Endgueltig 3 4 2" xfId="26882"/>
    <cellStyle name="9_Tab_III_1_1-10_neu_Endgueltig 3 4 2 2" xfId="41197"/>
    <cellStyle name="9_Tab_III_1_1-10_neu_Endgueltig 3 4 3" xfId="34060"/>
    <cellStyle name="9_Tab_III_1_1-10_neu_Endgueltig 4" xfId="42673"/>
    <cellStyle name="9_tabellen_teil_iii_2011_l12" xfId="225"/>
    <cellStyle name="9_tabellen_teil_iii_2011_l12 10" xfId="43301"/>
    <cellStyle name="9_tabellen_teil_iii_2011_l12 2" xfId="1093"/>
    <cellStyle name="9_tabellen_teil_iii_2011_l12 2 2" xfId="1094"/>
    <cellStyle name="9_tabellen_teil_iii_2011_l12 2 2 2" xfId="1095"/>
    <cellStyle name="9_tabellen_teil_iii_2011_l12 2 2 2 2" xfId="13282"/>
    <cellStyle name="9_tabellen_teil_iii_2011_l12 2 2 2 2 2" xfId="13403"/>
    <cellStyle name="9_tabellen_teil_iii_2011_l12 2 2 2 2 2 2" xfId="15772"/>
    <cellStyle name="9_tabellen_teil_iii_2011_l12 2 2 2 2 2 2 2" xfId="22931"/>
    <cellStyle name="9_tabellen_teil_iii_2011_l12 2 2 2 2 2 2 2 2" xfId="37246"/>
    <cellStyle name="9_tabellen_teil_iii_2011_l12 2 2 2 2 2 2 3" xfId="30087"/>
    <cellStyle name="9_tabellen_teil_iii_2011_l12 2 2 2 2 2 3" xfId="18126"/>
    <cellStyle name="9_tabellen_teil_iii_2011_l12 2 2 2 2 2 3 2" xfId="25263"/>
    <cellStyle name="9_tabellen_teil_iii_2011_l12 2 2 2 2 2 3 2 2" xfId="39578"/>
    <cellStyle name="9_tabellen_teil_iii_2011_l12 2 2 2 2 2 3 3" xfId="32441"/>
    <cellStyle name="9_tabellen_teil_iii_2011_l12 2 2 2 2 2 4" xfId="19830"/>
    <cellStyle name="9_tabellen_teil_iii_2011_l12 2 2 2 2 2 4 2" xfId="26967"/>
    <cellStyle name="9_tabellen_teil_iii_2011_l12 2 2 2 2 2 4 2 2" xfId="41282"/>
    <cellStyle name="9_tabellen_teil_iii_2011_l12 2 2 2 2 2 4 3" xfId="34145"/>
    <cellStyle name="9_tabellen_teil_iii_2011_l12 2 2 2 2 2 5" xfId="21045"/>
    <cellStyle name="9_tabellen_teil_iii_2011_l12 2 2 2 2 2 5 2" xfId="35360"/>
    <cellStyle name="9_tabellen_teil_iii_2011_l12 2 2 2 2 2 6" xfId="28182"/>
    <cellStyle name="9_tabellen_teil_iii_2011_l12 2 2 2 2 3" xfId="15651"/>
    <cellStyle name="9_tabellen_teil_iii_2011_l12 2 2 2 2 3 2" xfId="22810"/>
    <cellStyle name="9_tabellen_teil_iii_2011_l12 2 2 2 2 3 2 2" xfId="37125"/>
    <cellStyle name="9_tabellen_teil_iii_2011_l12 2 2 2 2 3 3" xfId="29966"/>
    <cellStyle name="9_tabellen_teil_iii_2011_l12 2 2 2 2 4" xfId="18005"/>
    <cellStyle name="9_tabellen_teil_iii_2011_l12 2 2 2 2 4 2" xfId="25142"/>
    <cellStyle name="9_tabellen_teil_iii_2011_l12 2 2 2 2 4 2 2" xfId="39457"/>
    <cellStyle name="9_tabellen_teil_iii_2011_l12 2 2 2 2 4 3" xfId="32320"/>
    <cellStyle name="9_tabellen_teil_iii_2011_l12 2 2 3" xfId="1096"/>
    <cellStyle name="9_tabellen_teil_iii_2011_l12 2 2 3 2" xfId="13283"/>
    <cellStyle name="9_tabellen_teil_iii_2011_l12 2 2 3 2 2" xfId="14306"/>
    <cellStyle name="9_tabellen_teil_iii_2011_l12 2 2 3 2 2 2" xfId="16675"/>
    <cellStyle name="9_tabellen_teil_iii_2011_l12 2 2 3 2 2 2 2" xfId="23834"/>
    <cellStyle name="9_tabellen_teil_iii_2011_l12 2 2 3 2 2 2 2 2" xfId="38149"/>
    <cellStyle name="9_tabellen_teil_iii_2011_l12 2 2 3 2 2 2 3" xfId="30990"/>
    <cellStyle name="9_tabellen_teil_iii_2011_l12 2 2 3 2 2 3" xfId="19029"/>
    <cellStyle name="9_tabellen_teil_iii_2011_l12 2 2 3 2 2 3 2" xfId="26166"/>
    <cellStyle name="9_tabellen_teil_iii_2011_l12 2 2 3 2 2 3 2 2" xfId="40481"/>
    <cellStyle name="9_tabellen_teil_iii_2011_l12 2 2 3 2 2 3 3" xfId="33344"/>
    <cellStyle name="9_tabellen_teil_iii_2011_l12 2 2 3 2 2 4" xfId="20362"/>
    <cellStyle name="9_tabellen_teil_iii_2011_l12 2 2 3 2 2 4 2" xfId="27499"/>
    <cellStyle name="9_tabellen_teil_iii_2011_l12 2 2 3 2 2 4 2 2" xfId="41814"/>
    <cellStyle name="9_tabellen_teil_iii_2011_l12 2 2 3 2 2 4 3" xfId="34677"/>
    <cellStyle name="9_tabellen_teil_iii_2011_l12 2 2 3 2 2 5" xfId="21577"/>
    <cellStyle name="9_tabellen_teil_iii_2011_l12 2 2 3 2 2 5 2" xfId="35892"/>
    <cellStyle name="9_tabellen_teil_iii_2011_l12 2 2 3 2 2 6" xfId="28714"/>
    <cellStyle name="9_tabellen_teil_iii_2011_l12 2 2 3 2 3" xfId="15652"/>
    <cellStyle name="9_tabellen_teil_iii_2011_l12 2 2 3 2 3 2" xfId="22811"/>
    <cellStyle name="9_tabellen_teil_iii_2011_l12 2 2 3 2 3 2 2" xfId="37126"/>
    <cellStyle name="9_tabellen_teil_iii_2011_l12 2 2 3 2 3 3" xfId="29967"/>
    <cellStyle name="9_tabellen_teil_iii_2011_l12 2 2 3 2 4" xfId="18006"/>
    <cellStyle name="9_tabellen_teil_iii_2011_l12 2 2 3 2 4 2" xfId="25143"/>
    <cellStyle name="9_tabellen_teil_iii_2011_l12 2 2 3 2 4 2 2" xfId="39458"/>
    <cellStyle name="9_tabellen_teil_iii_2011_l12 2 2 3 2 4 3" xfId="32321"/>
    <cellStyle name="9_tabellen_teil_iii_2011_l12 2 2 4" xfId="1097"/>
    <cellStyle name="9_tabellen_teil_iii_2011_l12 2 2 4 2" xfId="13284"/>
    <cellStyle name="9_tabellen_teil_iii_2011_l12 2 2 4 2 2" xfId="14439"/>
    <cellStyle name="9_tabellen_teil_iii_2011_l12 2 2 4 2 2 2" xfId="16808"/>
    <cellStyle name="9_tabellen_teil_iii_2011_l12 2 2 4 2 2 2 2" xfId="23967"/>
    <cellStyle name="9_tabellen_teil_iii_2011_l12 2 2 4 2 2 2 2 2" xfId="38282"/>
    <cellStyle name="9_tabellen_teil_iii_2011_l12 2 2 4 2 2 2 3" xfId="31123"/>
    <cellStyle name="9_tabellen_teil_iii_2011_l12 2 2 4 2 2 3" xfId="19162"/>
    <cellStyle name="9_tabellen_teil_iii_2011_l12 2 2 4 2 2 3 2" xfId="26299"/>
    <cellStyle name="9_tabellen_teil_iii_2011_l12 2 2 4 2 2 3 2 2" xfId="40614"/>
    <cellStyle name="9_tabellen_teil_iii_2011_l12 2 2 4 2 2 3 3" xfId="33477"/>
    <cellStyle name="9_tabellen_teil_iii_2011_l12 2 2 4 2 2 4" xfId="20495"/>
    <cellStyle name="9_tabellen_teil_iii_2011_l12 2 2 4 2 2 4 2" xfId="27632"/>
    <cellStyle name="9_tabellen_teil_iii_2011_l12 2 2 4 2 2 4 2 2" xfId="41947"/>
    <cellStyle name="9_tabellen_teil_iii_2011_l12 2 2 4 2 2 4 3" xfId="34810"/>
    <cellStyle name="9_tabellen_teil_iii_2011_l12 2 2 4 2 2 5" xfId="21710"/>
    <cellStyle name="9_tabellen_teil_iii_2011_l12 2 2 4 2 2 5 2" xfId="36025"/>
    <cellStyle name="9_tabellen_teil_iii_2011_l12 2 2 4 2 2 6" xfId="28847"/>
    <cellStyle name="9_tabellen_teil_iii_2011_l12 2 2 4 2 3" xfId="15653"/>
    <cellStyle name="9_tabellen_teil_iii_2011_l12 2 2 4 2 3 2" xfId="22812"/>
    <cellStyle name="9_tabellen_teil_iii_2011_l12 2 2 4 2 3 2 2" xfId="37127"/>
    <cellStyle name="9_tabellen_teil_iii_2011_l12 2 2 4 2 3 3" xfId="29968"/>
    <cellStyle name="9_tabellen_teil_iii_2011_l12 2 2 4 2 4" xfId="18007"/>
    <cellStyle name="9_tabellen_teil_iii_2011_l12 2 2 4 2 4 2" xfId="25144"/>
    <cellStyle name="9_tabellen_teil_iii_2011_l12 2 2 4 2 4 2 2" xfId="39459"/>
    <cellStyle name="9_tabellen_teil_iii_2011_l12 2 2 4 2 4 3" xfId="32322"/>
    <cellStyle name="9_tabellen_teil_iii_2011_l12 2 2 5" xfId="1098"/>
    <cellStyle name="9_tabellen_teil_iii_2011_l12 2 2 5 2" xfId="13285"/>
    <cellStyle name="9_tabellen_teil_iii_2011_l12 2 2 5 2 2" xfId="14205"/>
    <cellStyle name="9_tabellen_teil_iii_2011_l12 2 2 5 2 2 2" xfId="16574"/>
    <cellStyle name="9_tabellen_teil_iii_2011_l12 2 2 5 2 2 2 2" xfId="23733"/>
    <cellStyle name="9_tabellen_teil_iii_2011_l12 2 2 5 2 2 2 2 2" xfId="38048"/>
    <cellStyle name="9_tabellen_teil_iii_2011_l12 2 2 5 2 2 2 3" xfId="30889"/>
    <cellStyle name="9_tabellen_teil_iii_2011_l12 2 2 5 2 2 3" xfId="18928"/>
    <cellStyle name="9_tabellen_teil_iii_2011_l12 2 2 5 2 2 3 2" xfId="26065"/>
    <cellStyle name="9_tabellen_teil_iii_2011_l12 2 2 5 2 2 3 2 2" xfId="40380"/>
    <cellStyle name="9_tabellen_teil_iii_2011_l12 2 2 5 2 2 3 3" xfId="33243"/>
    <cellStyle name="9_tabellen_teil_iii_2011_l12 2 2 5 2 2 4" xfId="20262"/>
    <cellStyle name="9_tabellen_teil_iii_2011_l12 2 2 5 2 2 4 2" xfId="27399"/>
    <cellStyle name="9_tabellen_teil_iii_2011_l12 2 2 5 2 2 4 2 2" xfId="41714"/>
    <cellStyle name="9_tabellen_teil_iii_2011_l12 2 2 5 2 2 4 3" xfId="34577"/>
    <cellStyle name="9_tabellen_teil_iii_2011_l12 2 2 5 2 2 5" xfId="21477"/>
    <cellStyle name="9_tabellen_teil_iii_2011_l12 2 2 5 2 2 5 2" xfId="35792"/>
    <cellStyle name="9_tabellen_teil_iii_2011_l12 2 2 5 2 2 6" xfId="28614"/>
    <cellStyle name="9_tabellen_teil_iii_2011_l12 2 2 5 2 3" xfId="15654"/>
    <cellStyle name="9_tabellen_teil_iii_2011_l12 2 2 5 2 3 2" xfId="22813"/>
    <cellStyle name="9_tabellen_teil_iii_2011_l12 2 2 5 2 3 2 2" xfId="37128"/>
    <cellStyle name="9_tabellen_teil_iii_2011_l12 2 2 5 2 3 3" xfId="29969"/>
    <cellStyle name="9_tabellen_teil_iii_2011_l12 2 2 5 2 4" xfId="18008"/>
    <cellStyle name="9_tabellen_teil_iii_2011_l12 2 2 5 2 4 2" xfId="25145"/>
    <cellStyle name="9_tabellen_teil_iii_2011_l12 2 2 5 2 4 2 2" xfId="39460"/>
    <cellStyle name="9_tabellen_teil_iii_2011_l12 2 2 5 2 4 3" xfId="32323"/>
    <cellStyle name="9_tabellen_teil_iii_2011_l12 2 2 6" xfId="13281"/>
    <cellStyle name="9_tabellen_teil_iii_2011_l12 2 2 6 2" xfId="14697"/>
    <cellStyle name="9_tabellen_teil_iii_2011_l12 2 2 6 2 2" xfId="17060"/>
    <cellStyle name="9_tabellen_teil_iii_2011_l12 2 2 6 2 2 2" xfId="24219"/>
    <cellStyle name="9_tabellen_teil_iii_2011_l12 2 2 6 2 2 2 2" xfId="38534"/>
    <cellStyle name="9_tabellen_teil_iii_2011_l12 2 2 6 2 2 3" xfId="31375"/>
    <cellStyle name="9_tabellen_teil_iii_2011_l12 2 2 6 2 3" xfId="19414"/>
    <cellStyle name="9_tabellen_teil_iii_2011_l12 2 2 6 2 3 2" xfId="26551"/>
    <cellStyle name="9_tabellen_teil_iii_2011_l12 2 2 6 2 3 2 2" xfId="40866"/>
    <cellStyle name="9_tabellen_teil_iii_2011_l12 2 2 6 2 3 3" xfId="33729"/>
    <cellStyle name="9_tabellen_teil_iii_2011_l12 2 2 6 2 4" xfId="20712"/>
    <cellStyle name="9_tabellen_teil_iii_2011_l12 2 2 6 2 4 2" xfId="27849"/>
    <cellStyle name="9_tabellen_teil_iii_2011_l12 2 2 6 2 4 2 2" xfId="42164"/>
    <cellStyle name="9_tabellen_teil_iii_2011_l12 2 2 6 2 4 3" xfId="35027"/>
    <cellStyle name="9_tabellen_teil_iii_2011_l12 2 2 6 2 5" xfId="21927"/>
    <cellStyle name="9_tabellen_teil_iii_2011_l12 2 2 6 2 5 2" xfId="36242"/>
    <cellStyle name="9_tabellen_teil_iii_2011_l12 2 2 6 2 6" xfId="29064"/>
    <cellStyle name="9_tabellen_teil_iii_2011_l12 2 2 6 3" xfId="15650"/>
    <cellStyle name="9_tabellen_teil_iii_2011_l12 2 2 6 3 2" xfId="22809"/>
    <cellStyle name="9_tabellen_teil_iii_2011_l12 2 2 6 3 2 2" xfId="37124"/>
    <cellStyle name="9_tabellen_teil_iii_2011_l12 2 2 6 3 3" xfId="29965"/>
    <cellStyle name="9_tabellen_teil_iii_2011_l12 2 2 6 4" xfId="18004"/>
    <cellStyle name="9_tabellen_teil_iii_2011_l12 2 2 6 4 2" xfId="25141"/>
    <cellStyle name="9_tabellen_teil_iii_2011_l12 2 2 6 4 2 2" xfId="39456"/>
    <cellStyle name="9_tabellen_teil_iii_2011_l12 2 2 6 4 3" xfId="32319"/>
    <cellStyle name="9_tabellen_teil_iii_2011_l12 2 3" xfId="1099"/>
    <cellStyle name="9_tabellen_teil_iii_2011_l12 2 3 2" xfId="13286"/>
    <cellStyle name="9_tabellen_teil_iii_2011_l12 2 3 2 2" xfId="14663"/>
    <cellStyle name="9_tabellen_teil_iii_2011_l12 2 3 2 2 2" xfId="17026"/>
    <cellStyle name="9_tabellen_teil_iii_2011_l12 2 3 2 2 2 2" xfId="24185"/>
    <cellStyle name="9_tabellen_teil_iii_2011_l12 2 3 2 2 2 2 2" xfId="38500"/>
    <cellStyle name="9_tabellen_teil_iii_2011_l12 2 3 2 2 2 3" xfId="31341"/>
    <cellStyle name="9_tabellen_teil_iii_2011_l12 2 3 2 2 3" xfId="19380"/>
    <cellStyle name="9_tabellen_teil_iii_2011_l12 2 3 2 2 3 2" xfId="26517"/>
    <cellStyle name="9_tabellen_teil_iii_2011_l12 2 3 2 2 3 2 2" xfId="40832"/>
    <cellStyle name="9_tabellen_teil_iii_2011_l12 2 3 2 2 3 3" xfId="33695"/>
    <cellStyle name="9_tabellen_teil_iii_2011_l12 2 3 2 2 4" xfId="20678"/>
    <cellStyle name="9_tabellen_teil_iii_2011_l12 2 3 2 2 4 2" xfId="27815"/>
    <cellStyle name="9_tabellen_teil_iii_2011_l12 2 3 2 2 4 2 2" xfId="42130"/>
    <cellStyle name="9_tabellen_teil_iii_2011_l12 2 3 2 2 4 3" xfId="34993"/>
    <cellStyle name="9_tabellen_teil_iii_2011_l12 2 3 2 2 5" xfId="21893"/>
    <cellStyle name="9_tabellen_teil_iii_2011_l12 2 3 2 2 5 2" xfId="36208"/>
    <cellStyle name="9_tabellen_teil_iii_2011_l12 2 3 2 2 6" xfId="29030"/>
    <cellStyle name="9_tabellen_teil_iii_2011_l12 2 3 2 3" xfId="15655"/>
    <cellStyle name="9_tabellen_teil_iii_2011_l12 2 3 2 3 2" xfId="22814"/>
    <cellStyle name="9_tabellen_teil_iii_2011_l12 2 3 2 3 2 2" xfId="37129"/>
    <cellStyle name="9_tabellen_teil_iii_2011_l12 2 3 2 3 3" xfId="29970"/>
    <cellStyle name="9_tabellen_teil_iii_2011_l12 2 3 2 4" xfId="18009"/>
    <cellStyle name="9_tabellen_teil_iii_2011_l12 2 3 2 4 2" xfId="25146"/>
    <cellStyle name="9_tabellen_teil_iii_2011_l12 2 3 2 4 2 2" xfId="39461"/>
    <cellStyle name="9_tabellen_teil_iii_2011_l12 2 3 2 4 3" xfId="32324"/>
    <cellStyle name="9_tabellen_teil_iii_2011_l12 2 4" xfId="1100"/>
    <cellStyle name="9_tabellen_teil_iii_2011_l12 2 4 2" xfId="13287"/>
    <cellStyle name="9_tabellen_teil_iii_2011_l12 2 4 2 2" xfId="14309"/>
    <cellStyle name="9_tabellen_teil_iii_2011_l12 2 4 2 2 2" xfId="16678"/>
    <cellStyle name="9_tabellen_teil_iii_2011_l12 2 4 2 2 2 2" xfId="23837"/>
    <cellStyle name="9_tabellen_teil_iii_2011_l12 2 4 2 2 2 2 2" xfId="38152"/>
    <cellStyle name="9_tabellen_teil_iii_2011_l12 2 4 2 2 2 3" xfId="30993"/>
    <cellStyle name="9_tabellen_teil_iii_2011_l12 2 4 2 2 3" xfId="19032"/>
    <cellStyle name="9_tabellen_teil_iii_2011_l12 2 4 2 2 3 2" xfId="26169"/>
    <cellStyle name="9_tabellen_teil_iii_2011_l12 2 4 2 2 3 2 2" xfId="40484"/>
    <cellStyle name="9_tabellen_teil_iii_2011_l12 2 4 2 2 3 3" xfId="33347"/>
    <cellStyle name="9_tabellen_teil_iii_2011_l12 2 4 2 2 4" xfId="20365"/>
    <cellStyle name="9_tabellen_teil_iii_2011_l12 2 4 2 2 4 2" xfId="27502"/>
    <cellStyle name="9_tabellen_teil_iii_2011_l12 2 4 2 2 4 2 2" xfId="41817"/>
    <cellStyle name="9_tabellen_teil_iii_2011_l12 2 4 2 2 4 3" xfId="34680"/>
    <cellStyle name="9_tabellen_teil_iii_2011_l12 2 4 2 2 5" xfId="21580"/>
    <cellStyle name="9_tabellen_teil_iii_2011_l12 2 4 2 2 5 2" xfId="35895"/>
    <cellStyle name="9_tabellen_teil_iii_2011_l12 2 4 2 2 6" xfId="28717"/>
    <cellStyle name="9_tabellen_teil_iii_2011_l12 2 4 2 3" xfId="15656"/>
    <cellStyle name="9_tabellen_teil_iii_2011_l12 2 4 2 3 2" xfId="22815"/>
    <cellStyle name="9_tabellen_teil_iii_2011_l12 2 4 2 3 2 2" xfId="37130"/>
    <cellStyle name="9_tabellen_teil_iii_2011_l12 2 4 2 3 3" xfId="29971"/>
    <cellStyle name="9_tabellen_teil_iii_2011_l12 2 4 2 4" xfId="18010"/>
    <cellStyle name="9_tabellen_teil_iii_2011_l12 2 4 2 4 2" xfId="25147"/>
    <cellStyle name="9_tabellen_teil_iii_2011_l12 2 4 2 4 2 2" xfId="39462"/>
    <cellStyle name="9_tabellen_teil_iii_2011_l12 2 4 2 4 3" xfId="32325"/>
    <cellStyle name="9_tabellen_teil_iii_2011_l12 2 5" xfId="1101"/>
    <cellStyle name="9_tabellen_teil_iii_2011_l12 2 5 2" xfId="13288"/>
    <cellStyle name="9_tabellen_teil_iii_2011_l12 2 5 2 2" xfId="14438"/>
    <cellStyle name="9_tabellen_teil_iii_2011_l12 2 5 2 2 2" xfId="16807"/>
    <cellStyle name="9_tabellen_teil_iii_2011_l12 2 5 2 2 2 2" xfId="23966"/>
    <cellStyle name="9_tabellen_teil_iii_2011_l12 2 5 2 2 2 2 2" xfId="38281"/>
    <cellStyle name="9_tabellen_teil_iii_2011_l12 2 5 2 2 2 3" xfId="31122"/>
    <cellStyle name="9_tabellen_teil_iii_2011_l12 2 5 2 2 3" xfId="19161"/>
    <cellStyle name="9_tabellen_teil_iii_2011_l12 2 5 2 2 3 2" xfId="26298"/>
    <cellStyle name="9_tabellen_teil_iii_2011_l12 2 5 2 2 3 2 2" xfId="40613"/>
    <cellStyle name="9_tabellen_teil_iii_2011_l12 2 5 2 2 3 3" xfId="33476"/>
    <cellStyle name="9_tabellen_teil_iii_2011_l12 2 5 2 2 4" xfId="20494"/>
    <cellStyle name="9_tabellen_teil_iii_2011_l12 2 5 2 2 4 2" xfId="27631"/>
    <cellStyle name="9_tabellen_teil_iii_2011_l12 2 5 2 2 4 2 2" xfId="41946"/>
    <cellStyle name="9_tabellen_teil_iii_2011_l12 2 5 2 2 4 3" xfId="34809"/>
    <cellStyle name="9_tabellen_teil_iii_2011_l12 2 5 2 2 5" xfId="21709"/>
    <cellStyle name="9_tabellen_teil_iii_2011_l12 2 5 2 2 5 2" xfId="36024"/>
    <cellStyle name="9_tabellen_teil_iii_2011_l12 2 5 2 2 6" xfId="28846"/>
    <cellStyle name="9_tabellen_teil_iii_2011_l12 2 5 2 3" xfId="15657"/>
    <cellStyle name="9_tabellen_teil_iii_2011_l12 2 5 2 3 2" xfId="22816"/>
    <cellStyle name="9_tabellen_teil_iii_2011_l12 2 5 2 3 2 2" xfId="37131"/>
    <cellStyle name="9_tabellen_teil_iii_2011_l12 2 5 2 3 3" xfId="29972"/>
    <cellStyle name="9_tabellen_teil_iii_2011_l12 2 5 2 4" xfId="18011"/>
    <cellStyle name="9_tabellen_teil_iii_2011_l12 2 5 2 4 2" xfId="25148"/>
    <cellStyle name="9_tabellen_teil_iii_2011_l12 2 5 2 4 2 2" xfId="39463"/>
    <cellStyle name="9_tabellen_teil_iii_2011_l12 2 5 2 4 3" xfId="32326"/>
    <cellStyle name="9_tabellen_teil_iii_2011_l12 2 6" xfId="1102"/>
    <cellStyle name="9_tabellen_teil_iii_2011_l12 2 6 2" xfId="13289"/>
    <cellStyle name="9_tabellen_teil_iii_2011_l12 2 6 2 2" xfId="14623"/>
    <cellStyle name="9_tabellen_teil_iii_2011_l12 2 6 2 2 2" xfId="16986"/>
    <cellStyle name="9_tabellen_teil_iii_2011_l12 2 6 2 2 2 2" xfId="24145"/>
    <cellStyle name="9_tabellen_teil_iii_2011_l12 2 6 2 2 2 2 2" xfId="38460"/>
    <cellStyle name="9_tabellen_teil_iii_2011_l12 2 6 2 2 2 3" xfId="31301"/>
    <cellStyle name="9_tabellen_teil_iii_2011_l12 2 6 2 2 3" xfId="19340"/>
    <cellStyle name="9_tabellen_teil_iii_2011_l12 2 6 2 2 3 2" xfId="26477"/>
    <cellStyle name="9_tabellen_teil_iii_2011_l12 2 6 2 2 3 2 2" xfId="40792"/>
    <cellStyle name="9_tabellen_teil_iii_2011_l12 2 6 2 2 3 3" xfId="33655"/>
    <cellStyle name="9_tabellen_teil_iii_2011_l12 2 6 2 2 4" xfId="20638"/>
    <cellStyle name="9_tabellen_teil_iii_2011_l12 2 6 2 2 4 2" xfId="27775"/>
    <cellStyle name="9_tabellen_teil_iii_2011_l12 2 6 2 2 4 2 2" xfId="42090"/>
    <cellStyle name="9_tabellen_teil_iii_2011_l12 2 6 2 2 4 3" xfId="34953"/>
    <cellStyle name="9_tabellen_teil_iii_2011_l12 2 6 2 2 5" xfId="21853"/>
    <cellStyle name="9_tabellen_teil_iii_2011_l12 2 6 2 2 5 2" xfId="36168"/>
    <cellStyle name="9_tabellen_teil_iii_2011_l12 2 6 2 2 6" xfId="28990"/>
    <cellStyle name="9_tabellen_teil_iii_2011_l12 2 6 2 3" xfId="15658"/>
    <cellStyle name="9_tabellen_teil_iii_2011_l12 2 6 2 3 2" xfId="22817"/>
    <cellStyle name="9_tabellen_teil_iii_2011_l12 2 6 2 3 2 2" xfId="37132"/>
    <cellStyle name="9_tabellen_teil_iii_2011_l12 2 6 2 3 3" xfId="29973"/>
    <cellStyle name="9_tabellen_teil_iii_2011_l12 2 6 2 4" xfId="18012"/>
    <cellStyle name="9_tabellen_teil_iii_2011_l12 2 6 2 4 2" xfId="25149"/>
    <cellStyle name="9_tabellen_teil_iii_2011_l12 2 6 2 4 2 2" xfId="39464"/>
    <cellStyle name="9_tabellen_teil_iii_2011_l12 2 6 2 4 3" xfId="32327"/>
    <cellStyle name="9_tabellen_teil_iii_2011_l12 2 7" xfId="13280"/>
    <cellStyle name="9_tabellen_teil_iii_2011_l12 2 7 2" xfId="14305"/>
    <cellStyle name="9_tabellen_teil_iii_2011_l12 2 7 2 2" xfId="16674"/>
    <cellStyle name="9_tabellen_teil_iii_2011_l12 2 7 2 2 2" xfId="23833"/>
    <cellStyle name="9_tabellen_teil_iii_2011_l12 2 7 2 2 2 2" xfId="38148"/>
    <cellStyle name="9_tabellen_teil_iii_2011_l12 2 7 2 2 3" xfId="30989"/>
    <cellStyle name="9_tabellen_teil_iii_2011_l12 2 7 2 3" xfId="19028"/>
    <cellStyle name="9_tabellen_teil_iii_2011_l12 2 7 2 3 2" xfId="26165"/>
    <cellStyle name="9_tabellen_teil_iii_2011_l12 2 7 2 3 2 2" xfId="40480"/>
    <cellStyle name="9_tabellen_teil_iii_2011_l12 2 7 2 3 3" xfId="33343"/>
    <cellStyle name="9_tabellen_teil_iii_2011_l12 2 7 2 4" xfId="20361"/>
    <cellStyle name="9_tabellen_teil_iii_2011_l12 2 7 2 4 2" xfId="27498"/>
    <cellStyle name="9_tabellen_teil_iii_2011_l12 2 7 2 4 2 2" xfId="41813"/>
    <cellStyle name="9_tabellen_teil_iii_2011_l12 2 7 2 4 3" xfId="34676"/>
    <cellStyle name="9_tabellen_teil_iii_2011_l12 2 7 2 5" xfId="21576"/>
    <cellStyle name="9_tabellen_teil_iii_2011_l12 2 7 2 5 2" xfId="35891"/>
    <cellStyle name="9_tabellen_teil_iii_2011_l12 2 7 2 6" xfId="28713"/>
    <cellStyle name="9_tabellen_teil_iii_2011_l12 2 7 3" xfId="15649"/>
    <cellStyle name="9_tabellen_teil_iii_2011_l12 2 7 3 2" xfId="22808"/>
    <cellStyle name="9_tabellen_teil_iii_2011_l12 2 7 3 2 2" xfId="37123"/>
    <cellStyle name="9_tabellen_teil_iii_2011_l12 2 7 3 3" xfId="29964"/>
    <cellStyle name="9_tabellen_teil_iii_2011_l12 2 7 4" xfId="18003"/>
    <cellStyle name="9_tabellen_teil_iii_2011_l12 2 7 4 2" xfId="25140"/>
    <cellStyle name="9_tabellen_teil_iii_2011_l12 2 7 4 2 2" xfId="39455"/>
    <cellStyle name="9_tabellen_teil_iii_2011_l12 2 7 4 3" xfId="32318"/>
    <cellStyle name="9_tabellen_teil_iii_2011_l12 3" xfId="1103"/>
    <cellStyle name="9_tabellen_teil_iii_2011_l12 3 2" xfId="1104"/>
    <cellStyle name="9_tabellen_teil_iii_2011_l12 3 2 2" xfId="13291"/>
    <cellStyle name="9_tabellen_teil_iii_2011_l12 3 2 2 2" xfId="14206"/>
    <cellStyle name="9_tabellen_teil_iii_2011_l12 3 2 2 2 2" xfId="16575"/>
    <cellStyle name="9_tabellen_teil_iii_2011_l12 3 2 2 2 2 2" xfId="23734"/>
    <cellStyle name="9_tabellen_teil_iii_2011_l12 3 2 2 2 2 2 2" xfId="38049"/>
    <cellStyle name="9_tabellen_teil_iii_2011_l12 3 2 2 2 2 3" xfId="30890"/>
    <cellStyle name="9_tabellen_teil_iii_2011_l12 3 2 2 2 3" xfId="18929"/>
    <cellStyle name="9_tabellen_teil_iii_2011_l12 3 2 2 2 3 2" xfId="26066"/>
    <cellStyle name="9_tabellen_teil_iii_2011_l12 3 2 2 2 3 2 2" xfId="40381"/>
    <cellStyle name="9_tabellen_teil_iii_2011_l12 3 2 2 2 3 3" xfId="33244"/>
    <cellStyle name="9_tabellen_teil_iii_2011_l12 3 2 2 2 4" xfId="20263"/>
    <cellStyle name="9_tabellen_teil_iii_2011_l12 3 2 2 2 4 2" xfId="27400"/>
    <cellStyle name="9_tabellen_teil_iii_2011_l12 3 2 2 2 4 2 2" xfId="41715"/>
    <cellStyle name="9_tabellen_teil_iii_2011_l12 3 2 2 2 4 3" xfId="34578"/>
    <cellStyle name="9_tabellen_teil_iii_2011_l12 3 2 2 2 5" xfId="21478"/>
    <cellStyle name="9_tabellen_teil_iii_2011_l12 3 2 2 2 5 2" xfId="35793"/>
    <cellStyle name="9_tabellen_teil_iii_2011_l12 3 2 2 2 6" xfId="28615"/>
    <cellStyle name="9_tabellen_teil_iii_2011_l12 3 2 2 3" xfId="15660"/>
    <cellStyle name="9_tabellen_teil_iii_2011_l12 3 2 2 3 2" xfId="22819"/>
    <cellStyle name="9_tabellen_teil_iii_2011_l12 3 2 2 3 2 2" xfId="37134"/>
    <cellStyle name="9_tabellen_teil_iii_2011_l12 3 2 2 3 3" xfId="29975"/>
    <cellStyle name="9_tabellen_teil_iii_2011_l12 3 2 2 4" xfId="18014"/>
    <cellStyle name="9_tabellen_teil_iii_2011_l12 3 2 2 4 2" xfId="25151"/>
    <cellStyle name="9_tabellen_teil_iii_2011_l12 3 2 2 4 2 2" xfId="39466"/>
    <cellStyle name="9_tabellen_teil_iii_2011_l12 3 2 2 4 3" xfId="32329"/>
    <cellStyle name="9_tabellen_teil_iii_2011_l12 3 3" xfId="1105"/>
    <cellStyle name="9_tabellen_teil_iii_2011_l12 3 3 2" xfId="13292"/>
    <cellStyle name="9_tabellen_teil_iii_2011_l12 3 3 2 2" xfId="13750"/>
    <cellStyle name="9_tabellen_teil_iii_2011_l12 3 3 2 2 2" xfId="16119"/>
    <cellStyle name="9_tabellen_teil_iii_2011_l12 3 3 2 2 2 2" xfId="23278"/>
    <cellStyle name="9_tabellen_teil_iii_2011_l12 3 3 2 2 2 2 2" xfId="37593"/>
    <cellStyle name="9_tabellen_teil_iii_2011_l12 3 3 2 2 2 3" xfId="30434"/>
    <cellStyle name="9_tabellen_teil_iii_2011_l12 3 3 2 2 3" xfId="18473"/>
    <cellStyle name="9_tabellen_teil_iii_2011_l12 3 3 2 2 3 2" xfId="25610"/>
    <cellStyle name="9_tabellen_teil_iii_2011_l12 3 3 2 2 3 2 2" xfId="39925"/>
    <cellStyle name="9_tabellen_teil_iii_2011_l12 3 3 2 2 3 3" xfId="32788"/>
    <cellStyle name="9_tabellen_teil_iii_2011_l12 3 3 2 2 4" xfId="19999"/>
    <cellStyle name="9_tabellen_teil_iii_2011_l12 3 3 2 2 4 2" xfId="27136"/>
    <cellStyle name="9_tabellen_teil_iii_2011_l12 3 3 2 2 4 2 2" xfId="41451"/>
    <cellStyle name="9_tabellen_teil_iii_2011_l12 3 3 2 2 4 3" xfId="34314"/>
    <cellStyle name="9_tabellen_teil_iii_2011_l12 3 3 2 2 5" xfId="21214"/>
    <cellStyle name="9_tabellen_teil_iii_2011_l12 3 3 2 2 5 2" xfId="35529"/>
    <cellStyle name="9_tabellen_teil_iii_2011_l12 3 3 2 2 6" xfId="28351"/>
    <cellStyle name="9_tabellen_teil_iii_2011_l12 3 3 2 3" xfId="15661"/>
    <cellStyle name="9_tabellen_teil_iii_2011_l12 3 3 2 3 2" xfId="22820"/>
    <cellStyle name="9_tabellen_teil_iii_2011_l12 3 3 2 3 2 2" xfId="37135"/>
    <cellStyle name="9_tabellen_teil_iii_2011_l12 3 3 2 3 3" xfId="29976"/>
    <cellStyle name="9_tabellen_teil_iii_2011_l12 3 3 2 4" xfId="18015"/>
    <cellStyle name="9_tabellen_teil_iii_2011_l12 3 3 2 4 2" xfId="25152"/>
    <cellStyle name="9_tabellen_teil_iii_2011_l12 3 3 2 4 2 2" xfId="39467"/>
    <cellStyle name="9_tabellen_teil_iii_2011_l12 3 3 2 4 3" xfId="32330"/>
    <cellStyle name="9_tabellen_teil_iii_2011_l12 3 4" xfId="1106"/>
    <cellStyle name="9_tabellen_teil_iii_2011_l12 3 4 2" xfId="13293"/>
    <cellStyle name="9_tabellen_teil_iii_2011_l12 3 4 2 2" xfId="14662"/>
    <cellStyle name="9_tabellen_teil_iii_2011_l12 3 4 2 2 2" xfId="17025"/>
    <cellStyle name="9_tabellen_teil_iii_2011_l12 3 4 2 2 2 2" xfId="24184"/>
    <cellStyle name="9_tabellen_teil_iii_2011_l12 3 4 2 2 2 2 2" xfId="38499"/>
    <cellStyle name="9_tabellen_teil_iii_2011_l12 3 4 2 2 2 3" xfId="31340"/>
    <cellStyle name="9_tabellen_teil_iii_2011_l12 3 4 2 2 3" xfId="19379"/>
    <cellStyle name="9_tabellen_teil_iii_2011_l12 3 4 2 2 3 2" xfId="26516"/>
    <cellStyle name="9_tabellen_teil_iii_2011_l12 3 4 2 2 3 2 2" xfId="40831"/>
    <cellStyle name="9_tabellen_teil_iii_2011_l12 3 4 2 2 3 3" xfId="33694"/>
    <cellStyle name="9_tabellen_teil_iii_2011_l12 3 4 2 2 4" xfId="20677"/>
    <cellStyle name="9_tabellen_teil_iii_2011_l12 3 4 2 2 4 2" xfId="27814"/>
    <cellStyle name="9_tabellen_teil_iii_2011_l12 3 4 2 2 4 2 2" xfId="42129"/>
    <cellStyle name="9_tabellen_teil_iii_2011_l12 3 4 2 2 4 3" xfId="34992"/>
    <cellStyle name="9_tabellen_teil_iii_2011_l12 3 4 2 2 5" xfId="21892"/>
    <cellStyle name="9_tabellen_teil_iii_2011_l12 3 4 2 2 5 2" xfId="36207"/>
    <cellStyle name="9_tabellen_teil_iii_2011_l12 3 4 2 2 6" xfId="29029"/>
    <cellStyle name="9_tabellen_teil_iii_2011_l12 3 4 2 3" xfId="15662"/>
    <cellStyle name="9_tabellen_teil_iii_2011_l12 3 4 2 3 2" xfId="22821"/>
    <cellStyle name="9_tabellen_teil_iii_2011_l12 3 4 2 3 2 2" xfId="37136"/>
    <cellStyle name="9_tabellen_teil_iii_2011_l12 3 4 2 3 3" xfId="29977"/>
    <cellStyle name="9_tabellen_teil_iii_2011_l12 3 4 2 4" xfId="18016"/>
    <cellStyle name="9_tabellen_teil_iii_2011_l12 3 4 2 4 2" xfId="25153"/>
    <cellStyle name="9_tabellen_teil_iii_2011_l12 3 4 2 4 2 2" xfId="39468"/>
    <cellStyle name="9_tabellen_teil_iii_2011_l12 3 4 2 4 3" xfId="32331"/>
    <cellStyle name="9_tabellen_teil_iii_2011_l12 3 5" xfId="1107"/>
    <cellStyle name="9_tabellen_teil_iii_2011_l12 3 5 2" xfId="13294"/>
    <cellStyle name="9_tabellen_teil_iii_2011_l12 3 5 2 2" xfId="14271"/>
    <cellStyle name="9_tabellen_teil_iii_2011_l12 3 5 2 2 2" xfId="16640"/>
    <cellStyle name="9_tabellen_teil_iii_2011_l12 3 5 2 2 2 2" xfId="23799"/>
    <cellStyle name="9_tabellen_teil_iii_2011_l12 3 5 2 2 2 2 2" xfId="38114"/>
    <cellStyle name="9_tabellen_teil_iii_2011_l12 3 5 2 2 2 3" xfId="30955"/>
    <cellStyle name="9_tabellen_teil_iii_2011_l12 3 5 2 2 3" xfId="18994"/>
    <cellStyle name="9_tabellen_teil_iii_2011_l12 3 5 2 2 3 2" xfId="26131"/>
    <cellStyle name="9_tabellen_teil_iii_2011_l12 3 5 2 2 3 2 2" xfId="40446"/>
    <cellStyle name="9_tabellen_teil_iii_2011_l12 3 5 2 2 3 3" xfId="33309"/>
    <cellStyle name="9_tabellen_teil_iii_2011_l12 3 5 2 2 4" xfId="20327"/>
    <cellStyle name="9_tabellen_teil_iii_2011_l12 3 5 2 2 4 2" xfId="27464"/>
    <cellStyle name="9_tabellen_teil_iii_2011_l12 3 5 2 2 4 2 2" xfId="41779"/>
    <cellStyle name="9_tabellen_teil_iii_2011_l12 3 5 2 2 4 3" xfId="34642"/>
    <cellStyle name="9_tabellen_teil_iii_2011_l12 3 5 2 2 5" xfId="21542"/>
    <cellStyle name="9_tabellen_teil_iii_2011_l12 3 5 2 2 5 2" xfId="35857"/>
    <cellStyle name="9_tabellen_teil_iii_2011_l12 3 5 2 2 6" xfId="28679"/>
    <cellStyle name="9_tabellen_teil_iii_2011_l12 3 5 2 3" xfId="15663"/>
    <cellStyle name="9_tabellen_teil_iii_2011_l12 3 5 2 3 2" xfId="22822"/>
    <cellStyle name="9_tabellen_teil_iii_2011_l12 3 5 2 3 2 2" xfId="37137"/>
    <cellStyle name="9_tabellen_teil_iii_2011_l12 3 5 2 3 3" xfId="29978"/>
    <cellStyle name="9_tabellen_teil_iii_2011_l12 3 5 2 4" xfId="18017"/>
    <cellStyle name="9_tabellen_teil_iii_2011_l12 3 5 2 4 2" xfId="25154"/>
    <cellStyle name="9_tabellen_teil_iii_2011_l12 3 5 2 4 2 2" xfId="39469"/>
    <cellStyle name="9_tabellen_teil_iii_2011_l12 3 5 2 4 3" xfId="32332"/>
    <cellStyle name="9_tabellen_teil_iii_2011_l12 3 6" xfId="13290"/>
    <cellStyle name="9_tabellen_teil_iii_2011_l12 3 6 2" xfId="14308"/>
    <cellStyle name="9_tabellen_teil_iii_2011_l12 3 6 2 2" xfId="16677"/>
    <cellStyle name="9_tabellen_teil_iii_2011_l12 3 6 2 2 2" xfId="23836"/>
    <cellStyle name="9_tabellen_teil_iii_2011_l12 3 6 2 2 2 2" xfId="38151"/>
    <cellStyle name="9_tabellen_teil_iii_2011_l12 3 6 2 2 3" xfId="30992"/>
    <cellStyle name="9_tabellen_teil_iii_2011_l12 3 6 2 3" xfId="19031"/>
    <cellStyle name="9_tabellen_teil_iii_2011_l12 3 6 2 3 2" xfId="26168"/>
    <cellStyle name="9_tabellen_teil_iii_2011_l12 3 6 2 3 2 2" xfId="40483"/>
    <cellStyle name="9_tabellen_teil_iii_2011_l12 3 6 2 3 3" xfId="33346"/>
    <cellStyle name="9_tabellen_teil_iii_2011_l12 3 6 2 4" xfId="20364"/>
    <cellStyle name="9_tabellen_teil_iii_2011_l12 3 6 2 4 2" xfId="27501"/>
    <cellStyle name="9_tabellen_teil_iii_2011_l12 3 6 2 4 2 2" xfId="41816"/>
    <cellStyle name="9_tabellen_teil_iii_2011_l12 3 6 2 4 3" xfId="34679"/>
    <cellStyle name="9_tabellen_teil_iii_2011_l12 3 6 2 5" xfId="21579"/>
    <cellStyle name="9_tabellen_teil_iii_2011_l12 3 6 2 5 2" xfId="35894"/>
    <cellStyle name="9_tabellen_teil_iii_2011_l12 3 6 2 6" xfId="28716"/>
    <cellStyle name="9_tabellen_teil_iii_2011_l12 3 6 3" xfId="15659"/>
    <cellStyle name="9_tabellen_teil_iii_2011_l12 3 6 3 2" xfId="22818"/>
    <cellStyle name="9_tabellen_teil_iii_2011_l12 3 6 3 2 2" xfId="37133"/>
    <cellStyle name="9_tabellen_teil_iii_2011_l12 3 6 3 3" xfId="29974"/>
    <cellStyle name="9_tabellen_teil_iii_2011_l12 3 6 4" xfId="18013"/>
    <cellStyle name="9_tabellen_teil_iii_2011_l12 3 6 4 2" xfId="25150"/>
    <cellStyle name="9_tabellen_teil_iii_2011_l12 3 6 4 2 2" xfId="39465"/>
    <cellStyle name="9_tabellen_teil_iii_2011_l12 3 6 4 3" xfId="32328"/>
    <cellStyle name="9_tabellen_teil_iii_2011_l12 4" xfId="1108"/>
    <cellStyle name="9_tabellen_teil_iii_2011_l12 4 2" xfId="1109"/>
    <cellStyle name="9_tabellen_teil_iii_2011_l12 4 2 2" xfId="13296"/>
    <cellStyle name="9_tabellen_teil_iii_2011_l12 4 2 2 2" xfId="14207"/>
    <cellStyle name="9_tabellen_teil_iii_2011_l12 4 2 2 2 2" xfId="16576"/>
    <cellStyle name="9_tabellen_teil_iii_2011_l12 4 2 2 2 2 2" xfId="23735"/>
    <cellStyle name="9_tabellen_teil_iii_2011_l12 4 2 2 2 2 2 2" xfId="38050"/>
    <cellStyle name="9_tabellen_teil_iii_2011_l12 4 2 2 2 2 3" xfId="30891"/>
    <cellStyle name="9_tabellen_teil_iii_2011_l12 4 2 2 2 3" xfId="18930"/>
    <cellStyle name="9_tabellen_teil_iii_2011_l12 4 2 2 2 3 2" xfId="26067"/>
    <cellStyle name="9_tabellen_teil_iii_2011_l12 4 2 2 2 3 2 2" xfId="40382"/>
    <cellStyle name="9_tabellen_teil_iii_2011_l12 4 2 2 2 3 3" xfId="33245"/>
    <cellStyle name="9_tabellen_teil_iii_2011_l12 4 2 2 2 4" xfId="20264"/>
    <cellStyle name="9_tabellen_teil_iii_2011_l12 4 2 2 2 4 2" xfId="27401"/>
    <cellStyle name="9_tabellen_teil_iii_2011_l12 4 2 2 2 4 2 2" xfId="41716"/>
    <cellStyle name="9_tabellen_teil_iii_2011_l12 4 2 2 2 4 3" xfId="34579"/>
    <cellStyle name="9_tabellen_teil_iii_2011_l12 4 2 2 2 5" xfId="21479"/>
    <cellStyle name="9_tabellen_teil_iii_2011_l12 4 2 2 2 5 2" xfId="35794"/>
    <cellStyle name="9_tabellen_teil_iii_2011_l12 4 2 2 2 6" xfId="28616"/>
    <cellStyle name="9_tabellen_teil_iii_2011_l12 4 2 2 3" xfId="15665"/>
    <cellStyle name="9_tabellen_teil_iii_2011_l12 4 2 2 3 2" xfId="22824"/>
    <cellStyle name="9_tabellen_teil_iii_2011_l12 4 2 2 3 2 2" xfId="37139"/>
    <cellStyle name="9_tabellen_teil_iii_2011_l12 4 2 2 3 3" xfId="29980"/>
    <cellStyle name="9_tabellen_teil_iii_2011_l12 4 2 2 4" xfId="18019"/>
    <cellStyle name="9_tabellen_teil_iii_2011_l12 4 2 2 4 2" xfId="25156"/>
    <cellStyle name="9_tabellen_teil_iii_2011_l12 4 2 2 4 2 2" xfId="39471"/>
    <cellStyle name="9_tabellen_teil_iii_2011_l12 4 2 2 4 3" xfId="32334"/>
    <cellStyle name="9_tabellen_teil_iii_2011_l12 4 3" xfId="1110"/>
    <cellStyle name="9_tabellen_teil_iii_2011_l12 4 3 2" xfId="13297"/>
    <cellStyle name="9_tabellen_teil_iii_2011_l12 4 3 2 2" xfId="13410"/>
    <cellStyle name="9_tabellen_teil_iii_2011_l12 4 3 2 2 2" xfId="15779"/>
    <cellStyle name="9_tabellen_teil_iii_2011_l12 4 3 2 2 2 2" xfId="22938"/>
    <cellStyle name="9_tabellen_teil_iii_2011_l12 4 3 2 2 2 2 2" xfId="37253"/>
    <cellStyle name="9_tabellen_teil_iii_2011_l12 4 3 2 2 2 3" xfId="30094"/>
    <cellStyle name="9_tabellen_teil_iii_2011_l12 4 3 2 2 3" xfId="18133"/>
    <cellStyle name="9_tabellen_teil_iii_2011_l12 4 3 2 2 3 2" xfId="25270"/>
    <cellStyle name="9_tabellen_teil_iii_2011_l12 4 3 2 2 3 2 2" xfId="39585"/>
    <cellStyle name="9_tabellen_teil_iii_2011_l12 4 3 2 2 3 3" xfId="32448"/>
    <cellStyle name="9_tabellen_teil_iii_2011_l12 4 3 2 2 4" xfId="19837"/>
    <cellStyle name="9_tabellen_teil_iii_2011_l12 4 3 2 2 4 2" xfId="26974"/>
    <cellStyle name="9_tabellen_teil_iii_2011_l12 4 3 2 2 4 2 2" xfId="41289"/>
    <cellStyle name="9_tabellen_teil_iii_2011_l12 4 3 2 2 4 3" xfId="34152"/>
    <cellStyle name="9_tabellen_teil_iii_2011_l12 4 3 2 2 5" xfId="21052"/>
    <cellStyle name="9_tabellen_teil_iii_2011_l12 4 3 2 2 5 2" xfId="35367"/>
    <cellStyle name="9_tabellen_teil_iii_2011_l12 4 3 2 2 6" xfId="28189"/>
    <cellStyle name="9_tabellen_teil_iii_2011_l12 4 3 2 3" xfId="15666"/>
    <cellStyle name="9_tabellen_teil_iii_2011_l12 4 3 2 3 2" xfId="22825"/>
    <cellStyle name="9_tabellen_teil_iii_2011_l12 4 3 2 3 2 2" xfId="37140"/>
    <cellStyle name="9_tabellen_teil_iii_2011_l12 4 3 2 3 3" xfId="29981"/>
    <cellStyle name="9_tabellen_teil_iii_2011_l12 4 3 2 4" xfId="18020"/>
    <cellStyle name="9_tabellen_teil_iii_2011_l12 4 3 2 4 2" xfId="25157"/>
    <cellStyle name="9_tabellen_teil_iii_2011_l12 4 3 2 4 2 2" xfId="39472"/>
    <cellStyle name="9_tabellen_teil_iii_2011_l12 4 3 2 4 3" xfId="32335"/>
    <cellStyle name="9_tabellen_teil_iii_2011_l12 4 4" xfId="1111"/>
    <cellStyle name="9_tabellen_teil_iii_2011_l12 4 4 2" xfId="13298"/>
    <cellStyle name="9_tabellen_teil_iii_2011_l12 4 4 2 2" xfId="13699"/>
    <cellStyle name="9_tabellen_teil_iii_2011_l12 4 4 2 2 2" xfId="16068"/>
    <cellStyle name="9_tabellen_teil_iii_2011_l12 4 4 2 2 2 2" xfId="23227"/>
    <cellStyle name="9_tabellen_teil_iii_2011_l12 4 4 2 2 2 2 2" xfId="37542"/>
    <cellStyle name="9_tabellen_teil_iii_2011_l12 4 4 2 2 2 3" xfId="30383"/>
    <cellStyle name="9_tabellen_teil_iii_2011_l12 4 4 2 2 3" xfId="18422"/>
    <cellStyle name="9_tabellen_teil_iii_2011_l12 4 4 2 2 3 2" xfId="25559"/>
    <cellStyle name="9_tabellen_teil_iii_2011_l12 4 4 2 2 3 2 2" xfId="39874"/>
    <cellStyle name="9_tabellen_teil_iii_2011_l12 4 4 2 2 3 3" xfId="32737"/>
    <cellStyle name="9_tabellen_teil_iii_2011_l12 4 4 2 2 4" xfId="19948"/>
    <cellStyle name="9_tabellen_teil_iii_2011_l12 4 4 2 2 4 2" xfId="27085"/>
    <cellStyle name="9_tabellen_teil_iii_2011_l12 4 4 2 2 4 2 2" xfId="41400"/>
    <cellStyle name="9_tabellen_teil_iii_2011_l12 4 4 2 2 4 3" xfId="34263"/>
    <cellStyle name="9_tabellen_teil_iii_2011_l12 4 4 2 2 5" xfId="21163"/>
    <cellStyle name="9_tabellen_teil_iii_2011_l12 4 4 2 2 5 2" xfId="35478"/>
    <cellStyle name="9_tabellen_teil_iii_2011_l12 4 4 2 2 6" xfId="28300"/>
    <cellStyle name="9_tabellen_teil_iii_2011_l12 4 4 2 3" xfId="15667"/>
    <cellStyle name="9_tabellen_teil_iii_2011_l12 4 4 2 3 2" xfId="22826"/>
    <cellStyle name="9_tabellen_teil_iii_2011_l12 4 4 2 3 2 2" xfId="37141"/>
    <cellStyle name="9_tabellen_teil_iii_2011_l12 4 4 2 3 3" xfId="29982"/>
    <cellStyle name="9_tabellen_teil_iii_2011_l12 4 4 2 4" xfId="18021"/>
    <cellStyle name="9_tabellen_teil_iii_2011_l12 4 4 2 4 2" xfId="25158"/>
    <cellStyle name="9_tabellen_teil_iii_2011_l12 4 4 2 4 2 2" xfId="39473"/>
    <cellStyle name="9_tabellen_teil_iii_2011_l12 4 4 2 4 3" xfId="32336"/>
    <cellStyle name="9_tabellen_teil_iii_2011_l12 4 5" xfId="1112"/>
    <cellStyle name="9_tabellen_teil_iii_2011_l12 4 5 2" xfId="13299"/>
    <cellStyle name="9_tabellen_teil_iii_2011_l12 4 5 2 2" xfId="13789"/>
    <cellStyle name="9_tabellen_teil_iii_2011_l12 4 5 2 2 2" xfId="16158"/>
    <cellStyle name="9_tabellen_teil_iii_2011_l12 4 5 2 2 2 2" xfId="23317"/>
    <cellStyle name="9_tabellen_teil_iii_2011_l12 4 5 2 2 2 2 2" xfId="37632"/>
    <cellStyle name="9_tabellen_teil_iii_2011_l12 4 5 2 2 2 3" xfId="30473"/>
    <cellStyle name="9_tabellen_teil_iii_2011_l12 4 5 2 2 3" xfId="18512"/>
    <cellStyle name="9_tabellen_teil_iii_2011_l12 4 5 2 2 3 2" xfId="25649"/>
    <cellStyle name="9_tabellen_teil_iii_2011_l12 4 5 2 2 3 2 2" xfId="39964"/>
    <cellStyle name="9_tabellen_teil_iii_2011_l12 4 5 2 2 3 3" xfId="32827"/>
    <cellStyle name="9_tabellen_teil_iii_2011_l12 4 5 2 2 4" xfId="20037"/>
    <cellStyle name="9_tabellen_teil_iii_2011_l12 4 5 2 2 4 2" xfId="27174"/>
    <cellStyle name="9_tabellen_teil_iii_2011_l12 4 5 2 2 4 2 2" xfId="41489"/>
    <cellStyle name="9_tabellen_teil_iii_2011_l12 4 5 2 2 4 3" xfId="34352"/>
    <cellStyle name="9_tabellen_teil_iii_2011_l12 4 5 2 2 5" xfId="21252"/>
    <cellStyle name="9_tabellen_teil_iii_2011_l12 4 5 2 2 5 2" xfId="35567"/>
    <cellStyle name="9_tabellen_teil_iii_2011_l12 4 5 2 2 6" xfId="28389"/>
    <cellStyle name="9_tabellen_teil_iii_2011_l12 4 5 2 3" xfId="15668"/>
    <cellStyle name="9_tabellen_teil_iii_2011_l12 4 5 2 3 2" xfId="22827"/>
    <cellStyle name="9_tabellen_teil_iii_2011_l12 4 5 2 3 2 2" xfId="37142"/>
    <cellStyle name="9_tabellen_teil_iii_2011_l12 4 5 2 3 3" xfId="29983"/>
    <cellStyle name="9_tabellen_teil_iii_2011_l12 4 5 2 4" xfId="18022"/>
    <cellStyle name="9_tabellen_teil_iii_2011_l12 4 5 2 4 2" xfId="25159"/>
    <cellStyle name="9_tabellen_teil_iii_2011_l12 4 5 2 4 2 2" xfId="39474"/>
    <cellStyle name="9_tabellen_teil_iii_2011_l12 4 5 2 4 3" xfId="32337"/>
    <cellStyle name="9_tabellen_teil_iii_2011_l12 4 6" xfId="13295"/>
    <cellStyle name="9_tabellen_teil_iii_2011_l12 4 6 2" xfId="14437"/>
    <cellStyle name="9_tabellen_teil_iii_2011_l12 4 6 2 2" xfId="16806"/>
    <cellStyle name="9_tabellen_teil_iii_2011_l12 4 6 2 2 2" xfId="23965"/>
    <cellStyle name="9_tabellen_teil_iii_2011_l12 4 6 2 2 2 2" xfId="38280"/>
    <cellStyle name="9_tabellen_teil_iii_2011_l12 4 6 2 2 3" xfId="31121"/>
    <cellStyle name="9_tabellen_teil_iii_2011_l12 4 6 2 3" xfId="19160"/>
    <cellStyle name="9_tabellen_teil_iii_2011_l12 4 6 2 3 2" xfId="26297"/>
    <cellStyle name="9_tabellen_teil_iii_2011_l12 4 6 2 3 2 2" xfId="40612"/>
    <cellStyle name="9_tabellen_teil_iii_2011_l12 4 6 2 3 3" xfId="33475"/>
    <cellStyle name="9_tabellen_teil_iii_2011_l12 4 6 2 4" xfId="20493"/>
    <cellStyle name="9_tabellen_teil_iii_2011_l12 4 6 2 4 2" xfId="27630"/>
    <cellStyle name="9_tabellen_teil_iii_2011_l12 4 6 2 4 2 2" xfId="41945"/>
    <cellStyle name="9_tabellen_teil_iii_2011_l12 4 6 2 4 3" xfId="34808"/>
    <cellStyle name="9_tabellen_teil_iii_2011_l12 4 6 2 5" xfId="21708"/>
    <cellStyle name="9_tabellen_teil_iii_2011_l12 4 6 2 5 2" xfId="36023"/>
    <cellStyle name="9_tabellen_teil_iii_2011_l12 4 6 2 6" xfId="28845"/>
    <cellStyle name="9_tabellen_teil_iii_2011_l12 4 6 3" xfId="15664"/>
    <cellStyle name="9_tabellen_teil_iii_2011_l12 4 6 3 2" xfId="22823"/>
    <cellStyle name="9_tabellen_teil_iii_2011_l12 4 6 3 2 2" xfId="37138"/>
    <cellStyle name="9_tabellen_teil_iii_2011_l12 4 6 3 3" xfId="29979"/>
    <cellStyle name="9_tabellen_teil_iii_2011_l12 4 6 4" xfId="18018"/>
    <cellStyle name="9_tabellen_teil_iii_2011_l12 4 6 4 2" xfId="25155"/>
    <cellStyle name="9_tabellen_teil_iii_2011_l12 4 6 4 2 2" xfId="39470"/>
    <cellStyle name="9_tabellen_teil_iii_2011_l12 4 6 4 3" xfId="32333"/>
    <cellStyle name="9_tabellen_teil_iii_2011_l12 5" xfId="1113"/>
    <cellStyle name="9_tabellen_teil_iii_2011_l12 5 2" xfId="13300"/>
    <cellStyle name="9_tabellen_teil_iii_2011_l12 5 2 2" xfId="13751"/>
    <cellStyle name="9_tabellen_teil_iii_2011_l12 5 2 2 2" xfId="16120"/>
    <cellStyle name="9_tabellen_teil_iii_2011_l12 5 2 2 2 2" xfId="23279"/>
    <cellStyle name="9_tabellen_teil_iii_2011_l12 5 2 2 2 2 2" xfId="37594"/>
    <cellStyle name="9_tabellen_teil_iii_2011_l12 5 2 2 2 3" xfId="30435"/>
    <cellStyle name="9_tabellen_teil_iii_2011_l12 5 2 2 3" xfId="18474"/>
    <cellStyle name="9_tabellen_teil_iii_2011_l12 5 2 2 3 2" xfId="25611"/>
    <cellStyle name="9_tabellen_teil_iii_2011_l12 5 2 2 3 2 2" xfId="39926"/>
    <cellStyle name="9_tabellen_teil_iii_2011_l12 5 2 2 3 3" xfId="32789"/>
    <cellStyle name="9_tabellen_teil_iii_2011_l12 5 2 2 4" xfId="20000"/>
    <cellStyle name="9_tabellen_teil_iii_2011_l12 5 2 2 4 2" xfId="27137"/>
    <cellStyle name="9_tabellen_teil_iii_2011_l12 5 2 2 4 2 2" xfId="41452"/>
    <cellStyle name="9_tabellen_teil_iii_2011_l12 5 2 2 4 3" xfId="34315"/>
    <cellStyle name="9_tabellen_teil_iii_2011_l12 5 2 2 5" xfId="21215"/>
    <cellStyle name="9_tabellen_teil_iii_2011_l12 5 2 2 5 2" xfId="35530"/>
    <cellStyle name="9_tabellen_teil_iii_2011_l12 5 2 2 6" xfId="28352"/>
    <cellStyle name="9_tabellen_teil_iii_2011_l12 5 2 3" xfId="15669"/>
    <cellStyle name="9_tabellen_teil_iii_2011_l12 5 2 3 2" xfId="22828"/>
    <cellStyle name="9_tabellen_teil_iii_2011_l12 5 2 3 2 2" xfId="37143"/>
    <cellStyle name="9_tabellen_teil_iii_2011_l12 5 2 3 3" xfId="29984"/>
    <cellStyle name="9_tabellen_teil_iii_2011_l12 5 2 4" xfId="18023"/>
    <cellStyle name="9_tabellen_teil_iii_2011_l12 5 2 4 2" xfId="25160"/>
    <cellStyle name="9_tabellen_teil_iii_2011_l12 5 2 4 2 2" xfId="39475"/>
    <cellStyle name="9_tabellen_teil_iii_2011_l12 5 2 4 3" xfId="32338"/>
    <cellStyle name="9_tabellen_teil_iii_2011_l12 6" xfId="1114"/>
    <cellStyle name="9_tabellen_teil_iii_2011_l12 6 2" xfId="13301"/>
    <cellStyle name="9_tabellen_teil_iii_2011_l12 6 2 2" xfId="14050"/>
    <cellStyle name="9_tabellen_teil_iii_2011_l12 6 2 2 2" xfId="16419"/>
    <cellStyle name="9_tabellen_teil_iii_2011_l12 6 2 2 2 2" xfId="23578"/>
    <cellStyle name="9_tabellen_teil_iii_2011_l12 6 2 2 2 2 2" xfId="37893"/>
    <cellStyle name="9_tabellen_teil_iii_2011_l12 6 2 2 2 3" xfId="30734"/>
    <cellStyle name="9_tabellen_teil_iii_2011_l12 6 2 2 3" xfId="18773"/>
    <cellStyle name="9_tabellen_teil_iii_2011_l12 6 2 2 3 2" xfId="25910"/>
    <cellStyle name="9_tabellen_teil_iii_2011_l12 6 2 2 3 2 2" xfId="40225"/>
    <cellStyle name="9_tabellen_teil_iii_2011_l12 6 2 2 3 3" xfId="33088"/>
    <cellStyle name="9_tabellen_teil_iii_2011_l12 6 2 2 4" xfId="20141"/>
    <cellStyle name="9_tabellen_teil_iii_2011_l12 6 2 2 4 2" xfId="27278"/>
    <cellStyle name="9_tabellen_teil_iii_2011_l12 6 2 2 4 2 2" xfId="41593"/>
    <cellStyle name="9_tabellen_teil_iii_2011_l12 6 2 2 4 3" xfId="34456"/>
    <cellStyle name="9_tabellen_teil_iii_2011_l12 6 2 2 5" xfId="21356"/>
    <cellStyle name="9_tabellen_teil_iii_2011_l12 6 2 2 5 2" xfId="35671"/>
    <cellStyle name="9_tabellen_teil_iii_2011_l12 6 2 2 6" xfId="28493"/>
    <cellStyle name="9_tabellen_teil_iii_2011_l12 6 2 3" xfId="15670"/>
    <cellStyle name="9_tabellen_teil_iii_2011_l12 6 2 3 2" xfId="22829"/>
    <cellStyle name="9_tabellen_teil_iii_2011_l12 6 2 3 2 2" xfId="37144"/>
    <cellStyle name="9_tabellen_teil_iii_2011_l12 6 2 3 3" xfId="29985"/>
    <cellStyle name="9_tabellen_teil_iii_2011_l12 6 2 4" xfId="18024"/>
    <cellStyle name="9_tabellen_teil_iii_2011_l12 6 2 4 2" xfId="25161"/>
    <cellStyle name="9_tabellen_teil_iii_2011_l12 6 2 4 2 2" xfId="39476"/>
    <cellStyle name="9_tabellen_teil_iii_2011_l12 6 2 4 3" xfId="32339"/>
    <cellStyle name="9_tabellen_teil_iii_2011_l12 7" xfId="1115"/>
    <cellStyle name="9_tabellen_teil_iii_2011_l12 7 2" xfId="13302"/>
    <cellStyle name="9_tabellen_teil_iii_2011_l12 7 2 2" xfId="14622"/>
    <cellStyle name="9_tabellen_teil_iii_2011_l12 7 2 2 2" xfId="16985"/>
    <cellStyle name="9_tabellen_teil_iii_2011_l12 7 2 2 2 2" xfId="24144"/>
    <cellStyle name="9_tabellen_teil_iii_2011_l12 7 2 2 2 2 2" xfId="38459"/>
    <cellStyle name="9_tabellen_teil_iii_2011_l12 7 2 2 2 3" xfId="31300"/>
    <cellStyle name="9_tabellen_teil_iii_2011_l12 7 2 2 3" xfId="19339"/>
    <cellStyle name="9_tabellen_teil_iii_2011_l12 7 2 2 3 2" xfId="26476"/>
    <cellStyle name="9_tabellen_teil_iii_2011_l12 7 2 2 3 2 2" xfId="40791"/>
    <cellStyle name="9_tabellen_teil_iii_2011_l12 7 2 2 3 3" xfId="33654"/>
    <cellStyle name="9_tabellen_teil_iii_2011_l12 7 2 2 4" xfId="20637"/>
    <cellStyle name="9_tabellen_teil_iii_2011_l12 7 2 2 4 2" xfId="27774"/>
    <cellStyle name="9_tabellen_teil_iii_2011_l12 7 2 2 4 2 2" xfId="42089"/>
    <cellStyle name="9_tabellen_teil_iii_2011_l12 7 2 2 4 3" xfId="34952"/>
    <cellStyle name="9_tabellen_teil_iii_2011_l12 7 2 2 5" xfId="21852"/>
    <cellStyle name="9_tabellen_teil_iii_2011_l12 7 2 2 5 2" xfId="36167"/>
    <cellStyle name="9_tabellen_teil_iii_2011_l12 7 2 2 6" xfId="28989"/>
    <cellStyle name="9_tabellen_teil_iii_2011_l12 7 2 3" xfId="15671"/>
    <cellStyle name="9_tabellen_teil_iii_2011_l12 7 2 3 2" xfId="22830"/>
    <cellStyle name="9_tabellen_teil_iii_2011_l12 7 2 3 2 2" xfId="37145"/>
    <cellStyle name="9_tabellen_teil_iii_2011_l12 7 2 3 3" xfId="29986"/>
    <cellStyle name="9_tabellen_teil_iii_2011_l12 7 2 4" xfId="18025"/>
    <cellStyle name="9_tabellen_teil_iii_2011_l12 7 2 4 2" xfId="25162"/>
    <cellStyle name="9_tabellen_teil_iii_2011_l12 7 2 4 2 2" xfId="39477"/>
    <cellStyle name="9_tabellen_teil_iii_2011_l12 7 2 4 3" xfId="32340"/>
    <cellStyle name="9_tabellen_teil_iii_2011_l12 8" xfId="1116"/>
    <cellStyle name="9_tabellen_teil_iii_2011_l12 8 2" xfId="13303"/>
    <cellStyle name="9_tabellen_teil_iii_2011_l12 8 2 2" xfId="14310"/>
    <cellStyle name="9_tabellen_teil_iii_2011_l12 8 2 2 2" xfId="16679"/>
    <cellStyle name="9_tabellen_teil_iii_2011_l12 8 2 2 2 2" xfId="23838"/>
    <cellStyle name="9_tabellen_teil_iii_2011_l12 8 2 2 2 2 2" xfId="38153"/>
    <cellStyle name="9_tabellen_teil_iii_2011_l12 8 2 2 2 3" xfId="30994"/>
    <cellStyle name="9_tabellen_teil_iii_2011_l12 8 2 2 3" xfId="19033"/>
    <cellStyle name="9_tabellen_teil_iii_2011_l12 8 2 2 3 2" xfId="26170"/>
    <cellStyle name="9_tabellen_teil_iii_2011_l12 8 2 2 3 2 2" xfId="40485"/>
    <cellStyle name="9_tabellen_teil_iii_2011_l12 8 2 2 3 3" xfId="33348"/>
    <cellStyle name="9_tabellen_teil_iii_2011_l12 8 2 2 4" xfId="20366"/>
    <cellStyle name="9_tabellen_teil_iii_2011_l12 8 2 2 4 2" xfId="27503"/>
    <cellStyle name="9_tabellen_teil_iii_2011_l12 8 2 2 4 2 2" xfId="41818"/>
    <cellStyle name="9_tabellen_teil_iii_2011_l12 8 2 2 4 3" xfId="34681"/>
    <cellStyle name="9_tabellen_teil_iii_2011_l12 8 2 2 5" xfId="21581"/>
    <cellStyle name="9_tabellen_teil_iii_2011_l12 8 2 2 5 2" xfId="35896"/>
    <cellStyle name="9_tabellen_teil_iii_2011_l12 8 2 2 6" xfId="28718"/>
    <cellStyle name="9_tabellen_teil_iii_2011_l12 8 2 3" xfId="15672"/>
    <cellStyle name="9_tabellen_teil_iii_2011_l12 8 2 3 2" xfId="22831"/>
    <cellStyle name="9_tabellen_teil_iii_2011_l12 8 2 3 2 2" xfId="37146"/>
    <cellStyle name="9_tabellen_teil_iii_2011_l12 8 2 3 3" xfId="29987"/>
    <cellStyle name="9_tabellen_teil_iii_2011_l12 8 2 4" xfId="18026"/>
    <cellStyle name="9_tabellen_teil_iii_2011_l12 8 2 4 2" xfId="25163"/>
    <cellStyle name="9_tabellen_teil_iii_2011_l12 8 2 4 2 2" xfId="39478"/>
    <cellStyle name="9_tabellen_teil_iii_2011_l12 8 2 4 3" xfId="32341"/>
    <cellStyle name="9_tabellen_teil_iii_2011_l12 9" xfId="13279"/>
    <cellStyle name="9_tabellen_teil_iii_2011_l12 9 2" xfId="14307"/>
    <cellStyle name="9_tabellen_teil_iii_2011_l12 9 2 2" xfId="16676"/>
    <cellStyle name="9_tabellen_teil_iii_2011_l12 9 2 2 2" xfId="23835"/>
    <cellStyle name="9_tabellen_teil_iii_2011_l12 9 2 2 2 2" xfId="38150"/>
    <cellStyle name="9_tabellen_teil_iii_2011_l12 9 2 2 3" xfId="30991"/>
    <cellStyle name="9_tabellen_teil_iii_2011_l12 9 2 3" xfId="19030"/>
    <cellStyle name="9_tabellen_teil_iii_2011_l12 9 2 3 2" xfId="26167"/>
    <cellStyle name="9_tabellen_teil_iii_2011_l12 9 2 3 2 2" xfId="40482"/>
    <cellStyle name="9_tabellen_teil_iii_2011_l12 9 2 3 3" xfId="33345"/>
    <cellStyle name="9_tabellen_teil_iii_2011_l12 9 2 4" xfId="20363"/>
    <cellStyle name="9_tabellen_teil_iii_2011_l12 9 2 4 2" xfId="27500"/>
    <cellStyle name="9_tabellen_teil_iii_2011_l12 9 2 4 2 2" xfId="41815"/>
    <cellStyle name="9_tabellen_teil_iii_2011_l12 9 2 4 3" xfId="34678"/>
    <cellStyle name="9_tabellen_teil_iii_2011_l12 9 2 5" xfId="21578"/>
    <cellStyle name="9_tabellen_teil_iii_2011_l12 9 2 5 2" xfId="35893"/>
    <cellStyle name="9_tabellen_teil_iii_2011_l12 9 2 6" xfId="28715"/>
    <cellStyle name="9_tabellen_teil_iii_2011_l12 9 3" xfId="15648"/>
    <cellStyle name="9_tabellen_teil_iii_2011_l12 9 3 2" xfId="22807"/>
    <cellStyle name="9_tabellen_teil_iii_2011_l12 9 3 2 2" xfId="37122"/>
    <cellStyle name="9_tabellen_teil_iii_2011_l12 9 3 3" xfId="29963"/>
    <cellStyle name="9_tabellen_teil_iii_2011_l12 9 4" xfId="18002"/>
    <cellStyle name="9_tabellen_teil_iii_2011_l12 9 4 2" xfId="25139"/>
    <cellStyle name="9_tabellen_teil_iii_2011_l12 9 4 2 2" xfId="39454"/>
    <cellStyle name="9_tabellen_teil_iii_2011_l12 9 4 3" xfId="32317"/>
    <cellStyle name="9mitP" xfId="3263"/>
    <cellStyle name="9ohneP" xfId="3264"/>
    <cellStyle name="Accent1" xfId="7445"/>
    <cellStyle name="Accent1 2" xfId="7446"/>
    <cellStyle name="Accent1 2 2" xfId="11028"/>
    <cellStyle name="Accent2" xfId="7447"/>
    <cellStyle name="Accent2 2" xfId="7448"/>
    <cellStyle name="Accent3" xfId="7449"/>
    <cellStyle name="Accent3 2" xfId="7450"/>
    <cellStyle name="Accent4" xfId="7451"/>
    <cellStyle name="Accent4 2" xfId="7452"/>
    <cellStyle name="Accent4 2 2" xfId="11029"/>
    <cellStyle name="Accent5" xfId="7453"/>
    <cellStyle name="Accent5 2" xfId="7454"/>
    <cellStyle name="Accent6" xfId="7455"/>
    <cellStyle name="Accent6 2" xfId="7456"/>
    <cellStyle name="Accent6 2 2" xfId="11030"/>
    <cellStyle name="Akzent1" xfId="280" builtinId="29" customBuiltin="1"/>
    <cellStyle name="Akzent1 2" xfId="226"/>
    <cellStyle name="Akzent1 2 2" xfId="1118"/>
    <cellStyle name="Akzent1 2 2 2" xfId="7458"/>
    <cellStyle name="Akzent1 2 2 2 2" xfId="11031"/>
    <cellStyle name="Akzent1 2 2 3" xfId="7457"/>
    <cellStyle name="Akzent1 2 2 4" xfId="42462"/>
    <cellStyle name="Akzent1 2 3" xfId="2949"/>
    <cellStyle name="Akzent1 2 3 2" xfId="8810"/>
    <cellStyle name="Akzent1 2 3 3" xfId="7459"/>
    <cellStyle name="Akzent1 2 3 4" xfId="11032"/>
    <cellStyle name="Akzent1 2 3 4 2" xfId="12179"/>
    <cellStyle name="Akzent1 2 3 4 3" xfId="11773"/>
    <cellStyle name="Akzent1 2 3 4 4" xfId="12212"/>
    <cellStyle name="Akzent1 2 3 4 5" xfId="12282"/>
    <cellStyle name="Akzent1 2 3 5" xfId="11435"/>
    <cellStyle name="Akzent1 2 4" xfId="2931"/>
    <cellStyle name="Akzent1 2 4 2" xfId="8792"/>
    <cellStyle name="Akzent1 2 4 3" xfId="7460"/>
    <cellStyle name="Akzent1 2 4 4" xfId="11033"/>
    <cellStyle name="Akzent1 2 5" xfId="1117"/>
    <cellStyle name="Akzent1 2 5 2" xfId="7461"/>
    <cellStyle name="Akzent1 2 5 3" xfId="11034"/>
    <cellStyle name="Akzent1 2 6" xfId="7462"/>
    <cellStyle name="Akzent1 2 7" xfId="8744"/>
    <cellStyle name="Akzent1 2 8" xfId="8887"/>
    <cellStyle name="Akzent1 3" xfId="1119"/>
    <cellStyle name="Akzent1 3 2" xfId="3265"/>
    <cellStyle name="Akzent1 3 2 2" xfId="7464"/>
    <cellStyle name="Akzent1 3 2 3" xfId="9092"/>
    <cellStyle name="Akzent1 3 2 3 2" xfId="12059"/>
    <cellStyle name="Akzent1 3 2 3 3" xfId="11808"/>
    <cellStyle name="Akzent1 3 3" xfId="7465"/>
    <cellStyle name="Akzent1 3 4" xfId="7463"/>
    <cellStyle name="Akzent1 3 5" xfId="8972"/>
    <cellStyle name="Akzent1 3 5 2" xfId="12052"/>
    <cellStyle name="Akzent1 3 5 3" xfId="11588"/>
    <cellStyle name="Akzent2" xfId="284" builtinId="33" customBuiltin="1"/>
    <cellStyle name="Akzent2 2" xfId="227"/>
    <cellStyle name="Akzent2 2 2" xfId="1121"/>
    <cellStyle name="Akzent2 2 2 2" xfId="7467"/>
    <cellStyle name="Akzent2 2 2 2 2" xfId="11035"/>
    <cellStyle name="Akzent2 2 2 3" xfId="7466"/>
    <cellStyle name="Akzent2 2 2 4" xfId="42463"/>
    <cellStyle name="Akzent2 2 3" xfId="2950"/>
    <cellStyle name="Akzent2 2 3 2" xfId="8811"/>
    <cellStyle name="Akzent2 2 3 3" xfId="7468"/>
    <cellStyle name="Akzent2 2 3 4" xfId="11774"/>
    <cellStyle name="Akzent2 2 3 5" xfId="11436"/>
    <cellStyle name="Akzent2 2 4" xfId="2932"/>
    <cellStyle name="Akzent2 2 4 2" xfId="8793"/>
    <cellStyle name="Akzent2 2 4 3" xfId="7469"/>
    <cellStyle name="Akzent2 2 5" xfId="1120"/>
    <cellStyle name="Akzent2 2 5 2" xfId="7470"/>
    <cellStyle name="Akzent2 2 6" xfId="7471"/>
    <cellStyle name="Akzent2 3" xfId="1122"/>
    <cellStyle name="Akzent2 3 2" xfId="3266"/>
    <cellStyle name="Akzent2 3 2 2" xfId="7473"/>
    <cellStyle name="Akzent2 3 2 3" xfId="11809"/>
    <cellStyle name="Akzent2 3 3" xfId="7474"/>
    <cellStyle name="Akzent2 3 4" xfId="7472"/>
    <cellStyle name="Akzent2 3 5" xfId="8974"/>
    <cellStyle name="Akzent2 3 5 2" xfId="12053"/>
    <cellStyle name="Akzent2 3 5 3" xfId="11589"/>
    <cellStyle name="Akzent3" xfId="288" builtinId="37" customBuiltin="1"/>
    <cellStyle name="Akzent3 2" xfId="228"/>
    <cellStyle name="Akzent3 2 2" xfId="1124"/>
    <cellStyle name="Akzent3 2 2 2" xfId="7476"/>
    <cellStyle name="Akzent3 2 2 2 2" xfId="11036"/>
    <cellStyle name="Akzent3 2 2 3" xfId="7475"/>
    <cellStyle name="Akzent3 2 2 4" xfId="42464"/>
    <cellStyle name="Akzent3 2 3" xfId="2951"/>
    <cellStyle name="Akzent3 2 3 2" xfId="8812"/>
    <cellStyle name="Akzent3 2 3 3" xfId="7477"/>
    <cellStyle name="Akzent3 2 3 4" xfId="11775"/>
    <cellStyle name="Akzent3 2 3 5" xfId="11437"/>
    <cellStyle name="Akzent3 2 4" xfId="2933"/>
    <cellStyle name="Akzent3 2 4 2" xfId="8794"/>
    <cellStyle name="Akzent3 2 4 3" xfId="7478"/>
    <cellStyle name="Akzent3 2 5" xfId="1123"/>
    <cellStyle name="Akzent3 2 5 2" xfId="7479"/>
    <cellStyle name="Akzent3 2 6" xfId="7480"/>
    <cellStyle name="Akzent3 3" xfId="1125"/>
    <cellStyle name="Akzent3 3 2" xfId="3267"/>
    <cellStyle name="Akzent3 3 2 2" xfId="7482"/>
    <cellStyle name="Akzent3 3 2 3" xfId="11810"/>
    <cellStyle name="Akzent3 3 3" xfId="7483"/>
    <cellStyle name="Akzent3 3 4" xfId="7481"/>
    <cellStyle name="Akzent3 3 5" xfId="8976"/>
    <cellStyle name="Akzent3 3 5 2" xfId="12054"/>
    <cellStyle name="Akzent3 3 5 3" xfId="11590"/>
    <cellStyle name="Akzent4" xfId="292" builtinId="41" customBuiltin="1"/>
    <cellStyle name="Akzent4 2" xfId="229"/>
    <cellStyle name="Akzent4 2 2" xfId="1127"/>
    <cellStyle name="Akzent4 2 2 2" xfId="7485"/>
    <cellStyle name="Akzent4 2 2 2 2" xfId="11037"/>
    <cellStyle name="Akzent4 2 2 3" xfId="7484"/>
    <cellStyle name="Akzent4 2 2 4" xfId="42465"/>
    <cellStyle name="Akzent4 2 3" xfId="2952"/>
    <cellStyle name="Akzent4 2 3 2" xfId="8813"/>
    <cellStyle name="Akzent4 2 3 3" xfId="7486"/>
    <cellStyle name="Akzent4 2 3 4" xfId="11038"/>
    <cellStyle name="Akzent4 2 3 4 2" xfId="12180"/>
    <cellStyle name="Akzent4 2 3 4 3" xfId="11776"/>
    <cellStyle name="Akzent4 2 3 4 4" xfId="12213"/>
    <cellStyle name="Akzent4 2 3 4 5" xfId="12283"/>
    <cellStyle name="Akzent4 2 3 5" xfId="11438"/>
    <cellStyle name="Akzent4 2 4" xfId="2934"/>
    <cellStyle name="Akzent4 2 4 2" xfId="8795"/>
    <cellStyle name="Akzent4 2 4 3" xfId="7487"/>
    <cellStyle name="Akzent4 2 4 4" xfId="11039"/>
    <cellStyle name="Akzent4 2 5" xfId="1126"/>
    <cellStyle name="Akzent4 2 5 2" xfId="7488"/>
    <cellStyle name="Akzent4 2 5 3" xfId="11040"/>
    <cellStyle name="Akzent4 2 6" xfId="7489"/>
    <cellStyle name="Akzent4 2 7" xfId="8745"/>
    <cellStyle name="Akzent4 2 8" xfId="8888"/>
    <cellStyle name="Akzent4 3" xfId="1128"/>
    <cellStyle name="Akzent4 3 2" xfId="3268"/>
    <cellStyle name="Akzent4 3 2 2" xfId="7491"/>
    <cellStyle name="Akzent4 3 2 3" xfId="9093"/>
    <cellStyle name="Akzent4 3 2 3 2" xfId="12060"/>
    <cellStyle name="Akzent4 3 2 3 3" xfId="11811"/>
    <cellStyle name="Akzent4 3 3" xfId="7492"/>
    <cellStyle name="Akzent4 3 4" xfId="7490"/>
    <cellStyle name="Akzent4 3 5" xfId="8978"/>
    <cellStyle name="Akzent4 3 5 2" xfId="12055"/>
    <cellStyle name="Akzent4 3 5 3" xfId="11591"/>
    <cellStyle name="Akzent5" xfId="296" builtinId="45" customBuiltin="1"/>
    <cellStyle name="Akzent5 2" xfId="230"/>
    <cellStyle name="Akzent5 2 2" xfId="1130"/>
    <cellStyle name="Akzent5 2 2 2" xfId="7494"/>
    <cellStyle name="Akzent5 2 2 2 2" xfId="11041"/>
    <cellStyle name="Akzent5 2 2 3" xfId="7493"/>
    <cellStyle name="Akzent5 2 2 4" xfId="42466"/>
    <cellStyle name="Akzent5 2 3" xfId="2953"/>
    <cellStyle name="Akzent5 2 3 2" xfId="8814"/>
    <cellStyle name="Akzent5 2 3 3" xfId="7495"/>
    <cellStyle name="Akzent5 2 3 4" xfId="11777"/>
    <cellStyle name="Akzent5 2 3 5" xfId="11439"/>
    <cellStyle name="Akzent5 2 4" xfId="2935"/>
    <cellStyle name="Akzent5 2 4 2" xfId="8796"/>
    <cellStyle name="Akzent5 2 4 3" xfId="7496"/>
    <cellStyle name="Akzent5 2 5" xfId="1129"/>
    <cellStyle name="Akzent5 2 5 2" xfId="7497"/>
    <cellStyle name="Akzent5 2 6" xfId="7498"/>
    <cellStyle name="Akzent5 3" xfId="1131"/>
    <cellStyle name="Akzent5 3 2" xfId="3269"/>
    <cellStyle name="Akzent5 3 2 2" xfId="7500"/>
    <cellStyle name="Akzent5 3 2 3" xfId="11812"/>
    <cellStyle name="Akzent5 3 3" xfId="7501"/>
    <cellStyle name="Akzent5 3 4" xfId="7499"/>
    <cellStyle name="Akzent5 3 5" xfId="8980"/>
    <cellStyle name="Akzent5 3 5 2" xfId="12056"/>
    <cellStyle name="Akzent5 3 5 3" xfId="11592"/>
    <cellStyle name="Akzent6" xfId="300" builtinId="49" customBuiltin="1"/>
    <cellStyle name="Akzent6 2" xfId="231"/>
    <cellStyle name="Akzent6 2 2" xfId="1133"/>
    <cellStyle name="Akzent6 2 2 2" xfId="7503"/>
    <cellStyle name="Akzent6 2 2 2 2" xfId="11042"/>
    <cellStyle name="Akzent6 2 2 3" xfId="7502"/>
    <cellStyle name="Akzent6 2 2 4" xfId="42467"/>
    <cellStyle name="Akzent6 2 3" xfId="2954"/>
    <cellStyle name="Akzent6 2 3 2" xfId="8815"/>
    <cellStyle name="Akzent6 2 3 3" xfId="7504"/>
    <cellStyle name="Akzent6 2 3 4" xfId="11043"/>
    <cellStyle name="Akzent6 2 3 4 2" xfId="12181"/>
    <cellStyle name="Akzent6 2 3 4 3" xfId="11778"/>
    <cellStyle name="Akzent6 2 3 4 4" xfId="12214"/>
    <cellStyle name="Akzent6 2 3 4 5" xfId="12284"/>
    <cellStyle name="Akzent6 2 3 5" xfId="11440"/>
    <cellStyle name="Akzent6 2 4" xfId="2936"/>
    <cellStyle name="Akzent6 2 4 2" xfId="8797"/>
    <cellStyle name="Akzent6 2 4 3" xfId="7505"/>
    <cellStyle name="Akzent6 2 4 4" xfId="11044"/>
    <cellStyle name="Akzent6 2 5" xfId="1132"/>
    <cellStyle name="Akzent6 2 5 2" xfId="7506"/>
    <cellStyle name="Akzent6 2 5 3" xfId="11045"/>
    <cellStyle name="Akzent6 2 6" xfId="7507"/>
    <cellStyle name="Akzent6 2 7" xfId="8746"/>
    <cellStyle name="Akzent6 2 8" xfId="8889"/>
    <cellStyle name="Akzent6 3" xfId="1134"/>
    <cellStyle name="Akzent6 3 2" xfId="3270"/>
    <cellStyle name="Akzent6 3 2 2" xfId="7509"/>
    <cellStyle name="Akzent6 3 2 3" xfId="9094"/>
    <cellStyle name="Akzent6 3 2 3 2" xfId="12061"/>
    <cellStyle name="Akzent6 3 2 3 3" xfId="11813"/>
    <cellStyle name="Akzent6 3 3" xfId="7510"/>
    <cellStyle name="Akzent6 3 4" xfId="7508"/>
    <cellStyle name="Akzent6 3 5" xfId="8982"/>
    <cellStyle name="Akzent6 3 5 2" xfId="12057"/>
    <cellStyle name="Akzent6 3 5 3" xfId="11593"/>
    <cellStyle name="Ausgabe" xfId="273" builtinId="21" customBuiltin="1"/>
    <cellStyle name="Ausgabe 2" xfId="232"/>
    <cellStyle name="Ausgabe 2 10" xfId="1135"/>
    <cellStyle name="Ausgabe 2 10 2" xfId="13814"/>
    <cellStyle name="Ausgabe 2 10 2 2" xfId="14608"/>
    <cellStyle name="Ausgabe 2 10 2 2 2" xfId="16971"/>
    <cellStyle name="Ausgabe 2 10 2 2 2 2" xfId="24130"/>
    <cellStyle name="Ausgabe 2 10 2 2 2 2 2" xfId="38445"/>
    <cellStyle name="Ausgabe 2 10 2 2 2 3" xfId="31286"/>
    <cellStyle name="Ausgabe 2 10 2 2 3" xfId="19325"/>
    <cellStyle name="Ausgabe 2 10 2 2 3 2" xfId="26462"/>
    <cellStyle name="Ausgabe 2 10 2 2 3 2 2" xfId="40777"/>
    <cellStyle name="Ausgabe 2 10 2 2 3 3" xfId="33640"/>
    <cellStyle name="Ausgabe 2 10 2 2 4" xfId="20623"/>
    <cellStyle name="Ausgabe 2 10 2 2 4 2" xfId="27760"/>
    <cellStyle name="Ausgabe 2 10 2 2 4 2 2" xfId="42075"/>
    <cellStyle name="Ausgabe 2 10 2 2 4 3" xfId="34938"/>
    <cellStyle name="Ausgabe 2 10 2 2 5" xfId="21838"/>
    <cellStyle name="Ausgabe 2 10 2 2 5 2" xfId="36153"/>
    <cellStyle name="Ausgabe 2 10 2 2 6" xfId="28975"/>
    <cellStyle name="Ausgabe 2 10 2 3" xfId="16183"/>
    <cellStyle name="Ausgabe 2 10 2 3 2" xfId="23342"/>
    <cellStyle name="Ausgabe 2 10 2 3 2 2" xfId="37657"/>
    <cellStyle name="Ausgabe 2 10 2 3 3" xfId="30498"/>
    <cellStyle name="Ausgabe 2 10 2 4" xfId="18537"/>
    <cellStyle name="Ausgabe 2 10 2 4 2" xfId="25674"/>
    <cellStyle name="Ausgabe 2 10 2 4 2 2" xfId="39989"/>
    <cellStyle name="Ausgabe 2 10 2 4 3" xfId="32852"/>
    <cellStyle name="Ausgabe 2 11" xfId="8890"/>
    <cellStyle name="Ausgabe 2 12" xfId="10759"/>
    <cellStyle name="Ausgabe 2 12 2" xfId="14455"/>
    <cellStyle name="Ausgabe 2 12 2 2" xfId="14988"/>
    <cellStyle name="Ausgabe 2 12 2 2 2" xfId="17345"/>
    <cellStyle name="Ausgabe 2 12 2 2 2 2" xfId="24482"/>
    <cellStyle name="Ausgabe 2 12 2 2 2 2 2" xfId="38797"/>
    <cellStyle name="Ausgabe 2 12 2 2 2 3" xfId="31660"/>
    <cellStyle name="Ausgabe 2 12 2 2 3" xfId="19699"/>
    <cellStyle name="Ausgabe 2 12 2 2 3 2" xfId="26836"/>
    <cellStyle name="Ausgabe 2 12 2 2 3 2 2" xfId="41151"/>
    <cellStyle name="Ausgabe 2 12 2 2 3 3" xfId="34014"/>
    <cellStyle name="Ausgabe 2 12 2 2 4" xfId="20975"/>
    <cellStyle name="Ausgabe 2 12 2 2 4 2" xfId="28112"/>
    <cellStyle name="Ausgabe 2 12 2 2 4 2 2" xfId="42427"/>
    <cellStyle name="Ausgabe 2 12 2 2 4 3" xfId="35290"/>
    <cellStyle name="Ausgabe 2 12 2 2 5" xfId="22151"/>
    <cellStyle name="Ausgabe 2 12 2 2 5 2" xfId="36466"/>
    <cellStyle name="Ausgabe 2 12 2 2 6" xfId="29307"/>
    <cellStyle name="Ausgabe 2 12 2 3" xfId="16824"/>
    <cellStyle name="Ausgabe 2 12 2 3 2" xfId="23983"/>
    <cellStyle name="Ausgabe 2 12 2 3 2 2" xfId="38298"/>
    <cellStyle name="Ausgabe 2 12 2 3 3" xfId="31139"/>
    <cellStyle name="Ausgabe 2 12 2 4" xfId="19178"/>
    <cellStyle name="Ausgabe 2 12 2 4 2" xfId="26315"/>
    <cellStyle name="Ausgabe 2 12 2 4 2 2" xfId="40630"/>
    <cellStyle name="Ausgabe 2 12 2 4 3" xfId="33493"/>
    <cellStyle name="Ausgabe 2 13" xfId="13304"/>
    <cellStyle name="Ausgabe 2 13 2" xfId="14621"/>
    <cellStyle name="Ausgabe 2 13 2 2" xfId="16984"/>
    <cellStyle name="Ausgabe 2 13 2 2 2" xfId="24143"/>
    <cellStyle name="Ausgabe 2 13 2 2 2 2" xfId="38458"/>
    <cellStyle name="Ausgabe 2 13 2 2 3" xfId="31299"/>
    <cellStyle name="Ausgabe 2 13 2 3" xfId="19338"/>
    <cellStyle name="Ausgabe 2 13 2 3 2" xfId="26475"/>
    <cellStyle name="Ausgabe 2 13 2 3 2 2" xfId="40790"/>
    <cellStyle name="Ausgabe 2 13 2 3 3" xfId="33653"/>
    <cellStyle name="Ausgabe 2 13 2 4" xfId="20636"/>
    <cellStyle name="Ausgabe 2 13 2 4 2" xfId="27773"/>
    <cellStyle name="Ausgabe 2 13 2 4 2 2" xfId="42088"/>
    <cellStyle name="Ausgabe 2 13 2 4 3" xfId="34951"/>
    <cellStyle name="Ausgabe 2 13 2 5" xfId="21851"/>
    <cellStyle name="Ausgabe 2 13 2 5 2" xfId="36166"/>
    <cellStyle name="Ausgabe 2 13 2 6" xfId="28988"/>
    <cellStyle name="Ausgabe 2 13 3" xfId="15673"/>
    <cellStyle name="Ausgabe 2 13 3 2" xfId="22832"/>
    <cellStyle name="Ausgabe 2 13 3 2 2" xfId="37147"/>
    <cellStyle name="Ausgabe 2 13 3 3" xfId="29988"/>
    <cellStyle name="Ausgabe 2 13 4" xfId="18027"/>
    <cellStyle name="Ausgabe 2 13 4 2" xfId="25164"/>
    <cellStyle name="Ausgabe 2 13 4 2 2" xfId="39479"/>
    <cellStyle name="Ausgabe 2 13 4 3" xfId="32342"/>
    <cellStyle name="Ausgabe 2 14" xfId="43302"/>
    <cellStyle name="Ausgabe 2 2" xfId="1136"/>
    <cellStyle name="Ausgabe 2 2 2" xfId="1137"/>
    <cellStyle name="Ausgabe 2 2 2 2" xfId="1138"/>
    <cellStyle name="Ausgabe 2 2 2 2 2" xfId="13306"/>
    <cellStyle name="Ausgabe 2 2 2 2 2 2" xfId="14620"/>
    <cellStyle name="Ausgabe 2 2 2 2 2 2 2" xfId="16983"/>
    <cellStyle name="Ausgabe 2 2 2 2 2 2 2 2" xfId="24142"/>
    <cellStyle name="Ausgabe 2 2 2 2 2 2 2 2 2" xfId="38457"/>
    <cellStyle name="Ausgabe 2 2 2 2 2 2 2 3" xfId="31298"/>
    <cellStyle name="Ausgabe 2 2 2 2 2 2 3" xfId="19337"/>
    <cellStyle name="Ausgabe 2 2 2 2 2 2 3 2" xfId="26474"/>
    <cellStyle name="Ausgabe 2 2 2 2 2 2 3 2 2" xfId="40789"/>
    <cellStyle name="Ausgabe 2 2 2 2 2 2 3 3" xfId="33652"/>
    <cellStyle name="Ausgabe 2 2 2 2 2 2 4" xfId="20635"/>
    <cellStyle name="Ausgabe 2 2 2 2 2 2 4 2" xfId="27772"/>
    <cellStyle name="Ausgabe 2 2 2 2 2 2 4 2 2" xfId="42087"/>
    <cellStyle name="Ausgabe 2 2 2 2 2 2 4 3" xfId="34950"/>
    <cellStyle name="Ausgabe 2 2 2 2 2 2 5" xfId="21850"/>
    <cellStyle name="Ausgabe 2 2 2 2 2 2 5 2" xfId="36165"/>
    <cellStyle name="Ausgabe 2 2 2 2 2 2 6" xfId="28987"/>
    <cellStyle name="Ausgabe 2 2 2 2 2 3" xfId="15675"/>
    <cellStyle name="Ausgabe 2 2 2 2 2 3 2" xfId="22834"/>
    <cellStyle name="Ausgabe 2 2 2 2 2 3 2 2" xfId="37149"/>
    <cellStyle name="Ausgabe 2 2 2 2 2 3 3" xfId="29990"/>
    <cellStyle name="Ausgabe 2 2 2 2 2 4" xfId="18029"/>
    <cellStyle name="Ausgabe 2 2 2 2 2 4 2" xfId="25166"/>
    <cellStyle name="Ausgabe 2 2 2 2 2 4 2 2" xfId="39481"/>
    <cellStyle name="Ausgabe 2 2 2 2 2 4 3" xfId="32344"/>
    <cellStyle name="Ausgabe 2 2 2 3" xfId="1139"/>
    <cellStyle name="Ausgabe 2 2 2 3 2" xfId="13307"/>
    <cellStyle name="Ausgabe 2 2 2 3 2 2" xfId="14312"/>
    <cellStyle name="Ausgabe 2 2 2 3 2 2 2" xfId="16681"/>
    <cellStyle name="Ausgabe 2 2 2 3 2 2 2 2" xfId="23840"/>
    <cellStyle name="Ausgabe 2 2 2 3 2 2 2 2 2" xfId="38155"/>
    <cellStyle name="Ausgabe 2 2 2 3 2 2 2 3" xfId="30996"/>
    <cellStyle name="Ausgabe 2 2 2 3 2 2 3" xfId="19035"/>
    <cellStyle name="Ausgabe 2 2 2 3 2 2 3 2" xfId="26172"/>
    <cellStyle name="Ausgabe 2 2 2 3 2 2 3 2 2" xfId="40487"/>
    <cellStyle name="Ausgabe 2 2 2 3 2 2 3 3" xfId="33350"/>
    <cellStyle name="Ausgabe 2 2 2 3 2 2 4" xfId="20368"/>
    <cellStyle name="Ausgabe 2 2 2 3 2 2 4 2" xfId="27505"/>
    <cellStyle name="Ausgabe 2 2 2 3 2 2 4 2 2" xfId="41820"/>
    <cellStyle name="Ausgabe 2 2 2 3 2 2 4 3" xfId="34683"/>
    <cellStyle name="Ausgabe 2 2 2 3 2 2 5" xfId="21583"/>
    <cellStyle name="Ausgabe 2 2 2 3 2 2 5 2" xfId="35898"/>
    <cellStyle name="Ausgabe 2 2 2 3 2 2 6" xfId="28720"/>
    <cellStyle name="Ausgabe 2 2 2 3 2 3" xfId="15676"/>
    <cellStyle name="Ausgabe 2 2 2 3 2 3 2" xfId="22835"/>
    <cellStyle name="Ausgabe 2 2 2 3 2 3 2 2" xfId="37150"/>
    <cellStyle name="Ausgabe 2 2 2 3 2 3 3" xfId="29991"/>
    <cellStyle name="Ausgabe 2 2 2 3 2 4" xfId="18030"/>
    <cellStyle name="Ausgabe 2 2 2 3 2 4 2" xfId="25167"/>
    <cellStyle name="Ausgabe 2 2 2 3 2 4 2 2" xfId="39482"/>
    <cellStyle name="Ausgabe 2 2 2 3 2 4 3" xfId="32345"/>
    <cellStyle name="Ausgabe 2 2 2 4" xfId="1140"/>
    <cellStyle name="Ausgabe 2 2 2 4 2" xfId="13308"/>
    <cellStyle name="Ausgabe 2 2 2 4 2 2" xfId="14661"/>
    <cellStyle name="Ausgabe 2 2 2 4 2 2 2" xfId="17024"/>
    <cellStyle name="Ausgabe 2 2 2 4 2 2 2 2" xfId="24183"/>
    <cellStyle name="Ausgabe 2 2 2 4 2 2 2 2 2" xfId="38498"/>
    <cellStyle name="Ausgabe 2 2 2 4 2 2 2 3" xfId="31339"/>
    <cellStyle name="Ausgabe 2 2 2 4 2 2 3" xfId="19378"/>
    <cellStyle name="Ausgabe 2 2 2 4 2 2 3 2" xfId="26515"/>
    <cellStyle name="Ausgabe 2 2 2 4 2 2 3 2 2" xfId="40830"/>
    <cellStyle name="Ausgabe 2 2 2 4 2 2 3 3" xfId="33693"/>
    <cellStyle name="Ausgabe 2 2 2 4 2 2 4" xfId="20676"/>
    <cellStyle name="Ausgabe 2 2 2 4 2 2 4 2" xfId="27813"/>
    <cellStyle name="Ausgabe 2 2 2 4 2 2 4 2 2" xfId="42128"/>
    <cellStyle name="Ausgabe 2 2 2 4 2 2 4 3" xfId="34991"/>
    <cellStyle name="Ausgabe 2 2 2 4 2 2 5" xfId="21891"/>
    <cellStyle name="Ausgabe 2 2 2 4 2 2 5 2" xfId="36206"/>
    <cellStyle name="Ausgabe 2 2 2 4 2 2 6" xfId="29028"/>
    <cellStyle name="Ausgabe 2 2 2 4 2 3" xfId="15677"/>
    <cellStyle name="Ausgabe 2 2 2 4 2 3 2" xfId="22836"/>
    <cellStyle name="Ausgabe 2 2 2 4 2 3 2 2" xfId="37151"/>
    <cellStyle name="Ausgabe 2 2 2 4 2 3 3" xfId="29992"/>
    <cellStyle name="Ausgabe 2 2 2 4 2 4" xfId="18031"/>
    <cellStyle name="Ausgabe 2 2 2 4 2 4 2" xfId="25168"/>
    <cellStyle name="Ausgabe 2 2 2 4 2 4 2 2" xfId="39483"/>
    <cellStyle name="Ausgabe 2 2 2 4 2 4 3" xfId="32346"/>
    <cellStyle name="Ausgabe 2 2 2 5" xfId="1141"/>
    <cellStyle name="Ausgabe 2 2 2 5 2" xfId="13309"/>
    <cellStyle name="Ausgabe 2 2 2 5 2 2" xfId="14313"/>
    <cellStyle name="Ausgabe 2 2 2 5 2 2 2" xfId="16682"/>
    <cellStyle name="Ausgabe 2 2 2 5 2 2 2 2" xfId="23841"/>
    <cellStyle name="Ausgabe 2 2 2 5 2 2 2 2 2" xfId="38156"/>
    <cellStyle name="Ausgabe 2 2 2 5 2 2 2 3" xfId="30997"/>
    <cellStyle name="Ausgabe 2 2 2 5 2 2 3" xfId="19036"/>
    <cellStyle name="Ausgabe 2 2 2 5 2 2 3 2" xfId="26173"/>
    <cellStyle name="Ausgabe 2 2 2 5 2 2 3 2 2" xfId="40488"/>
    <cellStyle name="Ausgabe 2 2 2 5 2 2 3 3" xfId="33351"/>
    <cellStyle name="Ausgabe 2 2 2 5 2 2 4" xfId="20369"/>
    <cellStyle name="Ausgabe 2 2 2 5 2 2 4 2" xfId="27506"/>
    <cellStyle name="Ausgabe 2 2 2 5 2 2 4 2 2" xfId="41821"/>
    <cellStyle name="Ausgabe 2 2 2 5 2 2 4 3" xfId="34684"/>
    <cellStyle name="Ausgabe 2 2 2 5 2 2 5" xfId="21584"/>
    <cellStyle name="Ausgabe 2 2 2 5 2 2 5 2" xfId="35899"/>
    <cellStyle name="Ausgabe 2 2 2 5 2 2 6" xfId="28721"/>
    <cellStyle name="Ausgabe 2 2 2 5 2 3" xfId="15678"/>
    <cellStyle name="Ausgabe 2 2 2 5 2 3 2" xfId="22837"/>
    <cellStyle name="Ausgabe 2 2 2 5 2 3 2 2" xfId="37152"/>
    <cellStyle name="Ausgabe 2 2 2 5 2 3 3" xfId="29993"/>
    <cellStyle name="Ausgabe 2 2 2 5 2 4" xfId="18032"/>
    <cellStyle name="Ausgabe 2 2 2 5 2 4 2" xfId="25169"/>
    <cellStyle name="Ausgabe 2 2 2 5 2 4 2 2" xfId="39484"/>
    <cellStyle name="Ausgabe 2 2 2 5 2 4 3" xfId="32347"/>
    <cellStyle name="Ausgabe 2 2 2 6" xfId="11046"/>
    <cellStyle name="Ausgabe 2 2 2 6 2" xfId="14474"/>
    <cellStyle name="Ausgabe 2 2 2 6 2 2" xfId="15001"/>
    <cellStyle name="Ausgabe 2 2 2 6 2 2 2" xfId="17358"/>
    <cellStyle name="Ausgabe 2 2 2 6 2 2 2 2" xfId="24495"/>
    <cellStyle name="Ausgabe 2 2 2 6 2 2 2 2 2" xfId="38810"/>
    <cellStyle name="Ausgabe 2 2 2 6 2 2 2 3" xfId="31673"/>
    <cellStyle name="Ausgabe 2 2 2 6 2 2 3" xfId="19712"/>
    <cellStyle name="Ausgabe 2 2 2 6 2 2 3 2" xfId="26849"/>
    <cellStyle name="Ausgabe 2 2 2 6 2 2 3 2 2" xfId="41164"/>
    <cellStyle name="Ausgabe 2 2 2 6 2 2 3 3" xfId="34027"/>
    <cellStyle name="Ausgabe 2 2 2 6 2 2 4" xfId="20988"/>
    <cellStyle name="Ausgabe 2 2 2 6 2 2 4 2" xfId="28125"/>
    <cellStyle name="Ausgabe 2 2 2 6 2 2 4 2 2" xfId="42440"/>
    <cellStyle name="Ausgabe 2 2 2 6 2 2 4 3" xfId="35303"/>
    <cellStyle name="Ausgabe 2 2 2 6 2 2 5" xfId="22164"/>
    <cellStyle name="Ausgabe 2 2 2 6 2 2 5 2" xfId="36479"/>
    <cellStyle name="Ausgabe 2 2 2 6 2 2 6" xfId="29320"/>
    <cellStyle name="Ausgabe 2 2 2 6 2 3" xfId="16843"/>
    <cellStyle name="Ausgabe 2 2 2 6 2 3 2" xfId="24002"/>
    <cellStyle name="Ausgabe 2 2 2 6 2 3 2 2" xfId="38317"/>
    <cellStyle name="Ausgabe 2 2 2 6 2 3 3" xfId="31158"/>
    <cellStyle name="Ausgabe 2 2 2 6 2 4" xfId="19197"/>
    <cellStyle name="Ausgabe 2 2 2 6 2 4 2" xfId="26334"/>
    <cellStyle name="Ausgabe 2 2 2 6 2 4 2 2" xfId="40649"/>
    <cellStyle name="Ausgabe 2 2 2 6 2 4 3" xfId="33512"/>
    <cellStyle name="Ausgabe 2 2 2 7" xfId="13305"/>
    <cellStyle name="Ausgabe 2 2 2 7 2" xfId="14311"/>
    <cellStyle name="Ausgabe 2 2 2 7 2 2" xfId="16680"/>
    <cellStyle name="Ausgabe 2 2 2 7 2 2 2" xfId="23839"/>
    <cellStyle name="Ausgabe 2 2 2 7 2 2 2 2" xfId="38154"/>
    <cellStyle name="Ausgabe 2 2 2 7 2 2 3" xfId="30995"/>
    <cellStyle name="Ausgabe 2 2 2 7 2 3" xfId="19034"/>
    <cellStyle name="Ausgabe 2 2 2 7 2 3 2" xfId="26171"/>
    <cellStyle name="Ausgabe 2 2 2 7 2 3 2 2" xfId="40486"/>
    <cellStyle name="Ausgabe 2 2 2 7 2 3 3" xfId="33349"/>
    <cellStyle name="Ausgabe 2 2 2 7 2 4" xfId="20367"/>
    <cellStyle name="Ausgabe 2 2 2 7 2 4 2" xfId="27504"/>
    <cellStyle name="Ausgabe 2 2 2 7 2 4 2 2" xfId="41819"/>
    <cellStyle name="Ausgabe 2 2 2 7 2 4 3" xfId="34682"/>
    <cellStyle name="Ausgabe 2 2 2 7 2 5" xfId="21582"/>
    <cellStyle name="Ausgabe 2 2 2 7 2 5 2" xfId="35897"/>
    <cellStyle name="Ausgabe 2 2 2 7 2 6" xfId="28719"/>
    <cellStyle name="Ausgabe 2 2 2 7 3" xfId="15674"/>
    <cellStyle name="Ausgabe 2 2 2 7 3 2" xfId="22833"/>
    <cellStyle name="Ausgabe 2 2 2 7 3 2 2" xfId="37148"/>
    <cellStyle name="Ausgabe 2 2 2 7 3 3" xfId="29989"/>
    <cellStyle name="Ausgabe 2 2 2 7 4" xfId="18028"/>
    <cellStyle name="Ausgabe 2 2 2 7 4 2" xfId="25165"/>
    <cellStyle name="Ausgabe 2 2 2 7 4 2 2" xfId="39480"/>
    <cellStyle name="Ausgabe 2 2 2 7 4 3" xfId="32343"/>
    <cellStyle name="Ausgabe 2 2 3" xfId="1142"/>
    <cellStyle name="Ausgabe 2 2 3 2" xfId="13310"/>
    <cellStyle name="Ausgabe 2 2 3 2 2" xfId="14524"/>
    <cellStyle name="Ausgabe 2 2 3 2 2 2" xfId="16893"/>
    <cellStyle name="Ausgabe 2 2 3 2 2 2 2" xfId="24052"/>
    <cellStyle name="Ausgabe 2 2 3 2 2 2 2 2" xfId="38367"/>
    <cellStyle name="Ausgabe 2 2 3 2 2 2 3" xfId="31208"/>
    <cellStyle name="Ausgabe 2 2 3 2 2 3" xfId="19247"/>
    <cellStyle name="Ausgabe 2 2 3 2 2 3 2" xfId="26384"/>
    <cellStyle name="Ausgabe 2 2 3 2 2 3 2 2" xfId="40699"/>
    <cellStyle name="Ausgabe 2 2 3 2 2 3 3" xfId="33562"/>
    <cellStyle name="Ausgabe 2 2 3 2 2 4" xfId="20554"/>
    <cellStyle name="Ausgabe 2 2 3 2 2 4 2" xfId="27691"/>
    <cellStyle name="Ausgabe 2 2 3 2 2 4 2 2" xfId="42006"/>
    <cellStyle name="Ausgabe 2 2 3 2 2 4 3" xfId="34869"/>
    <cellStyle name="Ausgabe 2 2 3 2 2 5" xfId="21769"/>
    <cellStyle name="Ausgabe 2 2 3 2 2 5 2" xfId="36084"/>
    <cellStyle name="Ausgabe 2 2 3 2 2 6" xfId="28906"/>
    <cellStyle name="Ausgabe 2 2 3 2 3" xfId="15679"/>
    <cellStyle name="Ausgabe 2 2 3 2 3 2" xfId="22838"/>
    <cellStyle name="Ausgabe 2 2 3 2 3 2 2" xfId="37153"/>
    <cellStyle name="Ausgabe 2 2 3 2 3 3" xfId="29994"/>
    <cellStyle name="Ausgabe 2 2 3 2 4" xfId="18033"/>
    <cellStyle name="Ausgabe 2 2 3 2 4 2" xfId="25170"/>
    <cellStyle name="Ausgabe 2 2 3 2 4 2 2" xfId="39485"/>
    <cellStyle name="Ausgabe 2 2 3 2 4 3" xfId="32348"/>
    <cellStyle name="Ausgabe 2 2 4" xfId="1143"/>
    <cellStyle name="Ausgabe 2 2 4 2" xfId="13311"/>
    <cellStyle name="Ausgabe 2 2 4 2 2" xfId="14436"/>
    <cellStyle name="Ausgabe 2 2 4 2 2 2" xfId="16805"/>
    <cellStyle name="Ausgabe 2 2 4 2 2 2 2" xfId="23964"/>
    <cellStyle name="Ausgabe 2 2 4 2 2 2 2 2" xfId="38279"/>
    <cellStyle name="Ausgabe 2 2 4 2 2 2 3" xfId="31120"/>
    <cellStyle name="Ausgabe 2 2 4 2 2 3" xfId="19159"/>
    <cellStyle name="Ausgabe 2 2 4 2 2 3 2" xfId="26296"/>
    <cellStyle name="Ausgabe 2 2 4 2 2 3 2 2" xfId="40611"/>
    <cellStyle name="Ausgabe 2 2 4 2 2 3 3" xfId="33474"/>
    <cellStyle name="Ausgabe 2 2 4 2 2 4" xfId="20492"/>
    <cellStyle name="Ausgabe 2 2 4 2 2 4 2" xfId="27629"/>
    <cellStyle name="Ausgabe 2 2 4 2 2 4 2 2" xfId="41944"/>
    <cellStyle name="Ausgabe 2 2 4 2 2 4 3" xfId="34807"/>
    <cellStyle name="Ausgabe 2 2 4 2 2 5" xfId="21707"/>
    <cellStyle name="Ausgabe 2 2 4 2 2 5 2" xfId="36022"/>
    <cellStyle name="Ausgabe 2 2 4 2 2 6" xfId="28844"/>
    <cellStyle name="Ausgabe 2 2 4 2 3" xfId="15680"/>
    <cellStyle name="Ausgabe 2 2 4 2 3 2" xfId="22839"/>
    <cellStyle name="Ausgabe 2 2 4 2 3 2 2" xfId="37154"/>
    <cellStyle name="Ausgabe 2 2 4 2 3 3" xfId="29995"/>
    <cellStyle name="Ausgabe 2 2 4 2 4" xfId="18034"/>
    <cellStyle name="Ausgabe 2 2 4 2 4 2" xfId="25171"/>
    <cellStyle name="Ausgabe 2 2 4 2 4 2 2" xfId="39486"/>
    <cellStyle name="Ausgabe 2 2 4 2 4 3" xfId="32349"/>
    <cellStyle name="Ausgabe 2 2 5" xfId="1144"/>
    <cellStyle name="Ausgabe 2 2 5 2" xfId="13312"/>
    <cellStyle name="Ausgabe 2 2 5 2 2" xfId="13414"/>
    <cellStyle name="Ausgabe 2 2 5 2 2 2" xfId="15783"/>
    <cellStyle name="Ausgabe 2 2 5 2 2 2 2" xfId="22942"/>
    <cellStyle name="Ausgabe 2 2 5 2 2 2 2 2" xfId="37257"/>
    <cellStyle name="Ausgabe 2 2 5 2 2 2 3" xfId="30098"/>
    <cellStyle name="Ausgabe 2 2 5 2 2 3" xfId="18137"/>
    <cellStyle name="Ausgabe 2 2 5 2 2 3 2" xfId="25274"/>
    <cellStyle name="Ausgabe 2 2 5 2 2 3 2 2" xfId="39589"/>
    <cellStyle name="Ausgabe 2 2 5 2 2 3 3" xfId="32452"/>
    <cellStyle name="Ausgabe 2 2 5 2 2 4" xfId="19841"/>
    <cellStyle name="Ausgabe 2 2 5 2 2 4 2" xfId="26978"/>
    <cellStyle name="Ausgabe 2 2 5 2 2 4 2 2" xfId="41293"/>
    <cellStyle name="Ausgabe 2 2 5 2 2 4 3" xfId="34156"/>
    <cellStyle name="Ausgabe 2 2 5 2 2 5" xfId="21056"/>
    <cellStyle name="Ausgabe 2 2 5 2 2 5 2" xfId="35371"/>
    <cellStyle name="Ausgabe 2 2 5 2 2 6" xfId="28193"/>
    <cellStyle name="Ausgabe 2 2 5 2 3" xfId="15681"/>
    <cellStyle name="Ausgabe 2 2 5 2 3 2" xfId="22840"/>
    <cellStyle name="Ausgabe 2 2 5 2 3 2 2" xfId="37155"/>
    <cellStyle name="Ausgabe 2 2 5 2 3 3" xfId="29996"/>
    <cellStyle name="Ausgabe 2 2 5 2 4" xfId="18035"/>
    <cellStyle name="Ausgabe 2 2 5 2 4 2" xfId="25172"/>
    <cellStyle name="Ausgabe 2 2 5 2 4 2 2" xfId="39487"/>
    <cellStyle name="Ausgabe 2 2 5 2 4 3" xfId="32350"/>
    <cellStyle name="Ausgabe 2 2 6" xfId="1145"/>
    <cellStyle name="Ausgabe 2 2 6 2" xfId="13313"/>
    <cellStyle name="Ausgabe 2 2 6 2 2" xfId="14314"/>
    <cellStyle name="Ausgabe 2 2 6 2 2 2" xfId="16683"/>
    <cellStyle name="Ausgabe 2 2 6 2 2 2 2" xfId="23842"/>
    <cellStyle name="Ausgabe 2 2 6 2 2 2 2 2" xfId="38157"/>
    <cellStyle name="Ausgabe 2 2 6 2 2 2 3" xfId="30998"/>
    <cellStyle name="Ausgabe 2 2 6 2 2 3" xfId="19037"/>
    <cellStyle name="Ausgabe 2 2 6 2 2 3 2" xfId="26174"/>
    <cellStyle name="Ausgabe 2 2 6 2 2 3 2 2" xfId="40489"/>
    <cellStyle name="Ausgabe 2 2 6 2 2 3 3" xfId="33352"/>
    <cellStyle name="Ausgabe 2 2 6 2 2 4" xfId="20370"/>
    <cellStyle name="Ausgabe 2 2 6 2 2 4 2" xfId="27507"/>
    <cellStyle name="Ausgabe 2 2 6 2 2 4 2 2" xfId="41822"/>
    <cellStyle name="Ausgabe 2 2 6 2 2 4 3" xfId="34685"/>
    <cellStyle name="Ausgabe 2 2 6 2 2 5" xfId="21585"/>
    <cellStyle name="Ausgabe 2 2 6 2 2 5 2" xfId="35900"/>
    <cellStyle name="Ausgabe 2 2 6 2 2 6" xfId="28722"/>
    <cellStyle name="Ausgabe 2 2 6 2 3" xfId="15682"/>
    <cellStyle name="Ausgabe 2 2 6 2 3 2" xfId="22841"/>
    <cellStyle name="Ausgabe 2 2 6 2 3 2 2" xfId="37156"/>
    <cellStyle name="Ausgabe 2 2 6 2 3 3" xfId="29997"/>
    <cellStyle name="Ausgabe 2 2 6 2 4" xfId="18036"/>
    <cellStyle name="Ausgabe 2 2 6 2 4 2" xfId="25173"/>
    <cellStyle name="Ausgabe 2 2 6 2 4 2 2" xfId="39488"/>
    <cellStyle name="Ausgabe 2 2 6 2 4 3" xfId="32351"/>
    <cellStyle name="Ausgabe 2 2 7" xfId="1146"/>
    <cellStyle name="Ausgabe 2 2 7 2" xfId="13314"/>
    <cellStyle name="Ausgabe 2 2 7 2 2" xfId="13752"/>
    <cellStyle name="Ausgabe 2 2 7 2 2 2" xfId="16121"/>
    <cellStyle name="Ausgabe 2 2 7 2 2 2 2" xfId="23280"/>
    <cellStyle name="Ausgabe 2 2 7 2 2 2 2 2" xfId="37595"/>
    <cellStyle name="Ausgabe 2 2 7 2 2 2 3" xfId="30436"/>
    <cellStyle name="Ausgabe 2 2 7 2 2 3" xfId="18475"/>
    <cellStyle name="Ausgabe 2 2 7 2 2 3 2" xfId="25612"/>
    <cellStyle name="Ausgabe 2 2 7 2 2 3 2 2" xfId="39927"/>
    <cellStyle name="Ausgabe 2 2 7 2 2 3 3" xfId="32790"/>
    <cellStyle name="Ausgabe 2 2 7 2 2 4" xfId="20001"/>
    <cellStyle name="Ausgabe 2 2 7 2 2 4 2" xfId="27138"/>
    <cellStyle name="Ausgabe 2 2 7 2 2 4 2 2" xfId="41453"/>
    <cellStyle name="Ausgabe 2 2 7 2 2 4 3" xfId="34316"/>
    <cellStyle name="Ausgabe 2 2 7 2 2 5" xfId="21216"/>
    <cellStyle name="Ausgabe 2 2 7 2 2 5 2" xfId="35531"/>
    <cellStyle name="Ausgabe 2 2 7 2 2 6" xfId="28353"/>
    <cellStyle name="Ausgabe 2 2 7 2 3" xfId="15683"/>
    <cellStyle name="Ausgabe 2 2 7 2 3 2" xfId="22842"/>
    <cellStyle name="Ausgabe 2 2 7 2 3 2 2" xfId="37157"/>
    <cellStyle name="Ausgabe 2 2 7 2 3 3" xfId="29998"/>
    <cellStyle name="Ausgabe 2 2 7 2 4" xfId="18037"/>
    <cellStyle name="Ausgabe 2 2 7 2 4 2" xfId="25174"/>
    <cellStyle name="Ausgabe 2 2 7 2 4 2 2" xfId="39489"/>
    <cellStyle name="Ausgabe 2 2 7 2 4 3" xfId="32352"/>
    <cellStyle name="Ausgabe 2 2 8" xfId="10760"/>
    <cellStyle name="Ausgabe 2 2 8 2" xfId="14456"/>
    <cellStyle name="Ausgabe 2 2 8 2 2" xfId="14989"/>
    <cellStyle name="Ausgabe 2 2 8 2 2 2" xfId="17346"/>
    <cellStyle name="Ausgabe 2 2 8 2 2 2 2" xfId="24483"/>
    <cellStyle name="Ausgabe 2 2 8 2 2 2 2 2" xfId="38798"/>
    <cellStyle name="Ausgabe 2 2 8 2 2 2 3" xfId="31661"/>
    <cellStyle name="Ausgabe 2 2 8 2 2 3" xfId="19700"/>
    <cellStyle name="Ausgabe 2 2 8 2 2 3 2" xfId="26837"/>
    <cellStyle name="Ausgabe 2 2 8 2 2 3 2 2" xfId="41152"/>
    <cellStyle name="Ausgabe 2 2 8 2 2 3 3" xfId="34015"/>
    <cellStyle name="Ausgabe 2 2 8 2 2 4" xfId="20976"/>
    <cellStyle name="Ausgabe 2 2 8 2 2 4 2" xfId="28113"/>
    <cellStyle name="Ausgabe 2 2 8 2 2 4 2 2" xfId="42428"/>
    <cellStyle name="Ausgabe 2 2 8 2 2 4 3" xfId="35291"/>
    <cellStyle name="Ausgabe 2 2 8 2 2 5" xfId="22152"/>
    <cellStyle name="Ausgabe 2 2 8 2 2 5 2" xfId="36467"/>
    <cellStyle name="Ausgabe 2 2 8 2 2 6" xfId="29308"/>
    <cellStyle name="Ausgabe 2 2 8 2 3" xfId="16825"/>
    <cellStyle name="Ausgabe 2 2 8 2 3 2" xfId="23984"/>
    <cellStyle name="Ausgabe 2 2 8 2 3 2 2" xfId="38299"/>
    <cellStyle name="Ausgabe 2 2 8 2 3 3" xfId="31140"/>
    <cellStyle name="Ausgabe 2 2 8 2 4" xfId="19179"/>
    <cellStyle name="Ausgabe 2 2 8 2 4 2" xfId="26316"/>
    <cellStyle name="Ausgabe 2 2 8 2 4 2 2" xfId="40631"/>
    <cellStyle name="Ausgabe 2 2 8 2 4 3" xfId="33494"/>
    <cellStyle name="Ausgabe 2 2 9" xfId="42468"/>
    <cellStyle name="Ausgabe 2 3" xfId="1147"/>
    <cellStyle name="Ausgabe 2 3 2" xfId="1148"/>
    <cellStyle name="Ausgabe 2 3 2 2" xfId="1149"/>
    <cellStyle name="Ausgabe 2 3 2 2 2" xfId="13317"/>
    <cellStyle name="Ausgabe 2 3 2 2 2 2" xfId="14315"/>
    <cellStyle name="Ausgabe 2 3 2 2 2 2 2" xfId="16684"/>
    <cellStyle name="Ausgabe 2 3 2 2 2 2 2 2" xfId="23843"/>
    <cellStyle name="Ausgabe 2 3 2 2 2 2 2 2 2" xfId="38158"/>
    <cellStyle name="Ausgabe 2 3 2 2 2 2 2 3" xfId="30999"/>
    <cellStyle name="Ausgabe 2 3 2 2 2 2 3" xfId="19038"/>
    <cellStyle name="Ausgabe 2 3 2 2 2 2 3 2" xfId="26175"/>
    <cellStyle name="Ausgabe 2 3 2 2 2 2 3 2 2" xfId="40490"/>
    <cellStyle name="Ausgabe 2 3 2 2 2 2 3 3" xfId="33353"/>
    <cellStyle name="Ausgabe 2 3 2 2 2 2 4" xfId="20371"/>
    <cellStyle name="Ausgabe 2 3 2 2 2 2 4 2" xfId="27508"/>
    <cellStyle name="Ausgabe 2 3 2 2 2 2 4 2 2" xfId="41823"/>
    <cellStyle name="Ausgabe 2 3 2 2 2 2 4 3" xfId="34686"/>
    <cellStyle name="Ausgabe 2 3 2 2 2 2 5" xfId="21586"/>
    <cellStyle name="Ausgabe 2 3 2 2 2 2 5 2" xfId="35901"/>
    <cellStyle name="Ausgabe 2 3 2 2 2 2 6" xfId="28723"/>
    <cellStyle name="Ausgabe 2 3 2 2 2 3" xfId="15686"/>
    <cellStyle name="Ausgabe 2 3 2 2 2 3 2" xfId="22845"/>
    <cellStyle name="Ausgabe 2 3 2 2 2 3 2 2" xfId="37160"/>
    <cellStyle name="Ausgabe 2 3 2 2 2 3 3" xfId="30001"/>
    <cellStyle name="Ausgabe 2 3 2 2 2 4" xfId="18040"/>
    <cellStyle name="Ausgabe 2 3 2 2 2 4 2" xfId="25177"/>
    <cellStyle name="Ausgabe 2 3 2 2 2 4 2 2" xfId="39492"/>
    <cellStyle name="Ausgabe 2 3 2 2 2 4 3" xfId="32355"/>
    <cellStyle name="Ausgabe 2 3 2 3" xfId="1150"/>
    <cellStyle name="Ausgabe 2 3 2 3 2" xfId="13318"/>
    <cellStyle name="Ausgabe 2 3 2 3 2 2" xfId="14067"/>
    <cellStyle name="Ausgabe 2 3 2 3 2 2 2" xfId="16436"/>
    <cellStyle name="Ausgabe 2 3 2 3 2 2 2 2" xfId="23595"/>
    <cellStyle name="Ausgabe 2 3 2 3 2 2 2 2 2" xfId="37910"/>
    <cellStyle name="Ausgabe 2 3 2 3 2 2 2 3" xfId="30751"/>
    <cellStyle name="Ausgabe 2 3 2 3 2 2 3" xfId="18790"/>
    <cellStyle name="Ausgabe 2 3 2 3 2 2 3 2" xfId="25927"/>
    <cellStyle name="Ausgabe 2 3 2 3 2 2 3 2 2" xfId="40242"/>
    <cellStyle name="Ausgabe 2 3 2 3 2 2 3 3" xfId="33105"/>
    <cellStyle name="Ausgabe 2 3 2 3 2 2 4" xfId="20150"/>
    <cellStyle name="Ausgabe 2 3 2 3 2 2 4 2" xfId="27287"/>
    <cellStyle name="Ausgabe 2 3 2 3 2 2 4 2 2" xfId="41602"/>
    <cellStyle name="Ausgabe 2 3 2 3 2 2 4 3" xfId="34465"/>
    <cellStyle name="Ausgabe 2 3 2 3 2 2 5" xfId="21365"/>
    <cellStyle name="Ausgabe 2 3 2 3 2 2 5 2" xfId="35680"/>
    <cellStyle name="Ausgabe 2 3 2 3 2 2 6" xfId="28502"/>
    <cellStyle name="Ausgabe 2 3 2 3 2 3" xfId="15687"/>
    <cellStyle name="Ausgabe 2 3 2 3 2 3 2" xfId="22846"/>
    <cellStyle name="Ausgabe 2 3 2 3 2 3 2 2" xfId="37161"/>
    <cellStyle name="Ausgabe 2 3 2 3 2 3 3" xfId="30002"/>
    <cellStyle name="Ausgabe 2 3 2 3 2 4" xfId="18041"/>
    <cellStyle name="Ausgabe 2 3 2 3 2 4 2" xfId="25178"/>
    <cellStyle name="Ausgabe 2 3 2 3 2 4 2 2" xfId="39493"/>
    <cellStyle name="Ausgabe 2 3 2 3 2 4 3" xfId="32356"/>
    <cellStyle name="Ausgabe 2 3 2 4" xfId="1151"/>
    <cellStyle name="Ausgabe 2 3 2 4 2" xfId="13319"/>
    <cellStyle name="Ausgabe 2 3 2 4 2 2" xfId="14316"/>
    <cellStyle name="Ausgabe 2 3 2 4 2 2 2" xfId="16685"/>
    <cellStyle name="Ausgabe 2 3 2 4 2 2 2 2" xfId="23844"/>
    <cellStyle name="Ausgabe 2 3 2 4 2 2 2 2 2" xfId="38159"/>
    <cellStyle name="Ausgabe 2 3 2 4 2 2 2 3" xfId="31000"/>
    <cellStyle name="Ausgabe 2 3 2 4 2 2 3" xfId="19039"/>
    <cellStyle name="Ausgabe 2 3 2 4 2 2 3 2" xfId="26176"/>
    <cellStyle name="Ausgabe 2 3 2 4 2 2 3 2 2" xfId="40491"/>
    <cellStyle name="Ausgabe 2 3 2 4 2 2 3 3" xfId="33354"/>
    <cellStyle name="Ausgabe 2 3 2 4 2 2 4" xfId="20372"/>
    <cellStyle name="Ausgabe 2 3 2 4 2 2 4 2" xfId="27509"/>
    <cellStyle name="Ausgabe 2 3 2 4 2 2 4 2 2" xfId="41824"/>
    <cellStyle name="Ausgabe 2 3 2 4 2 2 4 3" xfId="34687"/>
    <cellStyle name="Ausgabe 2 3 2 4 2 2 5" xfId="21587"/>
    <cellStyle name="Ausgabe 2 3 2 4 2 2 5 2" xfId="35902"/>
    <cellStyle name="Ausgabe 2 3 2 4 2 2 6" xfId="28724"/>
    <cellStyle name="Ausgabe 2 3 2 4 2 3" xfId="15688"/>
    <cellStyle name="Ausgabe 2 3 2 4 2 3 2" xfId="22847"/>
    <cellStyle name="Ausgabe 2 3 2 4 2 3 2 2" xfId="37162"/>
    <cellStyle name="Ausgabe 2 3 2 4 2 3 3" xfId="30003"/>
    <cellStyle name="Ausgabe 2 3 2 4 2 4" xfId="18042"/>
    <cellStyle name="Ausgabe 2 3 2 4 2 4 2" xfId="25179"/>
    <cellStyle name="Ausgabe 2 3 2 4 2 4 2 2" xfId="39494"/>
    <cellStyle name="Ausgabe 2 3 2 4 2 4 3" xfId="32357"/>
    <cellStyle name="Ausgabe 2 3 2 5" xfId="1152"/>
    <cellStyle name="Ausgabe 2 3 2 5 2" xfId="13320"/>
    <cellStyle name="Ausgabe 2 3 2 5 2 2" xfId="13791"/>
    <cellStyle name="Ausgabe 2 3 2 5 2 2 2" xfId="16160"/>
    <cellStyle name="Ausgabe 2 3 2 5 2 2 2 2" xfId="23319"/>
    <cellStyle name="Ausgabe 2 3 2 5 2 2 2 2 2" xfId="37634"/>
    <cellStyle name="Ausgabe 2 3 2 5 2 2 2 3" xfId="30475"/>
    <cellStyle name="Ausgabe 2 3 2 5 2 2 3" xfId="18514"/>
    <cellStyle name="Ausgabe 2 3 2 5 2 2 3 2" xfId="25651"/>
    <cellStyle name="Ausgabe 2 3 2 5 2 2 3 2 2" xfId="39966"/>
    <cellStyle name="Ausgabe 2 3 2 5 2 2 3 3" xfId="32829"/>
    <cellStyle name="Ausgabe 2 3 2 5 2 2 4" xfId="20039"/>
    <cellStyle name="Ausgabe 2 3 2 5 2 2 4 2" xfId="27176"/>
    <cellStyle name="Ausgabe 2 3 2 5 2 2 4 2 2" xfId="41491"/>
    <cellStyle name="Ausgabe 2 3 2 5 2 2 4 3" xfId="34354"/>
    <cellStyle name="Ausgabe 2 3 2 5 2 2 5" xfId="21254"/>
    <cellStyle name="Ausgabe 2 3 2 5 2 2 5 2" xfId="35569"/>
    <cellStyle name="Ausgabe 2 3 2 5 2 2 6" xfId="28391"/>
    <cellStyle name="Ausgabe 2 3 2 5 2 3" xfId="15689"/>
    <cellStyle name="Ausgabe 2 3 2 5 2 3 2" xfId="22848"/>
    <cellStyle name="Ausgabe 2 3 2 5 2 3 2 2" xfId="37163"/>
    <cellStyle name="Ausgabe 2 3 2 5 2 3 3" xfId="30004"/>
    <cellStyle name="Ausgabe 2 3 2 5 2 4" xfId="18043"/>
    <cellStyle name="Ausgabe 2 3 2 5 2 4 2" xfId="25180"/>
    <cellStyle name="Ausgabe 2 3 2 5 2 4 2 2" xfId="39495"/>
    <cellStyle name="Ausgabe 2 3 2 5 2 4 3" xfId="32358"/>
    <cellStyle name="Ausgabe 2 3 2 6" xfId="13316"/>
    <cellStyle name="Ausgabe 2 3 2 6 2" xfId="13376"/>
    <cellStyle name="Ausgabe 2 3 2 6 2 2" xfId="15745"/>
    <cellStyle name="Ausgabe 2 3 2 6 2 2 2" xfId="22904"/>
    <cellStyle name="Ausgabe 2 3 2 6 2 2 2 2" xfId="37219"/>
    <cellStyle name="Ausgabe 2 3 2 6 2 2 3" xfId="30060"/>
    <cellStyle name="Ausgabe 2 3 2 6 2 3" xfId="18099"/>
    <cellStyle name="Ausgabe 2 3 2 6 2 3 2" xfId="25236"/>
    <cellStyle name="Ausgabe 2 3 2 6 2 3 2 2" xfId="39551"/>
    <cellStyle name="Ausgabe 2 3 2 6 2 3 3" xfId="32414"/>
    <cellStyle name="Ausgabe 2 3 2 6 2 4" xfId="19803"/>
    <cellStyle name="Ausgabe 2 3 2 6 2 4 2" xfId="26940"/>
    <cellStyle name="Ausgabe 2 3 2 6 2 4 2 2" xfId="41255"/>
    <cellStyle name="Ausgabe 2 3 2 6 2 4 3" xfId="34118"/>
    <cellStyle name="Ausgabe 2 3 2 6 2 5" xfId="21018"/>
    <cellStyle name="Ausgabe 2 3 2 6 2 5 2" xfId="35333"/>
    <cellStyle name="Ausgabe 2 3 2 6 2 6" xfId="28155"/>
    <cellStyle name="Ausgabe 2 3 2 6 3" xfId="15685"/>
    <cellStyle name="Ausgabe 2 3 2 6 3 2" xfId="22844"/>
    <cellStyle name="Ausgabe 2 3 2 6 3 2 2" xfId="37159"/>
    <cellStyle name="Ausgabe 2 3 2 6 3 3" xfId="30000"/>
    <cellStyle name="Ausgabe 2 3 2 6 4" xfId="18039"/>
    <cellStyle name="Ausgabe 2 3 2 6 4 2" xfId="25176"/>
    <cellStyle name="Ausgabe 2 3 2 6 4 2 2" xfId="39491"/>
    <cellStyle name="Ausgabe 2 3 2 6 4 3" xfId="32354"/>
    <cellStyle name="Ausgabe 2 3 3" xfId="1153"/>
    <cellStyle name="Ausgabe 2 3 3 2" xfId="13321"/>
    <cellStyle name="Ausgabe 2 3 3 2 2" xfId="14317"/>
    <cellStyle name="Ausgabe 2 3 3 2 2 2" xfId="16686"/>
    <cellStyle name="Ausgabe 2 3 3 2 2 2 2" xfId="23845"/>
    <cellStyle name="Ausgabe 2 3 3 2 2 2 2 2" xfId="38160"/>
    <cellStyle name="Ausgabe 2 3 3 2 2 2 3" xfId="31001"/>
    <cellStyle name="Ausgabe 2 3 3 2 2 3" xfId="19040"/>
    <cellStyle name="Ausgabe 2 3 3 2 2 3 2" xfId="26177"/>
    <cellStyle name="Ausgabe 2 3 3 2 2 3 2 2" xfId="40492"/>
    <cellStyle name="Ausgabe 2 3 3 2 2 3 3" xfId="33355"/>
    <cellStyle name="Ausgabe 2 3 3 2 2 4" xfId="20373"/>
    <cellStyle name="Ausgabe 2 3 3 2 2 4 2" xfId="27510"/>
    <cellStyle name="Ausgabe 2 3 3 2 2 4 2 2" xfId="41825"/>
    <cellStyle name="Ausgabe 2 3 3 2 2 4 3" xfId="34688"/>
    <cellStyle name="Ausgabe 2 3 3 2 2 5" xfId="21588"/>
    <cellStyle name="Ausgabe 2 3 3 2 2 5 2" xfId="35903"/>
    <cellStyle name="Ausgabe 2 3 3 2 2 6" xfId="28725"/>
    <cellStyle name="Ausgabe 2 3 3 2 3" xfId="15690"/>
    <cellStyle name="Ausgabe 2 3 3 2 3 2" xfId="22849"/>
    <cellStyle name="Ausgabe 2 3 3 2 3 2 2" xfId="37164"/>
    <cellStyle name="Ausgabe 2 3 3 2 3 3" xfId="30005"/>
    <cellStyle name="Ausgabe 2 3 3 2 4" xfId="18044"/>
    <cellStyle name="Ausgabe 2 3 3 2 4 2" xfId="25181"/>
    <cellStyle name="Ausgabe 2 3 3 2 4 2 2" xfId="39496"/>
    <cellStyle name="Ausgabe 2 3 3 2 4 3" xfId="32359"/>
    <cellStyle name="Ausgabe 2 3 4" xfId="1154"/>
    <cellStyle name="Ausgabe 2 3 4 2" xfId="13322"/>
    <cellStyle name="Ausgabe 2 3 4 2 2" xfId="13945"/>
    <cellStyle name="Ausgabe 2 3 4 2 2 2" xfId="16314"/>
    <cellStyle name="Ausgabe 2 3 4 2 2 2 2" xfId="23473"/>
    <cellStyle name="Ausgabe 2 3 4 2 2 2 2 2" xfId="37788"/>
    <cellStyle name="Ausgabe 2 3 4 2 2 2 3" xfId="30629"/>
    <cellStyle name="Ausgabe 2 3 4 2 2 3" xfId="18668"/>
    <cellStyle name="Ausgabe 2 3 4 2 2 3 2" xfId="25805"/>
    <cellStyle name="Ausgabe 2 3 4 2 2 3 2 2" xfId="40120"/>
    <cellStyle name="Ausgabe 2 3 4 2 2 3 3" xfId="32983"/>
    <cellStyle name="Ausgabe 2 3 4 2 2 4" xfId="20109"/>
    <cellStyle name="Ausgabe 2 3 4 2 2 4 2" xfId="27246"/>
    <cellStyle name="Ausgabe 2 3 4 2 2 4 2 2" xfId="41561"/>
    <cellStyle name="Ausgabe 2 3 4 2 2 4 3" xfId="34424"/>
    <cellStyle name="Ausgabe 2 3 4 2 2 5" xfId="21324"/>
    <cellStyle name="Ausgabe 2 3 4 2 2 5 2" xfId="35639"/>
    <cellStyle name="Ausgabe 2 3 4 2 2 6" xfId="28461"/>
    <cellStyle name="Ausgabe 2 3 4 2 3" xfId="15691"/>
    <cellStyle name="Ausgabe 2 3 4 2 3 2" xfId="22850"/>
    <cellStyle name="Ausgabe 2 3 4 2 3 2 2" xfId="37165"/>
    <cellStyle name="Ausgabe 2 3 4 2 3 3" xfId="30006"/>
    <cellStyle name="Ausgabe 2 3 4 2 4" xfId="18045"/>
    <cellStyle name="Ausgabe 2 3 4 2 4 2" xfId="25182"/>
    <cellStyle name="Ausgabe 2 3 4 2 4 2 2" xfId="39497"/>
    <cellStyle name="Ausgabe 2 3 4 2 4 3" xfId="32360"/>
    <cellStyle name="Ausgabe 2 3 5" xfId="1155"/>
    <cellStyle name="Ausgabe 2 3 5 2" xfId="13323"/>
    <cellStyle name="Ausgabe 2 3 5 2 2" xfId="13379"/>
    <cellStyle name="Ausgabe 2 3 5 2 2 2" xfId="15748"/>
    <cellStyle name="Ausgabe 2 3 5 2 2 2 2" xfId="22907"/>
    <cellStyle name="Ausgabe 2 3 5 2 2 2 2 2" xfId="37222"/>
    <cellStyle name="Ausgabe 2 3 5 2 2 2 3" xfId="30063"/>
    <cellStyle name="Ausgabe 2 3 5 2 2 3" xfId="18102"/>
    <cellStyle name="Ausgabe 2 3 5 2 2 3 2" xfId="25239"/>
    <cellStyle name="Ausgabe 2 3 5 2 2 3 2 2" xfId="39554"/>
    <cellStyle name="Ausgabe 2 3 5 2 2 3 3" xfId="32417"/>
    <cellStyle name="Ausgabe 2 3 5 2 2 4" xfId="19806"/>
    <cellStyle name="Ausgabe 2 3 5 2 2 4 2" xfId="26943"/>
    <cellStyle name="Ausgabe 2 3 5 2 2 4 2 2" xfId="41258"/>
    <cellStyle name="Ausgabe 2 3 5 2 2 4 3" xfId="34121"/>
    <cellStyle name="Ausgabe 2 3 5 2 2 5" xfId="21021"/>
    <cellStyle name="Ausgabe 2 3 5 2 2 5 2" xfId="35336"/>
    <cellStyle name="Ausgabe 2 3 5 2 2 6" xfId="28158"/>
    <cellStyle name="Ausgabe 2 3 5 2 3" xfId="15692"/>
    <cellStyle name="Ausgabe 2 3 5 2 3 2" xfId="22851"/>
    <cellStyle name="Ausgabe 2 3 5 2 3 2 2" xfId="37166"/>
    <cellStyle name="Ausgabe 2 3 5 2 3 3" xfId="30007"/>
    <cellStyle name="Ausgabe 2 3 5 2 4" xfId="18046"/>
    <cellStyle name="Ausgabe 2 3 5 2 4 2" xfId="25183"/>
    <cellStyle name="Ausgabe 2 3 5 2 4 2 2" xfId="39498"/>
    <cellStyle name="Ausgabe 2 3 5 2 4 3" xfId="32361"/>
    <cellStyle name="Ausgabe 2 3 6" xfId="1156"/>
    <cellStyle name="Ausgabe 2 3 6 2" xfId="13324"/>
    <cellStyle name="Ausgabe 2 3 6 2 2" xfId="14318"/>
    <cellStyle name="Ausgabe 2 3 6 2 2 2" xfId="16687"/>
    <cellStyle name="Ausgabe 2 3 6 2 2 2 2" xfId="23846"/>
    <cellStyle name="Ausgabe 2 3 6 2 2 2 2 2" xfId="38161"/>
    <cellStyle name="Ausgabe 2 3 6 2 2 2 3" xfId="31002"/>
    <cellStyle name="Ausgabe 2 3 6 2 2 3" xfId="19041"/>
    <cellStyle name="Ausgabe 2 3 6 2 2 3 2" xfId="26178"/>
    <cellStyle name="Ausgabe 2 3 6 2 2 3 2 2" xfId="40493"/>
    <cellStyle name="Ausgabe 2 3 6 2 2 3 3" xfId="33356"/>
    <cellStyle name="Ausgabe 2 3 6 2 2 4" xfId="20374"/>
    <cellStyle name="Ausgabe 2 3 6 2 2 4 2" xfId="27511"/>
    <cellStyle name="Ausgabe 2 3 6 2 2 4 2 2" xfId="41826"/>
    <cellStyle name="Ausgabe 2 3 6 2 2 4 3" xfId="34689"/>
    <cellStyle name="Ausgabe 2 3 6 2 2 5" xfId="21589"/>
    <cellStyle name="Ausgabe 2 3 6 2 2 5 2" xfId="35904"/>
    <cellStyle name="Ausgabe 2 3 6 2 2 6" xfId="28726"/>
    <cellStyle name="Ausgabe 2 3 6 2 3" xfId="15693"/>
    <cellStyle name="Ausgabe 2 3 6 2 3 2" xfId="22852"/>
    <cellStyle name="Ausgabe 2 3 6 2 3 2 2" xfId="37167"/>
    <cellStyle name="Ausgabe 2 3 6 2 3 3" xfId="30008"/>
    <cellStyle name="Ausgabe 2 3 6 2 4" xfId="18047"/>
    <cellStyle name="Ausgabe 2 3 6 2 4 2" xfId="25184"/>
    <cellStyle name="Ausgabe 2 3 6 2 4 2 2" xfId="39499"/>
    <cellStyle name="Ausgabe 2 3 6 2 4 3" xfId="32362"/>
    <cellStyle name="Ausgabe 2 3 7" xfId="10761"/>
    <cellStyle name="Ausgabe 2 3 8" xfId="11047"/>
    <cellStyle name="Ausgabe 2 3 9" xfId="13315"/>
    <cellStyle name="Ausgabe 2 3 9 2" xfId="14209"/>
    <cellStyle name="Ausgabe 2 3 9 2 2" xfId="16578"/>
    <cellStyle name="Ausgabe 2 3 9 2 2 2" xfId="23737"/>
    <cellStyle name="Ausgabe 2 3 9 2 2 2 2" xfId="38052"/>
    <cellStyle name="Ausgabe 2 3 9 2 2 3" xfId="30893"/>
    <cellStyle name="Ausgabe 2 3 9 2 3" xfId="18932"/>
    <cellStyle name="Ausgabe 2 3 9 2 3 2" xfId="26069"/>
    <cellStyle name="Ausgabe 2 3 9 2 3 2 2" xfId="40384"/>
    <cellStyle name="Ausgabe 2 3 9 2 3 3" xfId="33247"/>
    <cellStyle name="Ausgabe 2 3 9 2 4" xfId="20266"/>
    <cellStyle name="Ausgabe 2 3 9 2 4 2" xfId="27403"/>
    <cellStyle name="Ausgabe 2 3 9 2 4 2 2" xfId="41718"/>
    <cellStyle name="Ausgabe 2 3 9 2 4 3" xfId="34581"/>
    <cellStyle name="Ausgabe 2 3 9 2 5" xfId="21481"/>
    <cellStyle name="Ausgabe 2 3 9 2 5 2" xfId="35796"/>
    <cellStyle name="Ausgabe 2 3 9 2 6" xfId="28618"/>
    <cellStyle name="Ausgabe 2 3 9 3" xfId="15684"/>
    <cellStyle name="Ausgabe 2 3 9 3 2" xfId="22843"/>
    <cellStyle name="Ausgabe 2 3 9 3 2 2" xfId="37158"/>
    <cellStyle name="Ausgabe 2 3 9 3 3" xfId="29999"/>
    <cellStyle name="Ausgabe 2 3 9 4" xfId="18038"/>
    <cellStyle name="Ausgabe 2 3 9 4 2" xfId="25175"/>
    <cellStyle name="Ausgabe 2 3 9 4 2 2" xfId="39490"/>
    <cellStyle name="Ausgabe 2 3 9 4 3" xfId="32353"/>
    <cellStyle name="Ausgabe 2 4" xfId="1157"/>
    <cellStyle name="Ausgabe 2 4 2" xfId="1158"/>
    <cellStyle name="Ausgabe 2 4 2 2" xfId="13326"/>
    <cellStyle name="Ausgabe 2 4 2 2 2" xfId="13380"/>
    <cellStyle name="Ausgabe 2 4 2 2 2 2" xfId="15749"/>
    <cellStyle name="Ausgabe 2 4 2 2 2 2 2" xfId="22908"/>
    <cellStyle name="Ausgabe 2 4 2 2 2 2 2 2" xfId="37223"/>
    <cellStyle name="Ausgabe 2 4 2 2 2 2 3" xfId="30064"/>
    <cellStyle name="Ausgabe 2 4 2 2 2 3" xfId="18103"/>
    <cellStyle name="Ausgabe 2 4 2 2 2 3 2" xfId="25240"/>
    <cellStyle name="Ausgabe 2 4 2 2 2 3 2 2" xfId="39555"/>
    <cellStyle name="Ausgabe 2 4 2 2 2 3 3" xfId="32418"/>
    <cellStyle name="Ausgabe 2 4 2 2 2 4" xfId="19807"/>
    <cellStyle name="Ausgabe 2 4 2 2 2 4 2" xfId="26944"/>
    <cellStyle name="Ausgabe 2 4 2 2 2 4 2 2" xfId="41259"/>
    <cellStyle name="Ausgabe 2 4 2 2 2 4 3" xfId="34122"/>
    <cellStyle name="Ausgabe 2 4 2 2 2 5" xfId="21022"/>
    <cellStyle name="Ausgabe 2 4 2 2 2 5 2" xfId="35337"/>
    <cellStyle name="Ausgabe 2 4 2 2 2 6" xfId="28159"/>
    <cellStyle name="Ausgabe 2 4 2 2 3" xfId="15695"/>
    <cellStyle name="Ausgabe 2 4 2 2 3 2" xfId="22854"/>
    <cellStyle name="Ausgabe 2 4 2 2 3 2 2" xfId="37169"/>
    <cellStyle name="Ausgabe 2 4 2 2 3 3" xfId="30010"/>
    <cellStyle name="Ausgabe 2 4 2 2 4" xfId="18049"/>
    <cellStyle name="Ausgabe 2 4 2 2 4 2" xfId="25186"/>
    <cellStyle name="Ausgabe 2 4 2 2 4 2 2" xfId="39501"/>
    <cellStyle name="Ausgabe 2 4 2 2 4 3" xfId="32364"/>
    <cellStyle name="Ausgabe 2 4 3" xfId="1159"/>
    <cellStyle name="Ausgabe 2 4 3 2" xfId="13327"/>
    <cellStyle name="Ausgabe 2 4 3 2 2" xfId="14319"/>
    <cellStyle name="Ausgabe 2 4 3 2 2 2" xfId="16688"/>
    <cellStyle name="Ausgabe 2 4 3 2 2 2 2" xfId="23847"/>
    <cellStyle name="Ausgabe 2 4 3 2 2 2 2 2" xfId="38162"/>
    <cellStyle name="Ausgabe 2 4 3 2 2 2 3" xfId="31003"/>
    <cellStyle name="Ausgabe 2 4 3 2 2 3" xfId="19042"/>
    <cellStyle name="Ausgabe 2 4 3 2 2 3 2" xfId="26179"/>
    <cellStyle name="Ausgabe 2 4 3 2 2 3 2 2" xfId="40494"/>
    <cellStyle name="Ausgabe 2 4 3 2 2 3 3" xfId="33357"/>
    <cellStyle name="Ausgabe 2 4 3 2 2 4" xfId="20375"/>
    <cellStyle name="Ausgabe 2 4 3 2 2 4 2" xfId="27512"/>
    <cellStyle name="Ausgabe 2 4 3 2 2 4 2 2" xfId="41827"/>
    <cellStyle name="Ausgabe 2 4 3 2 2 4 3" xfId="34690"/>
    <cellStyle name="Ausgabe 2 4 3 2 2 5" xfId="21590"/>
    <cellStyle name="Ausgabe 2 4 3 2 2 5 2" xfId="35905"/>
    <cellStyle name="Ausgabe 2 4 3 2 2 6" xfId="28727"/>
    <cellStyle name="Ausgabe 2 4 3 2 3" xfId="15696"/>
    <cellStyle name="Ausgabe 2 4 3 2 3 2" xfId="22855"/>
    <cellStyle name="Ausgabe 2 4 3 2 3 2 2" xfId="37170"/>
    <cellStyle name="Ausgabe 2 4 3 2 3 3" xfId="30011"/>
    <cellStyle name="Ausgabe 2 4 3 2 4" xfId="18050"/>
    <cellStyle name="Ausgabe 2 4 3 2 4 2" xfId="25187"/>
    <cellStyle name="Ausgabe 2 4 3 2 4 2 2" xfId="39502"/>
    <cellStyle name="Ausgabe 2 4 3 2 4 3" xfId="32365"/>
    <cellStyle name="Ausgabe 2 4 4" xfId="1160"/>
    <cellStyle name="Ausgabe 2 4 4 2" xfId="13328"/>
    <cellStyle name="Ausgabe 2 4 4 2 2" xfId="13430"/>
    <cellStyle name="Ausgabe 2 4 4 2 2 2" xfId="15799"/>
    <cellStyle name="Ausgabe 2 4 4 2 2 2 2" xfId="22958"/>
    <cellStyle name="Ausgabe 2 4 4 2 2 2 2 2" xfId="37273"/>
    <cellStyle name="Ausgabe 2 4 4 2 2 2 3" xfId="30114"/>
    <cellStyle name="Ausgabe 2 4 4 2 2 3" xfId="18153"/>
    <cellStyle name="Ausgabe 2 4 4 2 2 3 2" xfId="25290"/>
    <cellStyle name="Ausgabe 2 4 4 2 2 3 2 2" xfId="39605"/>
    <cellStyle name="Ausgabe 2 4 4 2 2 3 3" xfId="32468"/>
    <cellStyle name="Ausgabe 2 4 4 2 2 4" xfId="19857"/>
    <cellStyle name="Ausgabe 2 4 4 2 2 4 2" xfId="26994"/>
    <cellStyle name="Ausgabe 2 4 4 2 2 4 2 2" xfId="41309"/>
    <cellStyle name="Ausgabe 2 4 4 2 2 4 3" xfId="34172"/>
    <cellStyle name="Ausgabe 2 4 4 2 2 5" xfId="21072"/>
    <cellStyle name="Ausgabe 2 4 4 2 2 5 2" xfId="35387"/>
    <cellStyle name="Ausgabe 2 4 4 2 2 6" xfId="28209"/>
    <cellStyle name="Ausgabe 2 4 4 2 3" xfId="15697"/>
    <cellStyle name="Ausgabe 2 4 4 2 3 2" xfId="22856"/>
    <cellStyle name="Ausgabe 2 4 4 2 3 2 2" xfId="37171"/>
    <cellStyle name="Ausgabe 2 4 4 2 3 3" xfId="30012"/>
    <cellStyle name="Ausgabe 2 4 4 2 4" xfId="18051"/>
    <cellStyle name="Ausgabe 2 4 4 2 4 2" xfId="25188"/>
    <cellStyle name="Ausgabe 2 4 4 2 4 2 2" xfId="39503"/>
    <cellStyle name="Ausgabe 2 4 4 2 4 3" xfId="32366"/>
    <cellStyle name="Ausgabe 2 4 5" xfId="1161"/>
    <cellStyle name="Ausgabe 2 4 5 2" xfId="13329"/>
    <cellStyle name="Ausgabe 2 4 5 2 2" xfId="13381"/>
    <cellStyle name="Ausgabe 2 4 5 2 2 2" xfId="15750"/>
    <cellStyle name="Ausgabe 2 4 5 2 2 2 2" xfId="22909"/>
    <cellStyle name="Ausgabe 2 4 5 2 2 2 2 2" xfId="37224"/>
    <cellStyle name="Ausgabe 2 4 5 2 2 2 3" xfId="30065"/>
    <cellStyle name="Ausgabe 2 4 5 2 2 3" xfId="18104"/>
    <cellStyle name="Ausgabe 2 4 5 2 2 3 2" xfId="25241"/>
    <cellStyle name="Ausgabe 2 4 5 2 2 3 2 2" xfId="39556"/>
    <cellStyle name="Ausgabe 2 4 5 2 2 3 3" xfId="32419"/>
    <cellStyle name="Ausgabe 2 4 5 2 2 4" xfId="19808"/>
    <cellStyle name="Ausgabe 2 4 5 2 2 4 2" xfId="26945"/>
    <cellStyle name="Ausgabe 2 4 5 2 2 4 2 2" xfId="41260"/>
    <cellStyle name="Ausgabe 2 4 5 2 2 4 3" xfId="34123"/>
    <cellStyle name="Ausgabe 2 4 5 2 2 5" xfId="21023"/>
    <cellStyle name="Ausgabe 2 4 5 2 2 5 2" xfId="35338"/>
    <cellStyle name="Ausgabe 2 4 5 2 2 6" xfId="28160"/>
    <cellStyle name="Ausgabe 2 4 5 2 3" xfId="15698"/>
    <cellStyle name="Ausgabe 2 4 5 2 3 2" xfId="22857"/>
    <cellStyle name="Ausgabe 2 4 5 2 3 2 2" xfId="37172"/>
    <cellStyle name="Ausgabe 2 4 5 2 3 3" xfId="30013"/>
    <cellStyle name="Ausgabe 2 4 5 2 4" xfId="18052"/>
    <cellStyle name="Ausgabe 2 4 5 2 4 2" xfId="25189"/>
    <cellStyle name="Ausgabe 2 4 5 2 4 2 2" xfId="39504"/>
    <cellStyle name="Ausgabe 2 4 5 2 4 3" xfId="32367"/>
    <cellStyle name="Ausgabe 2 4 6" xfId="10762"/>
    <cellStyle name="Ausgabe 2 4 7" xfId="11048"/>
    <cellStyle name="Ausgabe 2 4 8" xfId="13325"/>
    <cellStyle name="Ausgabe 2 4 8 2" xfId="14522"/>
    <cellStyle name="Ausgabe 2 4 8 2 2" xfId="16891"/>
    <cellStyle name="Ausgabe 2 4 8 2 2 2" xfId="24050"/>
    <cellStyle name="Ausgabe 2 4 8 2 2 2 2" xfId="38365"/>
    <cellStyle name="Ausgabe 2 4 8 2 2 3" xfId="31206"/>
    <cellStyle name="Ausgabe 2 4 8 2 3" xfId="19245"/>
    <cellStyle name="Ausgabe 2 4 8 2 3 2" xfId="26382"/>
    <cellStyle name="Ausgabe 2 4 8 2 3 2 2" xfId="40697"/>
    <cellStyle name="Ausgabe 2 4 8 2 3 3" xfId="33560"/>
    <cellStyle name="Ausgabe 2 4 8 2 4" xfId="20552"/>
    <cellStyle name="Ausgabe 2 4 8 2 4 2" xfId="27689"/>
    <cellStyle name="Ausgabe 2 4 8 2 4 2 2" xfId="42004"/>
    <cellStyle name="Ausgabe 2 4 8 2 4 3" xfId="34867"/>
    <cellStyle name="Ausgabe 2 4 8 2 5" xfId="21767"/>
    <cellStyle name="Ausgabe 2 4 8 2 5 2" xfId="36082"/>
    <cellStyle name="Ausgabe 2 4 8 2 6" xfId="28904"/>
    <cellStyle name="Ausgabe 2 4 8 3" xfId="15694"/>
    <cellStyle name="Ausgabe 2 4 8 3 2" xfId="22853"/>
    <cellStyle name="Ausgabe 2 4 8 3 2 2" xfId="37168"/>
    <cellStyle name="Ausgabe 2 4 8 3 3" xfId="30009"/>
    <cellStyle name="Ausgabe 2 4 8 4" xfId="18048"/>
    <cellStyle name="Ausgabe 2 4 8 4 2" xfId="25185"/>
    <cellStyle name="Ausgabe 2 4 8 4 2 2" xfId="39500"/>
    <cellStyle name="Ausgabe 2 4 8 4 3" xfId="32363"/>
    <cellStyle name="Ausgabe 2 5" xfId="1162"/>
    <cellStyle name="Ausgabe 2 5 2" xfId="7511"/>
    <cellStyle name="Ausgabe 2 5 3" xfId="11049"/>
    <cellStyle name="Ausgabe 2 5 4" xfId="13330"/>
    <cellStyle name="Ausgabe 2 5 4 2" xfId="14320"/>
    <cellStyle name="Ausgabe 2 5 4 2 2" xfId="16689"/>
    <cellStyle name="Ausgabe 2 5 4 2 2 2" xfId="23848"/>
    <cellStyle name="Ausgabe 2 5 4 2 2 2 2" xfId="38163"/>
    <cellStyle name="Ausgabe 2 5 4 2 2 3" xfId="31004"/>
    <cellStyle name="Ausgabe 2 5 4 2 3" xfId="19043"/>
    <cellStyle name="Ausgabe 2 5 4 2 3 2" xfId="26180"/>
    <cellStyle name="Ausgabe 2 5 4 2 3 2 2" xfId="40495"/>
    <cellStyle name="Ausgabe 2 5 4 2 3 3" xfId="33358"/>
    <cellStyle name="Ausgabe 2 5 4 2 4" xfId="20376"/>
    <cellStyle name="Ausgabe 2 5 4 2 4 2" xfId="27513"/>
    <cellStyle name="Ausgabe 2 5 4 2 4 2 2" xfId="41828"/>
    <cellStyle name="Ausgabe 2 5 4 2 4 3" xfId="34691"/>
    <cellStyle name="Ausgabe 2 5 4 2 5" xfId="21591"/>
    <cellStyle name="Ausgabe 2 5 4 2 5 2" xfId="35906"/>
    <cellStyle name="Ausgabe 2 5 4 2 6" xfId="28728"/>
    <cellStyle name="Ausgabe 2 5 4 3" xfId="15699"/>
    <cellStyle name="Ausgabe 2 5 4 3 2" xfId="22858"/>
    <cellStyle name="Ausgabe 2 5 4 3 2 2" xfId="37173"/>
    <cellStyle name="Ausgabe 2 5 4 3 3" xfId="30014"/>
    <cellStyle name="Ausgabe 2 5 4 4" xfId="18053"/>
    <cellStyle name="Ausgabe 2 5 4 4 2" xfId="25190"/>
    <cellStyle name="Ausgabe 2 5 4 4 2 2" xfId="39505"/>
    <cellStyle name="Ausgabe 2 5 4 4 3" xfId="32368"/>
    <cellStyle name="Ausgabe 2 6" xfId="1163"/>
    <cellStyle name="Ausgabe 2 6 2" xfId="7512"/>
    <cellStyle name="Ausgabe 2 6 2 2" xfId="14053"/>
    <cellStyle name="Ausgabe 2 6 2 2 2" xfId="14953"/>
    <cellStyle name="Ausgabe 2 6 2 2 2 2" xfId="17310"/>
    <cellStyle name="Ausgabe 2 6 2 2 2 2 2" xfId="24447"/>
    <cellStyle name="Ausgabe 2 6 2 2 2 2 2 2" xfId="38762"/>
    <cellStyle name="Ausgabe 2 6 2 2 2 2 3" xfId="31625"/>
    <cellStyle name="Ausgabe 2 6 2 2 2 3" xfId="19664"/>
    <cellStyle name="Ausgabe 2 6 2 2 2 3 2" xfId="26801"/>
    <cellStyle name="Ausgabe 2 6 2 2 2 3 2 2" xfId="41116"/>
    <cellStyle name="Ausgabe 2 6 2 2 2 3 3" xfId="33979"/>
    <cellStyle name="Ausgabe 2 6 2 2 2 4" xfId="20940"/>
    <cellStyle name="Ausgabe 2 6 2 2 2 4 2" xfId="28077"/>
    <cellStyle name="Ausgabe 2 6 2 2 2 4 2 2" xfId="42392"/>
    <cellStyle name="Ausgabe 2 6 2 2 2 4 3" xfId="35255"/>
    <cellStyle name="Ausgabe 2 6 2 2 2 5" xfId="22116"/>
    <cellStyle name="Ausgabe 2 6 2 2 2 5 2" xfId="36431"/>
    <cellStyle name="Ausgabe 2 6 2 2 2 6" xfId="29272"/>
    <cellStyle name="Ausgabe 2 6 2 2 3" xfId="16422"/>
    <cellStyle name="Ausgabe 2 6 2 2 3 2" xfId="23581"/>
    <cellStyle name="Ausgabe 2 6 2 2 3 2 2" xfId="37896"/>
    <cellStyle name="Ausgabe 2 6 2 2 3 3" xfId="30737"/>
    <cellStyle name="Ausgabe 2 6 2 2 4" xfId="18776"/>
    <cellStyle name="Ausgabe 2 6 2 2 4 2" xfId="25913"/>
    <cellStyle name="Ausgabe 2 6 2 2 4 2 2" xfId="40228"/>
    <cellStyle name="Ausgabe 2 6 2 2 4 3" xfId="33091"/>
    <cellStyle name="Ausgabe 2 6 3" xfId="13331"/>
    <cellStyle name="Ausgabe 2 6 3 2" xfId="13431"/>
    <cellStyle name="Ausgabe 2 6 3 2 2" xfId="15800"/>
    <cellStyle name="Ausgabe 2 6 3 2 2 2" xfId="22959"/>
    <cellStyle name="Ausgabe 2 6 3 2 2 2 2" xfId="37274"/>
    <cellStyle name="Ausgabe 2 6 3 2 2 3" xfId="30115"/>
    <cellStyle name="Ausgabe 2 6 3 2 3" xfId="18154"/>
    <cellStyle name="Ausgabe 2 6 3 2 3 2" xfId="25291"/>
    <cellStyle name="Ausgabe 2 6 3 2 3 2 2" xfId="39606"/>
    <cellStyle name="Ausgabe 2 6 3 2 3 3" xfId="32469"/>
    <cellStyle name="Ausgabe 2 6 3 2 4" xfId="19858"/>
    <cellStyle name="Ausgabe 2 6 3 2 4 2" xfId="26995"/>
    <cellStyle name="Ausgabe 2 6 3 2 4 2 2" xfId="41310"/>
    <cellStyle name="Ausgabe 2 6 3 2 4 3" xfId="34173"/>
    <cellStyle name="Ausgabe 2 6 3 2 5" xfId="21073"/>
    <cellStyle name="Ausgabe 2 6 3 2 5 2" xfId="35388"/>
    <cellStyle name="Ausgabe 2 6 3 2 6" xfId="28210"/>
    <cellStyle name="Ausgabe 2 6 3 3" xfId="15700"/>
    <cellStyle name="Ausgabe 2 6 3 3 2" xfId="22859"/>
    <cellStyle name="Ausgabe 2 6 3 3 2 2" xfId="37174"/>
    <cellStyle name="Ausgabe 2 6 3 3 3" xfId="30015"/>
    <cellStyle name="Ausgabe 2 6 3 4" xfId="18054"/>
    <cellStyle name="Ausgabe 2 6 3 4 2" xfId="25191"/>
    <cellStyle name="Ausgabe 2 6 3 4 2 2" xfId="39506"/>
    <cellStyle name="Ausgabe 2 6 3 4 3" xfId="32369"/>
    <cellStyle name="Ausgabe 2 7" xfId="1164"/>
    <cellStyle name="Ausgabe 2 7 2" xfId="7513"/>
    <cellStyle name="Ausgabe 2 7 2 2" xfId="14054"/>
    <cellStyle name="Ausgabe 2 7 2 2 2" xfId="14954"/>
    <cellStyle name="Ausgabe 2 7 2 2 2 2" xfId="17311"/>
    <cellStyle name="Ausgabe 2 7 2 2 2 2 2" xfId="24448"/>
    <cellStyle name="Ausgabe 2 7 2 2 2 2 2 2" xfId="38763"/>
    <cellStyle name="Ausgabe 2 7 2 2 2 2 3" xfId="31626"/>
    <cellStyle name="Ausgabe 2 7 2 2 2 3" xfId="19665"/>
    <cellStyle name="Ausgabe 2 7 2 2 2 3 2" xfId="26802"/>
    <cellStyle name="Ausgabe 2 7 2 2 2 3 2 2" xfId="41117"/>
    <cellStyle name="Ausgabe 2 7 2 2 2 3 3" xfId="33980"/>
    <cellStyle name="Ausgabe 2 7 2 2 2 4" xfId="20941"/>
    <cellStyle name="Ausgabe 2 7 2 2 2 4 2" xfId="28078"/>
    <cellStyle name="Ausgabe 2 7 2 2 2 4 2 2" xfId="42393"/>
    <cellStyle name="Ausgabe 2 7 2 2 2 4 3" xfId="35256"/>
    <cellStyle name="Ausgabe 2 7 2 2 2 5" xfId="22117"/>
    <cellStyle name="Ausgabe 2 7 2 2 2 5 2" xfId="36432"/>
    <cellStyle name="Ausgabe 2 7 2 2 2 6" xfId="29273"/>
    <cellStyle name="Ausgabe 2 7 2 2 3" xfId="16423"/>
    <cellStyle name="Ausgabe 2 7 2 2 3 2" xfId="23582"/>
    <cellStyle name="Ausgabe 2 7 2 2 3 2 2" xfId="37897"/>
    <cellStyle name="Ausgabe 2 7 2 2 3 3" xfId="30738"/>
    <cellStyle name="Ausgabe 2 7 2 2 4" xfId="18777"/>
    <cellStyle name="Ausgabe 2 7 2 2 4 2" xfId="25914"/>
    <cellStyle name="Ausgabe 2 7 2 2 4 2 2" xfId="40229"/>
    <cellStyle name="Ausgabe 2 7 2 2 4 3" xfId="33092"/>
    <cellStyle name="Ausgabe 2 7 3" xfId="11050"/>
    <cellStyle name="Ausgabe 2 7 3 2" xfId="14475"/>
    <cellStyle name="Ausgabe 2 7 3 2 2" xfId="15002"/>
    <cellStyle name="Ausgabe 2 7 3 2 2 2" xfId="17359"/>
    <cellStyle name="Ausgabe 2 7 3 2 2 2 2" xfId="24496"/>
    <cellStyle name="Ausgabe 2 7 3 2 2 2 2 2" xfId="38811"/>
    <cellStyle name="Ausgabe 2 7 3 2 2 2 3" xfId="31674"/>
    <cellStyle name="Ausgabe 2 7 3 2 2 3" xfId="19713"/>
    <cellStyle name="Ausgabe 2 7 3 2 2 3 2" xfId="26850"/>
    <cellStyle name="Ausgabe 2 7 3 2 2 3 2 2" xfId="41165"/>
    <cellStyle name="Ausgabe 2 7 3 2 2 3 3" xfId="34028"/>
    <cellStyle name="Ausgabe 2 7 3 2 2 4" xfId="20989"/>
    <cellStyle name="Ausgabe 2 7 3 2 2 4 2" xfId="28126"/>
    <cellStyle name="Ausgabe 2 7 3 2 2 4 2 2" xfId="42441"/>
    <cellStyle name="Ausgabe 2 7 3 2 2 4 3" xfId="35304"/>
    <cellStyle name="Ausgabe 2 7 3 2 2 5" xfId="22165"/>
    <cellStyle name="Ausgabe 2 7 3 2 2 5 2" xfId="36480"/>
    <cellStyle name="Ausgabe 2 7 3 2 2 6" xfId="29321"/>
    <cellStyle name="Ausgabe 2 7 3 2 3" xfId="16844"/>
    <cellStyle name="Ausgabe 2 7 3 2 3 2" xfId="24003"/>
    <cellStyle name="Ausgabe 2 7 3 2 3 2 2" xfId="38318"/>
    <cellStyle name="Ausgabe 2 7 3 2 3 3" xfId="31159"/>
    <cellStyle name="Ausgabe 2 7 3 2 4" xfId="19198"/>
    <cellStyle name="Ausgabe 2 7 3 2 4 2" xfId="26335"/>
    <cellStyle name="Ausgabe 2 7 3 2 4 2 2" xfId="40650"/>
    <cellStyle name="Ausgabe 2 7 3 2 4 3" xfId="33513"/>
    <cellStyle name="Ausgabe 2 7 4" xfId="13332"/>
    <cellStyle name="Ausgabe 2 7 4 2" xfId="13700"/>
    <cellStyle name="Ausgabe 2 7 4 2 2" xfId="16069"/>
    <cellStyle name="Ausgabe 2 7 4 2 2 2" xfId="23228"/>
    <cellStyle name="Ausgabe 2 7 4 2 2 2 2" xfId="37543"/>
    <cellStyle name="Ausgabe 2 7 4 2 2 3" xfId="30384"/>
    <cellStyle name="Ausgabe 2 7 4 2 3" xfId="18423"/>
    <cellStyle name="Ausgabe 2 7 4 2 3 2" xfId="25560"/>
    <cellStyle name="Ausgabe 2 7 4 2 3 2 2" xfId="39875"/>
    <cellStyle name="Ausgabe 2 7 4 2 3 3" xfId="32738"/>
    <cellStyle name="Ausgabe 2 7 4 2 4" xfId="19949"/>
    <cellStyle name="Ausgabe 2 7 4 2 4 2" xfId="27086"/>
    <cellStyle name="Ausgabe 2 7 4 2 4 2 2" xfId="41401"/>
    <cellStyle name="Ausgabe 2 7 4 2 4 3" xfId="34264"/>
    <cellStyle name="Ausgabe 2 7 4 2 5" xfId="21164"/>
    <cellStyle name="Ausgabe 2 7 4 2 5 2" xfId="35479"/>
    <cellStyle name="Ausgabe 2 7 4 2 6" xfId="28301"/>
    <cellStyle name="Ausgabe 2 7 4 3" xfId="15701"/>
    <cellStyle name="Ausgabe 2 7 4 3 2" xfId="22860"/>
    <cellStyle name="Ausgabe 2 7 4 3 2 2" xfId="37175"/>
    <cellStyle name="Ausgabe 2 7 4 3 3" xfId="30016"/>
    <cellStyle name="Ausgabe 2 7 4 4" xfId="18055"/>
    <cellStyle name="Ausgabe 2 7 4 4 2" xfId="25192"/>
    <cellStyle name="Ausgabe 2 7 4 4 2 2" xfId="39507"/>
    <cellStyle name="Ausgabe 2 7 4 4 3" xfId="32370"/>
    <cellStyle name="Ausgabe 2 8" xfId="1165"/>
    <cellStyle name="Ausgabe 2 8 2" xfId="13333"/>
    <cellStyle name="Ausgabe 2 8 2 2" xfId="14143"/>
    <cellStyle name="Ausgabe 2 8 2 2 2" xfId="16512"/>
    <cellStyle name="Ausgabe 2 8 2 2 2 2" xfId="23671"/>
    <cellStyle name="Ausgabe 2 8 2 2 2 2 2" xfId="37986"/>
    <cellStyle name="Ausgabe 2 8 2 2 2 3" xfId="30827"/>
    <cellStyle name="Ausgabe 2 8 2 2 3" xfId="18866"/>
    <cellStyle name="Ausgabe 2 8 2 2 3 2" xfId="26003"/>
    <cellStyle name="Ausgabe 2 8 2 2 3 2 2" xfId="40318"/>
    <cellStyle name="Ausgabe 2 8 2 2 3 3" xfId="33181"/>
    <cellStyle name="Ausgabe 2 8 2 2 4" xfId="20203"/>
    <cellStyle name="Ausgabe 2 8 2 2 4 2" xfId="27340"/>
    <cellStyle name="Ausgabe 2 8 2 2 4 2 2" xfId="41655"/>
    <cellStyle name="Ausgabe 2 8 2 2 4 3" xfId="34518"/>
    <cellStyle name="Ausgabe 2 8 2 2 5" xfId="21418"/>
    <cellStyle name="Ausgabe 2 8 2 2 5 2" xfId="35733"/>
    <cellStyle name="Ausgabe 2 8 2 2 6" xfId="28555"/>
    <cellStyle name="Ausgabe 2 8 2 3" xfId="15702"/>
    <cellStyle name="Ausgabe 2 8 2 3 2" xfId="22861"/>
    <cellStyle name="Ausgabe 2 8 2 3 2 2" xfId="37176"/>
    <cellStyle name="Ausgabe 2 8 2 3 3" xfId="30017"/>
    <cellStyle name="Ausgabe 2 8 2 4" xfId="18056"/>
    <cellStyle name="Ausgabe 2 8 2 4 2" xfId="25193"/>
    <cellStyle name="Ausgabe 2 8 2 4 2 2" xfId="39508"/>
    <cellStyle name="Ausgabe 2 8 2 4 3" xfId="32371"/>
    <cellStyle name="Ausgabe 2 9" xfId="2955"/>
    <cellStyle name="Ausgabe 2 9 2" xfId="11779"/>
    <cellStyle name="Ausgabe 2 9 2 2" xfId="13921"/>
    <cellStyle name="Ausgabe 2 9 2 2 2" xfId="14136"/>
    <cellStyle name="Ausgabe 2 9 2 2 2 2" xfId="16505"/>
    <cellStyle name="Ausgabe 2 9 2 2 2 2 2" xfId="23664"/>
    <cellStyle name="Ausgabe 2 9 2 2 2 2 2 2" xfId="37979"/>
    <cellStyle name="Ausgabe 2 9 2 2 2 2 3" xfId="30820"/>
    <cellStyle name="Ausgabe 2 9 2 2 2 3" xfId="18859"/>
    <cellStyle name="Ausgabe 2 9 2 2 2 3 2" xfId="25996"/>
    <cellStyle name="Ausgabe 2 9 2 2 2 3 2 2" xfId="40311"/>
    <cellStyle name="Ausgabe 2 9 2 2 2 3 3" xfId="33174"/>
    <cellStyle name="Ausgabe 2 9 2 2 2 4" xfId="20196"/>
    <cellStyle name="Ausgabe 2 9 2 2 2 4 2" xfId="27333"/>
    <cellStyle name="Ausgabe 2 9 2 2 2 4 2 2" xfId="41648"/>
    <cellStyle name="Ausgabe 2 9 2 2 2 4 3" xfId="34511"/>
    <cellStyle name="Ausgabe 2 9 2 2 2 5" xfId="21411"/>
    <cellStyle name="Ausgabe 2 9 2 2 2 5 2" xfId="35726"/>
    <cellStyle name="Ausgabe 2 9 2 2 2 6" xfId="28548"/>
    <cellStyle name="Ausgabe 2 9 2 2 3" xfId="16290"/>
    <cellStyle name="Ausgabe 2 9 2 2 3 2" xfId="23449"/>
    <cellStyle name="Ausgabe 2 9 2 2 3 2 2" xfId="37764"/>
    <cellStyle name="Ausgabe 2 9 2 2 3 3" xfId="30605"/>
    <cellStyle name="Ausgabe 2 9 2 2 4" xfId="18644"/>
    <cellStyle name="Ausgabe 2 9 2 2 4 2" xfId="25781"/>
    <cellStyle name="Ausgabe 2 9 2 2 4 2 2" xfId="40096"/>
    <cellStyle name="Ausgabe 2 9 2 2 4 3" xfId="32959"/>
    <cellStyle name="Ausgabe 2 9 3" xfId="11441"/>
    <cellStyle name="Ausgabe 3" xfId="1166"/>
    <cellStyle name="Ausgabe 3 2" xfId="1167"/>
    <cellStyle name="Ausgabe 3 2 2" xfId="7515"/>
    <cellStyle name="Ausgabe 3 2 3" xfId="9095"/>
    <cellStyle name="Ausgabe 3 2 4" xfId="13335"/>
    <cellStyle name="Ausgabe 3 2 4 2" xfId="13394"/>
    <cellStyle name="Ausgabe 3 2 4 2 2" xfId="15763"/>
    <cellStyle name="Ausgabe 3 2 4 2 2 2" xfId="22922"/>
    <cellStyle name="Ausgabe 3 2 4 2 2 2 2" xfId="37237"/>
    <cellStyle name="Ausgabe 3 2 4 2 2 3" xfId="30078"/>
    <cellStyle name="Ausgabe 3 2 4 2 3" xfId="18117"/>
    <cellStyle name="Ausgabe 3 2 4 2 3 2" xfId="25254"/>
    <cellStyle name="Ausgabe 3 2 4 2 3 2 2" xfId="39569"/>
    <cellStyle name="Ausgabe 3 2 4 2 3 3" xfId="32432"/>
    <cellStyle name="Ausgabe 3 2 4 2 4" xfId="19821"/>
    <cellStyle name="Ausgabe 3 2 4 2 4 2" xfId="26958"/>
    <cellStyle name="Ausgabe 3 2 4 2 4 2 2" xfId="41273"/>
    <cellStyle name="Ausgabe 3 2 4 2 4 3" xfId="34136"/>
    <cellStyle name="Ausgabe 3 2 4 2 5" xfId="21036"/>
    <cellStyle name="Ausgabe 3 2 4 2 5 2" xfId="35351"/>
    <cellStyle name="Ausgabe 3 2 4 2 6" xfId="28173"/>
    <cellStyle name="Ausgabe 3 2 4 3" xfId="15704"/>
    <cellStyle name="Ausgabe 3 2 4 3 2" xfId="22863"/>
    <cellStyle name="Ausgabe 3 2 4 3 2 2" xfId="37178"/>
    <cellStyle name="Ausgabe 3 2 4 3 3" xfId="30019"/>
    <cellStyle name="Ausgabe 3 2 4 4" xfId="18058"/>
    <cellStyle name="Ausgabe 3 2 4 4 2" xfId="25195"/>
    <cellStyle name="Ausgabe 3 2 4 4 2 2" xfId="39510"/>
    <cellStyle name="Ausgabe 3 2 4 4 3" xfId="32373"/>
    <cellStyle name="Ausgabe 3 3" xfId="1168"/>
    <cellStyle name="Ausgabe 3 3 2" xfId="7516"/>
    <cellStyle name="Ausgabe 3 3 2 2" xfId="14055"/>
    <cellStyle name="Ausgabe 3 3 2 2 2" xfId="14955"/>
    <cellStyle name="Ausgabe 3 3 2 2 2 2" xfId="17312"/>
    <cellStyle name="Ausgabe 3 3 2 2 2 2 2" xfId="24449"/>
    <cellStyle name="Ausgabe 3 3 2 2 2 2 2 2" xfId="38764"/>
    <cellStyle name="Ausgabe 3 3 2 2 2 2 3" xfId="31627"/>
    <cellStyle name="Ausgabe 3 3 2 2 2 3" xfId="19666"/>
    <cellStyle name="Ausgabe 3 3 2 2 2 3 2" xfId="26803"/>
    <cellStyle name="Ausgabe 3 3 2 2 2 3 2 2" xfId="41118"/>
    <cellStyle name="Ausgabe 3 3 2 2 2 3 3" xfId="33981"/>
    <cellStyle name="Ausgabe 3 3 2 2 2 4" xfId="20942"/>
    <cellStyle name="Ausgabe 3 3 2 2 2 4 2" xfId="28079"/>
    <cellStyle name="Ausgabe 3 3 2 2 2 4 2 2" xfId="42394"/>
    <cellStyle name="Ausgabe 3 3 2 2 2 4 3" xfId="35257"/>
    <cellStyle name="Ausgabe 3 3 2 2 2 5" xfId="22118"/>
    <cellStyle name="Ausgabe 3 3 2 2 2 5 2" xfId="36433"/>
    <cellStyle name="Ausgabe 3 3 2 2 2 6" xfId="29274"/>
    <cellStyle name="Ausgabe 3 3 2 2 3" xfId="16424"/>
    <cellStyle name="Ausgabe 3 3 2 2 3 2" xfId="23583"/>
    <cellStyle name="Ausgabe 3 3 2 2 3 2 2" xfId="37898"/>
    <cellStyle name="Ausgabe 3 3 2 2 3 3" xfId="30739"/>
    <cellStyle name="Ausgabe 3 3 2 2 4" xfId="18778"/>
    <cellStyle name="Ausgabe 3 3 2 2 4 2" xfId="25915"/>
    <cellStyle name="Ausgabe 3 3 2 2 4 2 2" xfId="40230"/>
    <cellStyle name="Ausgabe 3 3 2 2 4 3" xfId="33093"/>
    <cellStyle name="Ausgabe 3 3 3" xfId="13336"/>
    <cellStyle name="Ausgabe 3 3 3 2" xfId="14321"/>
    <cellStyle name="Ausgabe 3 3 3 2 2" xfId="16690"/>
    <cellStyle name="Ausgabe 3 3 3 2 2 2" xfId="23849"/>
    <cellStyle name="Ausgabe 3 3 3 2 2 2 2" xfId="38164"/>
    <cellStyle name="Ausgabe 3 3 3 2 2 3" xfId="31005"/>
    <cellStyle name="Ausgabe 3 3 3 2 3" xfId="19044"/>
    <cellStyle name="Ausgabe 3 3 3 2 3 2" xfId="26181"/>
    <cellStyle name="Ausgabe 3 3 3 2 3 2 2" xfId="40496"/>
    <cellStyle name="Ausgabe 3 3 3 2 3 3" xfId="33359"/>
    <cellStyle name="Ausgabe 3 3 3 2 4" xfId="20377"/>
    <cellStyle name="Ausgabe 3 3 3 2 4 2" xfId="27514"/>
    <cellStyle name="Ausgabe 3 3 3 2 4 2 2" xfId="41829"/>
    <cellStyle name="Ausgabe 3 3 3 2 4 3" xfId="34692"/>
    <cellStyle name="Ausgabe 3 3 3 2 5" xfId="21592"/>
    <cellStyle name="Ausgabe 3 3 3 2 5 2" xfId="35907"/>
    <cellStyle name="Ausgabe 3 3 3 2 6" xfId="28729"/>
    <cellStyle name="Ausgabe 3 3 3 3" xfId="15705"/>
    <cellStyle name="Ausgabe 3 3 3 3 2" xfId="22864"/>
    <cellStyle name="Ausgabe 3 3 3 3 2 2" xfId="37179"/>
    <cellStyle name="Ausgabe 3 3 3 3 3" xfId="30020"/>
    <cellStyle name="Ausgabe 3 3 3 4" xfId="18059"/>
    <cellStyle name="Ausgabe 3 3 3 4 2" xfId="25196"/>
    <cellStyle name="Ausgabe 3 3 3 4 2 2" xfId="39511"/>
    <cellStyle name="Ausgabe 3 3 3 4 3" xfId="32374"/>
    <cellStyle name="Ausgabe 3 4" xfId="1169"/>
    <cellStyle name="Ausgabe 3 4 2" xfId="13337"/>
    <cellStyle name="Ausgabe 3 4 2 2" xfId="14696"/>
    <cellStyle name="Ausgabe 3 4 2 2 2" xfId="17059"/>
    <cellStyle name="Ausgabe 3 4 2 2 2 2" xfId="24218"/>
    <cellStyle name="Ausgabe 3 4 2 2 2 2 2" xfId="38533"/>
    <cellStyle name="Ausgabe 3 4 2 2 2 3" xfId="31374"/>
    <cellStyle name="Ausgabe 3 4 2 2 3" xfId="19413"/>
    <cellStyle name="Ausgabe 3 4 2 2 3 2" xfId="26550"/>
    <cellStyle name="Ausgabe 3 4 2 2 3 2 2" xfId="40865"/>
    <cellStyle name="Ausgabe 3 4 2 2 3 3" xfId="33728"/>
    <cellStyle name="Ausgabe 3 4 2 2 4" xfId="20711"/>
    <cellStyle name="Ausgabe 3 4 2 2 4 2" xfId="27848"/>
    <cellStyle name="Ausgabe 3 4 2 2 4 2 2" xfId="42163"/>
    <cellStyle name="Ausgabe 3 4 2 2 4 3" xfId="35026"/>
    <cellStyle name="Ausgabe 3 4 2 2 5" xfId="21926"/>
    <cellStyle name="Ausgabe 3 4 2 2 5 2" xfId="36241"/>
    <cellStyle name="Ausgabe 3 4 2 2 6" xfId="29063"/>
    <cellStyle name="Ausgabe 3 4 2 3" xfId="15706"/>
    <cellStyle name="Ausgabe 3 4 2 3 2" xfId="22865"/>
    <cellStyle name="Ausgabe 3 4 2 3 2 2" xfId="37180"/>
    <cellStyle name="Ausgabe 3 4 2 3 3" xfId="30021"/>
    <cellStyle name="Ausgabe 3 4 2 4" xfId="18060"/>
    <cellStyle name="Ausgabe 3 4 2 4 2" xfId="25197"/>
    <cellStyle name="Ausgabe 3 4 2 4 2 2" xfId="39512"/>
    <cellStyle name="Ausgabe 3 4 2 4 3" xfId="32375"/>
    <cellStyle name="Ausgabe 3 5" xfId="1170"/>
    <cellStyle name="Ausgabe 3 5 2" xfId="13338"/>
    <cellStyle name="Ausgabe 3 5 2 2" xfId="13462"/>
    <cellStyle name="Ausgabe 3 5 2 2 2" xfId="15831"/>
    <cellStyle name="Ausgabe 3 5 2 2 2 2" xfId="22990"/>
    <cellStyle name="Ausgabe 3 5 2 2 2 2 2" xfId="37305"/>
    <cellStyle name="Ausgabe 3 5 2 2 2 3" xfId="30146"/>
    <cellStyle name="Ausgabe 3 5 2 2 3" xfId="18185"/>
    <cellStyle name="Ausgabe 3 5 2 2 3 2" xfId="25322"/>
    <cellStyle name="Ausgabe 3 5 2 2 3 2 2" xfId="39637"/>
    <cellStyle name="Ausgabe 3 5 2 2 3 3" xfId="32500"/>
    <cellStyle name="Ausgabe 3 5 2 2 4" xfId="19889"/>
    <cellStyle name="Ausgabe 3 5 2 2 4 2" xfId="27026"/>
    <cellStyle name="Ausgabe 3 5 2 2 4 2 2" xfId="41341"/>
    <cellStyle name="Ausgabe 3 5 2 2 4 3" xfId="34204"/>
    <cellStyle name="Ausgabe 3 5 2 2 5" xfId="21104"/>
    <cellStyle name="Ausgabe 3 5 2 2 5 2" xfId="35419"/>
    <cellStyle name="Ausgabe 3 5 2 2 6" xfId="28241"/>
    <cellStyle name="Ausgabe 3 5 2 3" xfId="15707"/>
    <cellStyle name="Ausgabe 3 5 2 3 2" xfId="22866"/>
    <cellStyle name="Ausgabe 3 5 2 3 2 2" xfId="37181"/>
    <cellStyle name="Ausgabe 3 5 2 3 3" xfId="30022"/>
    <cellStyle name="Ausgabe 3 5 2 4" xfId="18061"/>
    <cellStyle name="Ausgabe 3 5 2 4 2" xfId="25198"/>
    <cellStyle name="Ausgabe 3 5 2 4 2 2" xfId="39513"/>
    <cellStyle name="Ausgabe 3 5 2 4 3" xfId="32376"/>
    <cellStyle name="Ausgabe 3 6" xfId="7514"/>
    <cellStyle name="Ausgabe 3 6 2" xfId="11958"/>
    <cellStyle name="Ausgabe 3 6 3" xfId="11442"/>
    <cellStyle name="Ausgabe 3 7" xfId="8964"/>
    <cellStyle name="Ausgabe 3 7 2" xfId="12045"/>
    <cellStyle name="Ausgabe 3 7 3" xfId="11594"/>
    <cellStyle name="Ausgabe 3 7 3 2" xfId="14539"/>
    <cellStyle name="Ausgabe 3 7 3 2 2" xfId="15014"/>
    <cellStyle name="Ausgabe 3 7 3 2 2 2" xfId="17371"/>
    <cellStyle name="Ausgabe 3 7 3 2 2 2 2" xfId="24508"/>
    <cellStyle name="Ausgabe 3 7 3 2 2 2 2 2" xfId="38823"/>
    <cellStyle name="Ausgabe 3 7 3 2 2 2 3" xfId="31686"/>
    <cellStyle name="Ausgabe 3 7 3 2 2 3" xfId="19725"/>
    <cellStyle name="Ausgabe 3 7 3 2 2 3 2" xfId="26862"/>
    <cellStyle name="Ausgabe 3 7 3 2 2 3 2 2" xfId="41177"/>
    <cellStyle name="Ausgabe 3 7 3 2 2 3 3" xfId="34040"/>
    <cellStyle name="Ausgabe 3 7 3 2 2 4" xfId="21001"/>
    <cellStyle name="Ausgabe 3 7 3 2 2 4 2" xfId="28138"/>
    <cellStyle name="Ausgabe 3 7 3 2 2 4 2 2" xfId="42453"/>
    <cellStyle name="Ausgabe 3 7 3 2 2 4 3" xfId="35316"/>
    <cellStyle name="Ausgabe 3 7 3 2 2 5" xfId="22177"/>
    <cellStyle name="Ausgabe 3 7 3 2 2 5 2" xfId="36492"/>
    <cellStyle name="Ausgabe 3 7 3 2 2 6" xfId="29333"/>
    <cellStyle name="Ausgabe 3 7 3 2 3" xfId="16908"/>
    <cellStyle name="Ausgabe 3 7 3 2 3 2" xfId="24067"/>
    <cellStyle name="Ausgabe 3 7 3 2 3 2 2" xfId="38382"/>
    <cellStyle name="Ausgabe 3 7 3 2 3 3" xfId="31223"/>
    <cellStyle name="Ausgabe 3 7 3 2 4" xfId="19262"/>
    <cellStyle name="Ausgabe 3 7 3 2 4 2" xfId="26399"/>
    <cellStyle name="Ausgabe 3 7 3 2 4 2 2" xfId="40714"/>
    <cellStyle name="Ausgabe 3 7 3 2 4 3" xfId="33577"/>
    <cellStyle name="Ausgabe 3 7 4" xfId="13815"/>
    <cellStyle name="Ausgabe 3 7 4 2" xfId="14676"/>
    <cellStyle name="Ausgabe 3 7 4 2 2" xfId="17039"/>
    <cellStyle name="Ausgabe 3 7 4 2 2 2" xfId="24198"/>
    <cellStyle name="Ausgabe 3 7 4 2 2 2 2" xfId="38513"/>
    <cellStyle name="Ausgabe 3 7 4 2 2 3" xfId="31354"/>
    <cellStyle name="Ausgabe 3 7 4 2 3" xfId="19393"/>
    <cellStyle name="Ausgabe 3 7 4 2 3 2" xfId="26530"/>
    <cellStyle name="Ausgabe 3 7 4 2 3 2 2" xfId="40845"/>
    <cellStyle name="Ausgabe 3 7 4 2 3 3" xfId="33708"/>
    <cellStyle name="Ausgabe 3 7 4 2 4" xfId="20691"/>
    <cellStyle name="Ausgabe 3 7 4 2 4 2" xfId="27828"/>
    <cellStyle name="Ausgabe 3 7 4 2 4 2 2" xfId="42143"/>
    <cellStyle name="Ausgabe 3 7 4 2 4 3" xfId="35006"/>
    <cellStyle name="Ausgabe 3 7 4 2 5" xfId="21906"/>
    <cellStyle name="Ausgabe 3 7 4 2 5 2" xfId="36221"/>
    <cellStyle name="Ausgabe 3 7 4 2 6" xfId="29043"/>
    <cellStyle name="Ausgabe 3 7 4 3" xfId="16184"/>
    <cellStyle name="Ausgabe 3 7 4 3 2" xfId="23343"/>
    <cellStyle name="Ausgabe 3 7 4 3 2 2" xfId="37658"/>
    <cellStyle name="Ausgabe 3 7 4 3 3" xfId="30499"/>
    <cellStyle name="Ausgabe 3 7 4 4" xfId="18538"/>
    <cellStyle name="Ausgabe 3 7 4 4 2" xfId="25675"/>
    <cellStyle name="Ausgabe 3 7 4 4 2 2" xfId="39990"/>
    <cellStyle name="Ausgabe 3 7 4 4 3" xfId="32853"/>
    <cellStyle name="Ausgabe 3 8" xfId="13334"/>
    <cellStyle name="Ausgabe 3 8 2" xfId="13432"/>
    <cellStyle name="Ausgabe 3 8 2 2" xfId="15801"/>
    <cellStyle name="Ausgabe 3 8 2 2 2" xfId="22960"/>
    <cellStyle name="Ausgabe 3 8 2 2 2 2" xfId="37275"/>
    <cellStyle name="Ausgabe 3 8 2 2 3" xfId="30116"/>
    <cellStyle name="Ausgabe 3 8 2 3" xfId="18155"/>
    <cellStyle name="Ausgabe 3 8 2 3 2" xfId="25292"/>
    <cellStyle name="Ausgabe 3 8 2 3 2 2" xfId="39607"/>
    <cellStyle name="Ausgabe 3 8 2 3 3" xfId="32470"/>
    <cellStyle name="Ausgabe 3 8 2 4" xfId="19859"/>
    <cellStyle name="Ausgabe 3 8 2 4 2" xfId="26996"/>
    <cellStyle name="Ausgabe 3 8 2 4 2 2" xfId="41311"/>
    <cellStyle name="Ausgabe 3 8 2 4 3" xfId="34174"/>
    <cellStyle name="Ausgabe 3 8 2 5" xfId="21074"/>
    <cellStyle name="Ausgabe 3 8 2 5 2" xfId="35389"/>
    <cellStyle name="Ausgabe 3 8 2 6" xfId="28211"/>
    <cellStyle name="Ausgabe 3 8 3" xfId="15703"/>
    <cellStyle name="Ausgabe 3 8 3 2" xfId="22862"/>
    <cellStyle name="Ausgabe 3 8 3 2 2" xfId="37177"/>
    <cellStyle name="Ausgabe 3 8 3 3" xfId="30018"/>
    <cellStyle name="Ausgabe 3 8 4" xfId="18057"/>
    <cellStyle name="Ausgabe 3 8 4 2" xfId="25194"/>
    <cellStyle name="Ausgabe 3 8 4 2 2" xfId="39509"/>
    <cellStyle name="Ausgabe 3 8 4 3" xfId="32372"/>
    <cellStyle name="Bad" xfId="7517"/>
    <cellStyle name="Bad 2" xfId="1171"/>
    <cellStyle name="Bad 2 2" xfId="10763"/>
    <cellStyle name="BasisOhneNK" xfId="1172"/>
    <cellStyle name="Berechnung" xfId="274" builtinId="22" customBuiltin="1"/>
    <cellStyle name="Berechnung 2" xfId="233"/>
    <cellStyle name="Berechnung 2 10" xfId="1173"/>
    <cellStyle name="Berechnung 2 10 2" xfId="13816"/>
    <cellStyle name="Berechnung 2 10 2 2" xfId="14712"/>
    <cellStyle name="Berechnung 2 10 2 2 2" xfId="17075"/>
    <cellStyle name="Berechnung 2 10 2 2 2 2" xfId="24234"/>
    <cellStyle name="Berechnung 2 10 2 2 2 2 2" xfId="38549"/>
    <cellStyle name="Berechnung 2 10 2 2 2 3" xfId="31390"/>
    <cellStyle name="Berechnung 2 10 2 2 3" xfId="19429"/>
    <cellStyle name="Berechnung 2 10 2 2 3 2" xfId="26566"/>
    <cellStyle name="Berechnung 2 10 2 2 3 2 2" xfId="40881"/>
    <cellStyle name="Berechnung 2 10 2 2 3 3" xfId="33744"/>
    <cellStyle name="Berechnung 2 10 2 2 4" xfId="20727"/>
    <cellStyle name="Berechnung 2 10 2 2 4 2" xfId="27864"/>
    <cellStyle name="Berechnung 2 10 2 2 4 2 2" xfId="42179"/>
    <cellStyle name="Berechnung 2 10 2 2 4 3" xfId="35042"/>
    <cellStyle name="Berechnung 2 10 2 2 5" xfId="21942"/>
    <cellStyle name="Berechnung 2 10 2 2 5 2" xfId="36257"/>
    <cellStyle name="Berechnung 2 10 2 2 6" xfId="29079"/>
    <cellStyle name="Berechnung 2 10 2 3" xfId="16185"/>
    <cellStyle name="Berechnung 2 10 2 3 2" xfId="23344"/>
    <cellStyle name="Berechnung 2 10 2 3 2 2" xfId="37659"/>
    <cellStyle name="Berechnung 2 10 2 3 3" xfId="30500"/>
    <cellStyle name="Berechnung 2 10 2 4" xfId="18539"/>
    <cellStyle name="Berechnung 2 10 2 4 2" xfId="25676"/>
    <cellStyle name="Berechnung 2 10 2 4 2 2" xfId="39991"/>
    <cellStyle name="Berechnung 2 10 2 4 3" xfId="32854"/>
    <cellStyle name="Berechnung 2 11" xfId="8891"/>
    <cellStyle name="Berechnung 2 12" xfId="10764"/>
    <cellStyle name="Berechnung 2 12 2" xfId="14457"/>
    <cellStyle name="Berechnung 2 12 2 2" xfId="14990"/>
    <cellStyle name="Berechnung 2 12 2 2 2" xfId="17347"/>
    <cellStyle name="Berechnung 2 12 2 2 2 2" xfId="24484"/>
    <cellStyle name="Berechnung 2 12 2 2 2 2 2" xfId="38799"/>
    <cellStyle name="Berechnung 2 12 2 2 2 3" xfId="31662"/>
    <cellStyle name="Berechnung 2 12 2 2 3" xfId="19701"/>
    <cellStyle name="Berechnung 2 12 2 2 3 2" xfId="26838"/>
    <cellStyle name="Berechnung 2 12 2 2 3 2 2" xfId="41153"/>
    <cellStyle name="Berechnung 2 12 2 2 3 3" xfId="34016"/>
    <cellStyle name="Berechnung 2 12 2 2 4" xfId="20977"/>
    <cellStyle name="Berechnung 2 12 2 2 4 2" xfId="28114"/>
    <cellStyle name="Berechnung 2 12 2 2 4 2 2" xfId="42429"/>
    <cellStyle name="Berechnung 2 12 2 2 4 3" xfId="35292"/>
    <cellStyle name="Berechnung 2 12 2 2 5" xfId="22153"/>
    <cellStyle name="Berechnung 2 12 2 2 5 2" xfId="36468"/>
    <cellStyle name="Berechnung 2 12 2 2 6" xfId="29309"/>
    <cellStyle name="Berechnung 2 12 2 3" xfId="16826"/>
    <cellStyle name="Berechnung 2 12 2 3 2" xfId="23985"/>
    <cellStyle name="Berechnung 2 12 2 3 2 2" xfId="38300"/>
    <cellStyle name="Berechnung 2 12 2 3 3" xfId="31141"/>
    <cellStyle name="Berechnung 2 12 2 4" xfId="19180"/>
    <cellStyle name="Berechnung 2 12 2 4 2" xfId="26317"/>
    <cellStyle name="Berechnung 2 12 2 4 2 2" xfId="40632"/>
    <cellStyle name="Berechnung 2 12 2 4 3" xfId="33495"/>
    <cellStyle name="Berechnung 2 13" xfId="13339"/>
    <cellStyle name="Berechnung 2 13 2" xfId="14322"/>
    <cellStyle name="Berechnung 2 13 2 2" xfId="16691"/>
    <cellStyle name="Berechnung 2 13 2 2 2" xfId="23850"/>
    <cellStyle name="Berechnung 2 13 2 2 2 2" xfId="38165"/>
    <cellStyle name="Berechnung 2 13 2 2 3" xfId="31006"/>
    <cellStyle name="Berechnung 2 13 2 3" xfId="19045"/>
    <cellStyle name="Berechnung 2 13 2 3 2" xfId="26182"/>
    <cellStyle name="Berechnung 2 13 2 3 2 2" xfId="40497"/>
    <cellStyle name="Berechnung 2 13 2 3 3" xfId="33360"/>
    <cellStyle name="Berechnung 2 13 2 4" xfId="20378"/>
    <cellStyle name="Berechnung 2 13 2 4 2" xfId="27515"/>
    <cellStyle name="Berechnung 2 13 2 4 2 2" xfId="41830"/>
    <cellStyle name="Berechnung 2 13 2 4 3" xfId="34693"/>
    <cellStyle name="Berechnung 2 13 2 5" xfId="21593"/>
    <cellStyle name="Berechnung 2 13 2 5 2" xfId="35908"/>
    <cellStyle name="Berechnung 2 13 2 6" xfId="28730"/>
    <cellStyle name="Berechnung 2 13 3" xfId="15708"/>
    <cellStyle name="Berechnung 2 13 3 2" xfId="22867"/>
    <cellStyle name="Berechnung 2 13 3 2 2" xfId="37182"/>
    <cellStyle name="Berechnung 2 13 3 3" xfId="30023"/>
    <cellStyle name="Berechnung 2 13 4" xfId="18062"/>
    <cellStyle name="Berechnung 2 13 4 2" xfId="25199"/>
    <cellStyle name="Berechnung 2 13 4 2 2" xfId="39514"/>
    <cellStyle name="Berechnung 2 13 4 3" xfId="32377"/>
    <cellStyle name="Berechnung 2 14" xfId="43303"/>
    <cellStyle name="Berechnung 2 2" xfId="1174"/>
    <cellStyle name="Berechnung 2 2 2" xfId="1175"/>
    <cellStyle name="Berechnung 2 2 2 2" xfId="1176"/>
    <cellStyle name="Berechnung 2 2 2 2 2" xfId="13341"/>
    <cellStyle name="Berechnung 2 2 2 2 2 2" xfId="14695"/>
    <cellStyle name="Berechnung 2 2 2 2 2 2 2" xfId="17058"/>
    <cellStyle name="Berechnung 2 2 2 2 2 2 2 2" xfId="24217"/>
    <cellStyle name="Berechnung 2 2 2 2 2 2 2 2 2" xfId="38532"/>
    <cellStyle name="Berechnung 2 2 2 2 2 2 2 3" xfId="31373"/>
    <cellStyle name="Berechnung 2 2 2 2 2 2 3" xfId="19412"/>
    <cellStyle name="Berechnung 2 2 2 2 2 2 3 2" xfId="26549"/>
    <cellStyle name="Berechnung 2 2 2 2 2 2 3 2 2" xfId="40864"/>
    <cellStyle name="Berechnung 2 2 2 2 2 2 3 3" xfId="33727"/>
    <cellStyle name="Berechnung 2 2 2 2 2 2 4" xfId="20710"/>
    <cellStyle name="Berechnung 2 2 2 2 2 2 4 2" xfId="27847"/>
    <cellStyle name="Berechnung 2 2 2 2 2 2 4 2 2" xfId="42162"/>
    <cellStyle name="Berechnung 2 2 2 2 2 2 4 3" xfId="35025"/>
    <cellStyle name="Berechnung 2 2 2 2 2 2 5" xfId="21925"/>
    <cellStyle name="Berechnung 2 2 2 2 2 2 5 2" xfId="36240"/>
    <cellStyle name="Berechnung 2 2 2 2 2 2 6" xfId="29062"/>
    <cellStyle name="Berechnung 2 2 2 2 2 3" xfId="15710"/>
    <cellStyle name="Berechnung 2 2 2 2 2 3 2" xfId="22869"/>
    <cellStyle name="Berechnung 2 2 2 2 2 3 2 2" xfId="37184"/>
    <cellStyle name="Berechnung 2 2 2 2 2 3 3" xfId="30025"/>
    <cellStyle name="Berechnung 2 2 2 2 2 4" xfId="18064"/>
    <cellStyle name="Berechnung 2 2 2 2 2 4 2" xfId="25201"/>
    <cellStyle name="Berechnung 2 2 2 2 2 4 2 2" xfId="39516"/>
    <cellStyle name="Berechnung 2 2 2 2 2 4 3" xfId="32379"/>
    <cellStyle name="Berechnung 2 2 2 3" xfId="1177"/>
    <cellStyle name="Berechnung 2 2 2 3 2" xfId="13342"/>
    <cellStyle name="Berechnung 2 2 2 3 2 2" xfId="13463"/>
    <cellStyle name="Berechnung 2 2 2 3 2 2 2" xfId="15832"/>
    <cellStyle name="Berechnung 2 2 2 3 2 2 2 2" xfId="22991"/>
    <cellStyle name="Berechnung 2 2 2 3 2 2 2 2 2" xfId="37306"/>
    <cellStyle name="Berechnung 2 2 2 3 2 2 2 3" xfId="30147"/>
    <cellStyle name="Berechnung 2 2 2 3 2 2 3" xfId="18186"/>
    <cellStyle name="Berechnung 2 2 2 3 2 2 3 2" xfId="25323"/>
    <cellStyle name="Berechnung 2 2 2 3 2 2 3 2 2" xfId="39638"/>
    <cellStyle name="Berechnung 2 2 2 3 2 2 3 3" xfId="32501"/>
    <cellStyle name="Berechnung 2 2 2 3 2 2 4" xfId="19890"/>
    <cellStyle name="Berechnung 2 2 2 3 2 2 4 2" xfId="27027"/>
    <cellStyle name="Berechnung 2 2 2 3 2 2 4 2 2" xfId="41342"/>
    <cellStyle name="Berechnung 2 2 2 3 2 2 4 3" xfId="34205"/>
    <cellStyle name="Berechnung 2 2 2 3 2 2 5" xfId="21105"/>
    <cellStyle name="Berechnung 2 2 2 3 2 2 5 2" xfId="35420"/>
    <cellStyle name="Berechnung 2 2 2 3 2 2 6" xfId="28242"/>
    <cellStyle name="Berechnung 2 2 2 3 2 3" xfId="15711"/>
    <cellStyle name="Berechnung 2 2 2 3 2 3 2" xfId="22870"/>
    <cellStyle name="Berechnung 2 2 2 3 2 3 2 2" xfId="37185"/>
    <cellStyle name="Berechnung 2 2 2 3 2 3 3" xfId="30026"/>
    <cellStyle name="Berechnung 2 2 2 3 2 4" xfId="18065"/>
    <cellStyle name="Berechnung 2 2 2 3 2 4 2" xfId="25202"/>
    <cellStyle name="Berechnung 2 2 2 3 2 4 2 2" xfId="39517"/>
    <cellStyle name="Berechnung 2 2 2 3 2 4 3" xfId="32380"/>
    <cellStyle name="Berechnung 2 2 2 4" xfId="1178"/>
    <cellStyle name="Berechnung 2 2 2 4 2" xfId="13343"/>
    <cellStyle name="Berechnung 2 2 2 4 2 2" xfId="14325"/>
    <cellStyle name="Berechnung 2 2 2 4 2 2 2" xfId="16694"/>
    <cellStyle name="Berechnung 2 2 2 4 2 2 2 2" xfId="23853"/>
    <cellStyle name="Berechnung 2 2 2 4 2 2 2 2 2" xfId="38168"/>
    <cellStyle name="Berechnung 2 2 2 4 2 2 2 3" xfId="31009"/>
    <cellStyle name="Berechnung 2 2 2 4 2 2 3" xfId="19048"/>
    <cellStyle name="Berechnung 2 2 2 4 2 2 3 2" xfId="26185"/>
    <cellStyle name="Berechnung 2 2 2 4 2 2 3 2 2" xfId="40500"/>
    <cellStyle name="Berechnung 2 2 2 4 2 2 3 3" xfId="33363"/>
    <cellStyle name="Berechnung 2 2 2 4 2 2 4" xfId="20381"/>
    <cellStyle name="Berechnung 2 2 2 4 2 2 4 2" xfId="27518"/>
    <cellStyle name="Berechnung 2 2 2 4 2 2 4 2 2" xfId="41833"/>
    <cellStyle name="Berechnung 2 2 2 4 2 2 4 3" xfId="34696"/>
    <cellStyle name="Berechnung 2 2 2 4 2 2 5" xfId="21596"/>
    <cellStyle name="Berechnung 2 2 2 4 2 2 5 2" xfId="35911"/>
    <cellStyle name="Berechnung 2 2 2 4 2 2 6" xfId="28733"/>
    <cellStyle name="Berechnung 2 2 2 4 2 3" xfId="15712"/>
    <cellStyle name="Berechnung 2 2 2 4 2 3 2" xfId="22871"/>
    <cellStyle name="Berechnung 2 2 2 4 2 3 2 2" xfId="37186"/>
    <cellStyle name="Berechnung 2 2 2 4 2 3 3" xfId="30027"/>
    <cellStyle name="Berechnung 2 2 2 4 2 4" xfId="18066"/>
    <cellStyle name="Berechnung 2 2 2 4 2 4 2" xfId="25203"/>
    <cellStyle name="Berechnung 2 2 2 4 2 4 2 2" xfId="39518"/>
    <cellStyle name="Berechnung 2 2 2 4 2 4 3" xfId="32381"/>
    <cellStyle name="Berechnung 2 2 2 5" xfId="1179"/>
    <cellStyle name="Berechnung 2 2 2 5 2" xfId="13344"/>
    <cellStyle name="Berechnung 2 2 2 5 2 2" xfId="14619"/>
    <cellStyle name="Berechnung 2 2 2 5 2 2 2" xfId="16982"/>
    <cellStyle name="Berechnung 2 2 2 5 2 2 2 2" xfId="24141"/>
    <cellStyle name="Berechnung 2 2 2 5 2 2 2 2 2" xfId="38456"/>
    <cellStyle name="Berechnung 2 2 2 5 2 2 2 3" xfId="31297"/>
    <cellStyle name="Berechnung 2 2 2 5 2 2 3" xfId="19336"/>
    <cellStyle name="Berechnung 2 2 2 5 2 2 3 2" xfId="26473"/>
    <cellStyle name="Berechnung 2 2 2 5 2 2 3 2 2" xfId="40788"/>
    <cellStyle name="Berechnung 2 2 2 5 2 2 3 3" xfId="33651"/>
    <cellStyle name="Berechnung 2 2 2 5 2 2 4" xfId="20634"/>
    <cellStyle name="Berechnung 2 2 2 5 2 2 4 2" xfId="27771"/>
    <cellStyle name="Berechnung 2 2 2 5 2 2 4 2 2" xfId="42086"/>
    <cellStyle name="Berechnung 2 2 2 5 2 2 4 3" xfId="34949"/>
    <cellStyle name="Berechnung 2 2 2 5 2 2 5" xfId="21849"/>
    <cellStyle name="Berechnung 2 2 2 5 2 2 5 2" xfId="36164"/>
    <cellStyle name="Berechnung 2 2 2 5 2 2 6" xfId="28986"/>
    <cellStyle name="Berechnung 2 2 2 5 2 3" xfId="15713"/>
    <cellStyle name="Berechnung 2 2 2 5 2 3 2" xfId="22872"/>
    <cellStyle name="Berechnung 2 2 2 5 2 3 2 2" xfId="37187"/>
    <cellStyle name="Berechnung 2 2 2 5 2 3 3" xfId="30028"/>
    <cellStyle name="Berechnung 2 2 2 5 2 4" xfId="18067"/>
    <cellStyle name="Berechnung 2 2 2 5 2 4 2" xfId="25204"/>
    <cellStyle name="Berechnung 2 2 2 5 2 4 2 2" xfId="39519"/>
    <cellStyle name="Berechnung 2 2 2 5 2 4 3" xfId="32382"/>
    <cellStyle name="Berechnung 2 2 2 6" xfId="11051"/>
    <cellStyle name="Berechnung 2 2 2 6 2" xfId="14476"/>
    <cellStyle name="Berechnung 2 2 2 6 2 2" xfId="15003"/>
    <cellStyle name="Berechnung 2 2 2 6 2 2 2" xfId="17360"/>
    <cellStyle name="Berechnung 2 2 2 6 2 2 2 2" xfId="24497"/>
    <cellStyle name="Berechnung 2 2 2 6 2 2 2 2 2" xfId="38812"/>
    <cellStyle name="Berechnung 2 2 2 6 2 2 2 3" xfId="31675"/>
    <cellStyle name="Berechnung 2 2 2 6 2 2 3" xfId="19714"/>
    <cellStyle name="Berechnung 2 2 2 6 2 2 3 2" xfId="26851"/>
    <cellStyle name="Berechnung 2 2 2 6 2 2 3 2 2" xfId="41166"/>
    <cellStyle name="Berechnung 2 2 2 6 2 2 3 3" xfId="34029"/>
    <cellStyle name="Berechnung 2 2 2 6 2 2 4" xfId="20990"/>
    <cellStyle name="Berechnung 2 2 2 6 2 2 4 2" xfId="28127"/>
    <cellStyle name="Berechnung 2 2 2 6 2 2 4 2 2" xfId="42442"/>
    <cellStyle name="Berechnung 2 2 2 6 2 2 4 3" xfId="35305"/>
    <cellStyle name="Berechnung 2 2 2 6 2 2 5" xfId="22166"/>
    <cellStyle name="Berechnung 2 2 2 6 2 2 5 2" xfId="36481"/>
    <cellStyle name="Berechnung 2 2 2 6 2 2 6" xfId="29322"/>
    <cellStyle name="Berechnung 2 2 2 6 2 3" xfId="16845"/>
    <cellStyle name="Berechnung 2 2 2 6 2 3 2" xfId="24004"/>
    <cellStyle name="Berechnung 2 2 2 6 2 3 2 2" xfId="38319"/>
    <cellStyle name="Berechnung 2 2 2 6 2 3 3" xfId="31160"/>
    <cellStyle name="Berechnung 2 2 2 6 2 4" xfId="19199"/>
    <cellStyle name="Berechnung 2 2 2 6 2 4 2" xfId="26336"/>
    <cellStyle name="Berechnung 2 2 2 6 2 4 2 2" xfId="40651"/>
    <cellStyle name="Berechnung 2 2 2 6 2 4 3" xfId="33514"/>
    <cellStyle name="Berechnung 2 2 2 7" xfId="13340"/>
    <cellStyle name="Berechnung 2 2 2 7 2" xfId="14420"/>
    <cellStyle name="Berechnung 2 2 2 7 2 2" xfId="16789"/>
    <cellStyle name="Berechnung 2 2 2 7 2 2 2" xfId="23948"/>
    <cellStyle name="Berechnung 2 2 2 7 2 2 2 2" xfId="38263"/>
    <cellStyle name="Berechnung 2 2 2 7 2 2 3" xfId="31104"/>
    <cellStyle name="Berechnung 2 2 2 7 2 3" xfId="19143"/>
    <cellStyle name="Berechnung 2 2 2 7 2 3 2" xfId="26280"/>
    <cellStyle name="Berechnung 2 2 2 7 2 3 2 2" xfId="40595"/>
    <cellStyle name="Berechnung 2 2 2 7 2 3 3" xfId="33458"/>
    <cellStyle name="Berechnung 2 2 2 7 2 4" xfId="20476"/>
    <cellStyle name="Berechnung 2 2 2 7 2 4 2" xfId="27613"/>
    <cellStyle name="Berechnung 2 2 2 7 2 4 2 2" xfId="41928"/>
    <cellStyle name="Berechnung 2 2 2 7 2 4 3" xfId="34791"/>
    <cellStyle name="Berechnung 2 2 2 7 2 5" xfId="21691"/>
    <cellStyle name="Berechnung 2 2 2 7 2 5 2" xfId="36006"/>
    <cellStyle name="Berechnung 2 2 2 7 2 6" xfId="28828"/>
    <cellStyle name="Berechnung 2 2 2 7 3" xfId="15709"/>
    <cellStyle name="Berechnung 2 2 2 7 3 2" xfId="22868"/>
    <cellStyle name="Berechnung 2 2 2 7 3 2 2" xfId="37183"/>
    <cellStyle name="Berechnung 2 2 2 7 3 3" xfId="30024"/>
    <cellStyle name="Berechnung 2 2 2 7 4" xfId="18063"/>
    <cellStyle name="Berechnung 2 2 2 7 4 2" xfId="25200"/>
    <cellStyle name="Berechnung 2 2 2 7 4 2 2" xfId="39515"/>
    <cellStyle name="Berechnung 2 2 2 7 4 3" xfId="32378"/>
    <cellStyle name="Berechnung 2 2 3" xfId="1180"/>
    <cellStyle name="Berechnung 2 2 3 2" xfId="13345"/>
    <cellStyle name="Berechnung 2 2 3 2 2" xfId="14323"/>
    <cellStyle name="Berechnung 2 2 3 2 2 2" xfId="16692"/>
    <cellStyle name="Berechnung 2 2 3 2 2 2 2" xfId="23851"/>
    <cellStyle name="Berechnung 2 2 3 2 2 2 2 2" xfId="38166"/>
    <cellStyle name="Berechnung 2 2 3 2 2 2 3" xfId="31007"/>
    <cellStyle name="Berechnung 2 2 3 2 2 3" xfId="19046"/>
    <cellStyle name="Berechnung 2 2 3 2 2 3 2" xfId="26183"/>
    <cellStyle name="Berechnung 2 2 3 2 2 3 2 2" xfId="40498"/>
    <cellStyle name="Berechnung 2 2 3 2 2 3 3" xfId="33361"/>
    <cellStyle name="Berechnung 2 2 3 2 2 4" xfId="20379"/>
    <cellStyle name="Berechnung 2 2 3 2 2 4 2" xfId="27516"/>
    <cellStyle name="Berechnung 2 2 3 2 2 4 2 2" xfId="41831"/>
    <cellStyle name="Berechnung 2 2 3 2 2 4 3" xfId="34694"/>
    <cellStyle name="Berechnung 2 2 3 2 2 5" xfId="21594"/>
    <cellStyle name="Berechnung 2 2 3 2 2 5 2" xfId="35909"/>
    <cellStyle name="Berechnung 2 2 3 2 2 6" xfId="28731"/>
    <cellStyle name="Berechnung 2 2 3 2 3" xfId="15714"/>
    <cellStyle name="Berechnung 2 2 3 2 3 2" xfId="22873"/>
    <cellStyle name="Berechnung 2 2 3 2 3 2 2" xfId="37188"/>
    <cellStyle name="Berechnung 2 2 3 2 3 3" xfId="30029"/>
    <cellStyle name="Berechnung 2 2 3 2 4" xfId="18068"/>
    <cellStyle name="Berechnung 2 2 3 2 4 2" xfId="25205"/>
    <cellStyle name="Berechnung 2 2 3 2 4 2 2" xfId="39520"/>
    <cellStyle name="Berechnung 2 2 3 2 4 3" xfId="32383"/>
    <cellStyle name="Berechnung 2 2 4" xfId="1181"/>
    <cellStyle name="Berechnung 2 2 4 2" xfId="13346"/>
    <cellStyle name="Berechnung 2 2 4 2 2" xfId="13395"/>
    <cellStyle name="Berechnung 2 2 4 2 2 2" xfId="15764"/>
    <cellStyle name="Berechnung 2 2 4 2 2 2 2" xfId="22923"/>
    <cellStyle name="Berechnung 2 2 4 2 2 2 2 2" xfId="37238"/>
    <cellStyle name="Berechnung 2 2 4 2 2 2 3" xfId="30079"/>
    <cellStyle name="Berechnung 2 2 4 2 2 3" xfId="18118"/>
    <cellStyle name="Berechnung 2 2 4 2 2 3 2" xfId="25255"/>
    <cellStyle name="Berechnung 2 2 4 2 2 3 2 2" xfId="39570"/>
    <cellStyle name="Berechnung 2 2 4 2 2 3 3" xfId="32433"/>
    <cellStyle name="Berechnung 2 2 4 2 2 4" xfId="19822"/>
    <cellStyle name="Berechnung 2 2 4 2 2 4 2" xfId="26959"/>
    <cellStyle name="Berechnung 2 2 4 2 2 4 2 2" xfId="41274"/>
    <cellStyle name="Berechnung 2 2 4 2 2 4 3" xfId="34137"/>
    <cellStyle name="Berechnung 2 2 4 2 2 5" xfId="21037"/>
    <cellStyle name="Berechnung 2 2 4 2 2 5 2" xfId="35352"/>
    <cellStyle name="Berechnung 2 2 4 2 2 6" xfId="28174"/>
    <cellStyle name="Berechnung 2 2 4 2 3" xfId="15715"/>
    <cellStyle name="Berechnung 2 2 4 2 3 2" xfId="22874"/>
    <cellStyle name="Berechnung 2 2 4 2 3 2 2" xfId="37189"/>
    <cellStyle name="Berechnung 2 2 4 2 3 3" xfId="30030"/>
    <cellStyle name="Berechnung 2 2 4 2 4" xfId="18069"/>
    <cellStyle name="Berechnung 2 2 4 2 4 2" xfId="25206"/>
    <cellStyle name="Berechnung 2 2 4 2 4 2 2" xfId="39521"/>
    <cellStyle name="Berechnung 2 2 4 2 4 3" xfId="32384"/>
    <cellStyle name="Berechnung 2 2 5" xfId="1182"/>
    <cellStyle name="Berechnung 2 2 5 2" xfId="13347"/>
    <cellStyle name="Berechnung 2 2 5 2 2" xfId="14324"/>
    <cellStyle name="Berechnung 2 2 5 2 2 2" xfId="16693"/>
    <cellStyle name="Berechnung 2 2 5 2 2 2 2" xfId="23852"/>
    <cellStyle name="Berechnung 2 2 5 2 2 2 2 2" xfId="38167"/>
    <cellStyle name="Berechnung 2 2 5 2 2 2 3" xfId="31008"/>
    <cellStyle name="Berechnung 2 2 5 2 2 3" xfId="19047"/>
    <cellStyle name="Berechnung 2 2 5 2 2 3 2" xfId="26184"/>
    <cellStyle name="Berechnung 2 2 5 2 2 3 2 2" xfId="40499"/>
    <cellStyle name="Berechnung 2 2 5 2 2 3 3" xfId="33362"/>
    <cellStyle name="Berechnung 2 2 5 2 2 4" xfId="20380"/>
    <cellStyle name="Berechnung 2 2 5 2 2 4 2" xfId="27517"/>
    <cellStyle name="Berechnung 2 2 5 2 2 4 2 2" xfId="41832"/>
    <cellStyle name="Berechnung 2 2 5 2 2 4 3" xfId="34695"/>
    <cellStyle name="Berechnung 2 2 5 2 2 5" xfId="21595"/>
    <cellStyle name="Berechnung 2 2 5 2 2 5 2" xfId="35910"/>
    <cellStyle name="Berechnung 2 2 5 2 2 6" xfId="28732"/>
    <cellStyle name="Berechnung 2 2 5 2 3" xfId="15716"/>
    <cellStyle name="Berechnung 2 2 5 2 3 2" xfId="22875"/>
    <cellStyle name="Berechnung 2 2 5 2 3 2 2" xfId="37190"/>
    <cellStyle name="Berechnung 2 2 5 2 3 3" xfId="30031"/>
    <cellStyle name="Berechnung 2 2 5 2 4" xfId="18070"/>
    <cellStyle name="Berechnung 2 2 5 2 4 2" xfId="25207"/>
    <cellStyle name="Berechnung 2 2 5 2 4 2 2" xfId="39522"/>
    <cellStyle name="Berechnung 2 2 5 2 4 3" xfId="32385"/>
    <cellStyle name="Berechnung 2 2 6" xfId="1183"/>
    <cellStyle name="Berechnung 2 2 6 2" xfId="13348"/>
    <cellStyle name="Berechnung 2 2 6 2 2" xfId="14421"/>
    <cellStyle name="Berechnung 2 2 6 2 2 2" xfId="16790"/>
    <cellStyle name="Berechnung 2 2 6 2 2 2 2" xfId="23949"/>
    <cellStyle name="Berechnung 2 2 6 2 2 2 2 2" xfId="38264"/>
    <cellStyle name="Berechnung 2 2 6 2 2 2 3" xfId="31105"/>
    <cellStyle name="Berechnung 2 2 6 2 2 3" xfId="19144"/>
    <cellStyle name="Berechnung 2 2 6 2 2 3 2" xfId="26281"/>
    <cellStyle name="Berechnung 2 2 6 2 2 3 2 2" xfId="40596"/>
    <cellStyle name="Berechnung 2 2 6 2 2 3 3" xfId="33459"/>
    <cellStyle name="Berechnung 2 2 6 2 2 4" xfId="20477"/>
    <cellStyle name="Berechnung 2 2 6 2 2 4 2" xfId="27614"/>
    <cellStyle name="Berechnung 2 2 6 2 2 4 2 2" xfId="41929"/>
    <cellStyle name="Berechnung 2 2 6 2 2 4 3" xfId="34792"/>
    <cellStyle name="Berechnung 2 2 6 2 2 5" xfId="21692"/>
    <cellStyle name="Berechnung 2 2 6 2 2 5 2" xfId="36007"/>
    <cellStyle name="Berechnung 2 2 6 2 2 6" xfId="28829"/>
    <cellStyle name="Berechnung 2 2 6 2 3" xfId="15717"/>
    <cellStyle name="Berechnung 2 2 6 2 3 2" xfId="22876"/>
    <cellStyle name="Berechnung 2 2 6 2 3 2 2" xfId="37191"/>
    <cellStyle name="Berechnung 2 2 6 2 3 3" xfId="30032"/>
    <cellStyle name="Berechnung 2 2 6 2 4" xfId="18071"/>
    <cellStyle name="Berechnung 2 2 6 2 4 2" xfId="25208"/>
    <cellStyle name="Berechnung 2 2 6 2 4 2 2" xfId="39523"/>
    <cellStyle name="Berechnung 2 2 6 2 4 3" xfId="32386"/>
    <cellStyle name="Berechnung 2 2 7" xfId="1184"/>
    <cellStyle name="Berechnung 2 2 7 2" xfId="13349"/>
    <cellStyle name="Berechnung 2 2 7 2 2" xfId="14694"/>
    <cellStyle name="Berechnung 2 2 7 2 2 2" xfId="17057"/>
    <cellStyle name="Berechnung 2 2 7 2 2 2 2" xfId="24216"/>
    <cellStyle name="Berechnung 2 2 7 2 2 2 2 2" xfId="38531"/>
    <cellStyle name="Berechnung 2 2 7 2 2 2 3" xfId="31372"/>
    <cellStyle name="Berechnung 2 2 7 2 2 3" xfId="19411"/>
    <cellStyle name="Berechnung 2 2 7 2 2 3 2" xfId="26548"/>
    <cellStyle name="Berechnung 2 2 7 2 2 3 2 2" xfId="40863"/>
    <cellStyle name="Berechnung 2 2 7 2 2 3 3" xfId="33726"/>
    <cellStyle name="Berechnung 2 2 7 2 2 4" xfId="20709"/>
    <cellStyle name="Berechnung 2 2 7 2 2 4 2" xfId="27846"/>
    <cellStyle name="Berechnung 2 2 7 2 2 4 2 2" xfId="42161"/>
    <cellStyle name="Berechnung 2 2 7 2 2 4 3" xfId="35024"/>
    <cellStyle name="Berechnung 2 2 7 2 2 5" xfId="21924"/>
    <cellStyle name="Berechnung 2 2 7 2 2 5 2" xfId="36239"/>
    <cellStyle name="Berechnung 2 2 7 2 2 6" xfId="29061"/>
    <cellStyle name="Berechnung 2 2 7 2 3" xfId="15718"/>
    <cellStyle name="Berechnung 2 2 7 2 3 2" xfId="22877"/>
    <cellStyle name="Berechnung 2 2 7 2 3 2 2" xfId="37192"/>
    <cellStyle name="Berechnung 2 2 7 2 3 3" xfId="30033"/>
    <cellStyle name="Berechnung 2 2 7 2 4" xfId="18072"/>
    <cellStyle name="Berechnung 2 2 7 2 4 2" xfId="25209"/>
    <cellStyle name="Berechnung 2 2 7 2 4 2 2" xfId="39524"/>
    <cellStyle name="Berechnung 2 2 7 2 4 3" xfId="32387"/>
    <cellStyle name="Berechnung 2 2 8" xfId="10765"/>
    <cellStyle name="Berechnung 2 2 8 2" xfId="14458"/>
    <cellStyle name="Berechnung 2 2 8 2 2" xfId="14991"/>
    <cellStyle name="Berechnung 2 2 8 2 2 2" xfId="17348"/>
    <cellStyle name="Berechnung 2 2 8 2 2 2 2" xfId="24485"/>
    <cellStyle name="Berechnung 2 2 8 2 2 2 2 2" xfId="38800"/>
    <cellStyle name="Berechnung 2 2 8 2 2 2 3" xfId="31663"/>
    <cellStyle name="Berechnung 2 2 8 2 2 3" xfId="19702"/>
    <cellStyle name="Berechnung 2 2 8 2 2 3 2" xfId="26839"/>
    <cellStyle name="Berechnung 2 2 8 2 2 3 2 2" xfId="41154"/>
    <cellStyle name="Berechnung 2 2 8 2 2 3 3" xfId="34017"/>
    <cellStyle name="Berechnung 2 2 8 2 2 4" xfId="20978"/>
    <cellStyle name="Berechnung 2 2 8 2 2 4 2" xfId="28115"/>
    <cellStyle name="Berechnung 2 2 8 2 2 4 2 2" xfId="42430"/>
    <cellStyle name="Berechnung 2 2 8 2 2 4 3" xfId="35293"/>
    <cellStyle name="Berechnung 2 2 8 2 2 5" xfId="22154"/>
    <cellStyle name="Berechnung 2 2 8 2 2 5 2" xfId="36469"/>
    <cellStyle name="Berechnung 2 2 8 2 2 6" xfId="29310"/>
    <cellStyle name="Berechnung 2 2 8 2 3" xfId="16827"/>
    <cellStyle name="Berechnung 2 2 8 2 3 2" xfId="23986"/>
    <cellStyle name="Berechnung 2 2 8 2 3 2 2" xfId="38301"/>
    <cellStyle name="Berechnung 2 2 8 2 3 3" xfId="31142"/>
    <cellStyle name="Berechnung 2 2 8 2 4" xfId="19181"/>
    <cellStyle name="Berechnung 2 2 8 2 4 2" xfId="26318"/>
    <cellStyle name="Berechnung 2 2 8 2 4 2 2" xfId="40633"/>
    <cellStyle name="Berechnung 2 2 8 2 4 3" xfId="33496"/>
    <cellStyle name="Berechnung 2 2 9" xfId="42469"/>
    <cellStyle name="Berechnung 2 3" xfId="1185"/>
    <cellStyle name="Berechnung 2 3 2" xfId="1186"/>
    <cellStyle name="Berechnung 2 3 2 2" xfId="1187"/>
    <cellStyle name="Berechnung 2 3 2 2 2" xfId="13352"/>
    <cellStyle name="Berechnung 2 3 2 2 2 2" xfId="13761"/>
    <cellStyle name="Berechnung 2 3 2 2 2 2 2" xfId="16130"/>
    <cellStyle name="Berechnung 2 3 2 2 2 2 2 2" xfId="23289"/>
    <cellStyle name="Berechnung 2 3 2 2 2 2 2 2 2" xfId="37604"/>
    <cellStyle name="Berechnung 2 3 2 2 2 2 2 3" xfId="30445"/>
    <cellStyle name="Berechnung 2 3 2 2 2 2 3" xfId="18484"/>
    <cellStyle name="Berechnung 2 3 2 2 2 2 3 2" xfId="25621"/>
    <cellStyle name="Berechnung 2 3 2 2 2 2 3 2 2" xfId="39936"/>
    <cellStyle name="Berechnung 2 3 2 2 2 2 3 3" xfId="32799"/>
    <cellStyle name="Berechnung 2 3 2 2 2 2 4" xfId="20010"/>
    <cellStyle name="Berechnung 2 3 2 2 2 2 4 2" xfId="27147"/>
    <cellStyle name="Berechnung 2 3 2 2 2 2 4 2 2" xfId="41462"/>
    <cellStyle name="Berechnung 2 3 2 2 2 2 4 3" xfId="34325"/>
    <cellStyle name="Berechnung 2 3 2 2 2 2 5" xfId="21225"/>
    <cellStyle name="Berechnung 2 3 2 2 2 2 5 2" xfId="35540"/>
    <cellStyle name="Berechnung 2 3 2 2 2 2 6" xfId="28362"/>
    <cellStyle name="Berechnung 2 3 2 2 2 3" xfId="15721"/>
    <cellStyle name="Berechnung 2 3 2 2 2 3 2" xfId="22880"/>
    <cellStyle name="Berechnung 2 3 2 2 2 3 2 2" xfId="37195"/>
    <cellStyle name="Berechnung 2 3 2 2 2 3 3" xfId="30036"/>
    <cellStyle name="Berechnung 2 3 2 2 2 4" xfId="18075"/>
    <cellStyle name="Berechnung 2 3 2 2 2 4 2" xfId="25212"/>
    <cellStyle name="Berechnung 2 3 2 2 2 4 2 2" xfId="39527"/>
    <cellStyle name="Berechnung 2 3 2 2 2 4 3" xfId="32390"/>
    <cellStyle name="Berechnung 2 3 2 3" xfId="1188"/>
    <cellStyle name="Berechnung 2 3 2 3 2" xfId="13353"/>
    <cellStyle name="Berechnung 2 3 2 3 2 2" xfId="14326"/>
    <cellStyle name="Berechnung 2 3 2 3 2 2 2" xfId="16695"/>
    <cellStyle name="Berechnung 2 3 2 3 2 2 2 2" xfId="23854"/>
    <cellStyle name="Berechnung 2 3 2 3 2 2 2 2 2" xfId="38169"/>
    <cellStyle name="Berechnung 2 3 2 3 2 2 2 3" xfId="31010"/>
    <cellStyle name="Berechnung 2 3 2 3 2 2 3" xfId="19049"/>
    <cellStyle name="Berechnung 2 3 2 3 2 2 3 2" xfId="26186"/>
    <cellStyle name="Berechnung 2 3 2 3 2 2 3 2 2" xfId="40501"/>
    <cellStyle name="Berechnung 2 3 2 3 2 2 3 3" xfId="33364"/>
    <cellStyle name="Berechnung 2 3 2 3 2 2 4" xfId="20382"/>
    <cellStyle name="Berechnung 2 3 2 3 2 2 4 2" xfId="27519"/>
    <cellStyle name="Berechnung 2 3 2 3 2 2 4 2 2" xfId="41834"/>
    <cellStyle name="Berechnung 2 3 2 3 2 2 4 3" xfId="34697"/>
    <cellStyle name="Berechnung 2 3 2 3 2 2 5" xfId="21597"/>
    <cellStyle name="Berechnung 2 3 2 3 2 2 5 2" xfId="35912"/>
    <cellStyle name="Berechnung 2 3 2 3 2 2 6" xfId="28734"/>
    <cellStyle name="Berechnung 2 3 2 3 2 3" xfId="15722"/>
    <cellStyle name="Berechnung 2 3 2 3 2 3 2" xfId="22881"/>
    <cellStyle name="Berechnung 2 3 2 3 2 3 2 2" xfId="37196"/>
    <cellStyle name="Berechnung 2 3 2 3 2 3 3" xfId="30037"/>
    <cellStyle name="Berechnung 2 3 2 3 2 4" xfId="18076"/>
    <cellStyle name="Berechnung 2 3 2 3 2 4 2" xfId="25213"/>
    <cellStyle name="Berechnung 2 3 2 3 2 4 2 2" xfId="39528"/>
    <cellStyle name="Berechnung 2 3 2 3 2 4 3" xfId="32391"/>
    <cellStyle name="Berechnung 2 3 2 4" xfId="1189"/>
    <cellStyle name="Berechnung 2 3 2 4 2" xfId="13354"/>
    <cellStyle name="Berechnung 2 3 2 4 2 2" xfId="13554"/>
    <cellStyle name="Berechnung 2 3 2 4 2 2 2" xfId="15923"/>
    <cellStyle name="Berechnung 2 3 2 4 2 2 2 2" xfId="23082"/>
    <cellStyle name="Berechnung 2 3 2 4 2 2 2 2 2" xfId="37397"/>
    <cellStyle name="Berechnung 2 3 2 4 2 2 2 3" xfId="30238"/>
    <cellStyle name="Berechnung 2 3 2 4 2 2 3" xfId="18277"/>
    <cellStyle name="Berechnung 2 3 2 4 2 2 3 2" xfId="25414"/>
    <cellStyle name="Berechnung 2 3 2 4 2 2 3 2 2" xfId="39729"/>
    <cellStyle name="Berechnung 2 3 2 4 2 2 3 3" xfId="32592"/>
    <cellStyle name="Berechnung 2 3 2 4 2 2 4" xfId="19902"/>
    <cellStyle name="Berechnung 2 3 2 4 2 2 4 2" xfId="27039"/>
    <cellStyle name="Berechnung 2 3 2 4 2 2 4 2 2" xfId="41354"/>
    <cellStyle name="Berechnung 2 3 2 4 2 2 4 3" xfId="34217"/>
    <cellStyle name="Berechnung 2 3 2 4 2 2 5" xfId="21117"/>
    <cellStyle name="Berechnung 2 3 2 4 2 2 5 2" xfId="35432"/>
    <cellStyle name="Berechnung 2 3 2 4 2 2 6" xfId="28254"/>
    <cellStyle name="Berechnung 2 3 2 4 2 3" xfId="15723"/>
    <cellStyle name="Berechnung 2 3 2 4 2 3 2" xfId="22882"/>
    <cellStyle name="Berechnung 2 3 2 4 2 3 2 2" xfId="37197"/>
    <cellStyle name="Berechnung 2 3 2 4 2 3 3" xfId="30038"/>
    <cellStyle name="Berechnung 2 3 2 4 2 4" xfId="18077"/>
    <cellStyle name="Berechnung 2 3 2 4 2 4 2" xfId="25214"/>
    <cellStyle name="Berechnung 2 3 2 4 2 4 2 2" xfId="39529"/>
    <cellStyle name="Berechnung 2 3 2 4 2 4 3" xfId="32392"/>
    <cellStyle name="Berechnung 2 3 2 5" xfId="1190"/>
    <cellStyle name="Berechnung 2 3 2 5 2" xfId="13355"/>
    <cellStyle name="Berechnung 2 3 2 5 2 2" xfId="14327"/>
    <cellStyle name="Berechnung 2 3 2 5 2 2 2" xfId="16696"/>
    <cellStyle name="Berechnung 2 3 2 5 2 2 2 2" xfId="23855"/>
    <cellStyle name="Berechnung 2 3 2 5 2 2 2 2 2" xfId="38170"/>
    <cellStyle name="Berechnung 2 3 2 5 2 2 2 3" xfId="31011"/>
    <cellStyle name="Berechnung 2 3 2 5 2 2 3" xfId="19050"/>
    <cellStyle name="Berechnung 2 3 2 5 2 2 3 2" xfId="26187"/>
    <cellStyle name="Berechnung 2 3 2 5 2 2 3 2 2" xfId="40502"/>
    <cellStyle name="Berechnung 2 3 2 5 2 2 3 3" xfId="33365"/>
    <cellStyle name="Berechnung 2 3 2 5 2 2 4" xfId="20383"/>
    <cellStyle name="Berechnung 2 3 2 5 2 2 4 2" xfId="27520"/>
    <cellStyle name="Berechnung 2 3 2 5 2 2 4 2 2" xfId="41835"/>
    <cellStyle name="Berechnung 2 3 2 5 2 2 4 3" xfId="34698"/>
    <cellStyle name="Berechnung 2 3 2 5 2 2 5" xfId="21598"/>
    <cellStyle name="Berechnung 2 3 2 5 2 2 5 2" xfId="35913"/>
    <cellStyle name="Berechnung 2 3 2 5 2 2 6" xfId="28735"/>
    <cellStyle name="Berechnung 2 3 2 5 2 3" xfId="15724"/>
    <cellStyle name="Berechnung 2 3 2 5 2 3 2" xfId="22883"/>
    <cellStyle name="Berechnung 2 3 2 5 2 3 2 2" xfId="37198"/>
    <cellStyle name="Berechnung 2 3 2 5 2 3 3" xfId="30039"/>
    <cellStyle name="Berechnung 2 3 2 5 2 4" xfId="18078"/>
    <cellStyle name="Berechnung 2 3 2 5 2 4 2" xfId="25215"/>
    <cellStyle name="Berechnung 2 3 2 5 2 4 2 2" xfId="39530"/>
    <cellStyle name="Berechnung 2 3 2 5 2 4 3" xfId="32393"/>
    <cellStyle name="Berechnung 2 3 2 6" xfId="7518"/>
    <cellStyle name="Berechnung 2 3 2 7" xfId="11053"/>
    <cellStyle name="Berechnung 2 3 2 7 2" xfId="14477"/>
    <cellStyle name="Berechnung 2 3 2 7 2 2" xfId="15004"/>
    <cellStyle name="Berechnung 2 3 2 7 2 2 2" xfId="17361"/>
    <cellStyle name="Berechnung 2 3 2 7 2 2 2 2" xfId="24498"/>
    <cellStyle name="Berechnung 2 3 2 7 2 2 2 2 2" xfId="38813"/>
    <cellStyle name="Berechnung 2 3 2 7 2 2 2 3" xfId="31676"/>
    <cellStyle name="Berechnung 2 3 2 7 2 2 3" xfId="19715"/>
    <cellStyle name="Berechnung 2 3 2 7 2 2 3 2" xfId="26852"/>
    <cellStyle name="Berechnung 2 3 2 7 2 2 3 2 2" xfId="41167"/>
    <cellStyle name="Berechnung 2 3 2 7 2 2 3 3" xfId="34030"/>
    <cellStyle name="Berechnung 2 3 2 7 2 2 4" xfId="20991"/>
    <cellStyle name="Berechnung 2 3 2 7 2 2 4 2" xfId="28128"/>
    <cellStyle name="Berechnung 2 3 2 7 2 2 4 2 2" xfId="42443"/>
    <cellStyle name="Berechnung 2 3 2 7 2 2 4 3" xfId="35306"/>
    <cellStyle name="Berechnung 2 3 2 7 2 2 5" xfId="22167"/>
    <cellStyle name="Berechnung 2 3 2 7 2 2 5 2" xfId="36482"/>
    <cellStyle name="Berechnung 2 3 2 7 2 2 6" xfId="29323"/>
    <cellStyle name="Berechnung 2 3 2 7 2 3" xfId="16846"/>
    <cellStyle name="Berechnung 2 3 2 7 2 3 2" xfId="24005"/>
    <cellStyle name="Berechnung 2 3 2 7 2 3 2 2" xfId="38320"/>
    <cellStyle name="Berechnung 2 3 2 7 2 3 3" xfId="31161"/>
    <cellStyle name="Berechnung 2 3 2 7 2 4" xfId="19200"/>
    <cellStyle name="Berechnung 2 3 2 7 2 4 2" xfId="26337"/>
    <cellStyle name="Berechnung 2 3 2 7 2 4 2 2" xfId="40652"/>
    <cellStyle name="Berechnung 2 3 2 7 2 4 3" xfId="33515"/>
    <cellStyle name="Berechnung 2 3 2 8" xfId="13351"/>
    <cellStyle name="Berechnung 2 3 2 8 2" xfId="14329"/>
    <cellStyle name="Berechnung 2 3 2 8 2 2" xfId="16698"/>
    <cellStyle name="Berechnung 2 3 2 8 2 2 2" xfId="23857"/>
    <cellStyle name="Berechnung 2 3 2 8 2 2 2 2" xfId="38172"/>
    <cellStyle name="Berechnung 2 3 2 8 2 2 3" xfId="31013"/>
    <cellStyle name="Berechnung 2 3 2 8 2 3" xfId="19052"/>
    <cellStyle name="Berechnung 2 3 2 8 2 3 2" xfId="26189"/>
    <cellStyle name="Berechnung 2 3 2 8 2 3 2 2" xfId="40504"/>
    <cellStyle name="Berechnung 2 3 2 8 2 3 3" xfId="33367"/>
    <cellStyle name="Berechnung 2 3 2 8 2 4" xfId="20385"/>
    <cellStyle name="Berechnung 2 3 2 8 2 4 2" xfId="27522"/>
    <cellStyle name="Berechnung 2 3 2 8 2 4 2 2" xfId="41837"/>
    <cellStyle name="Berechnung 2 3 2 8 2 4 3" xfId="34700"/>
    <cellStyle name="Berechnung 2 3 2 8 2 5" xfId="21600"/>
    <cellStyle name="Berechnung 2 3 2 8 2 5 2" xfId="35915"/>
    <cellStyle name="Berechnung 2 3 2 8 2 6" xfId="28737"/>
    <cellStyle name="Berechnung 2 3 2 8 3" xfId="15720"/>
    <cellStyle name="Berechnung 2 3 2 8 3 2" xfId="22879"/>
    <cellStyle name="Berechnung 2 3 2 8 3 2 2" xfId="37194"/>
    <cellStyle name="Berechnung 2 3 2 8 3 3" xfId="30035"/>
    <cellStyle name="Berechnung 2 3 2 8 4" xfId="18074"/>
    <cellStyle name="Berechnung 2 3 2 8 4 2" xfId="25211"/>
    <cellStyle name="Berechnung 2 3 2 8 4 2 2" xfId="39526"/>
    <cellStyle name="Berechnung 2 3 2 8 4 3" xfId="32389"/>
    <cellStyle name="Berechnung 2 3 3" xfId="1191"/>
    <cellStyle name="Berechnung 2 3 3 2" xfId="13356"/>
    <cellStyle name="Berechnung 2 3 3 2 2" xfId="13452"/>
    <cellStyle name="Berechnung 2 3 3 2 2 2" xfId="15821"/>
    <cellStyle name="Berechnung 2 3 3 2 2 2 2" xfId="22980"/>
    <cellStyle name="Berechnung 2 3 3 2 2 2 2 2" xfId="37295"/>
    <cellStyle name="Berechnung 2 3 3 2 2 2 3" xfId="30136"/>
    <cellStyle name="Berechnung 2 3 3 2 2 3" xfId="18175"/>
    <cellStyle name="Berechnung 2 3 3 2 2 3 2" xfId="25312"/>
    <cellStyle name="Berechnung 2 3 3 2 2 3 2 2" xfId="39627"/>
    <cellStyle name="Berechnung 2 3 3 2 2 3 3" xfId="32490"/>
    <cellStyle name="Berechnung 2 3 3 2 2 4" xfId="19879"/>
    <cellStyle name="Berechnung 2 3 3 2 2 4 2" xfId="27016"/>
    <cellStyle name="Berechnung 2 3 3 2 2 4 2 2" xfId="41331"/>
    <cellStyle name="Berechnung 2 3 3 2 2 4 3" xfId="34194"/>
    <cellStyle name="Berechnung 2 3 3 2 2 5" xfId="21094"/>
    <cellStyle name="Berechnung 2 3 3 2 2 5 2" xfId="35409"/>
    <cellStyle name="Berechnung 2 3 3 2 2 6" xfId="28231"/>
    <cellStyle name="Berechnung 2 3 3 2 3" xfId="15725"/>
    <cellStyle name="Berechnung 2 3 3 2 3 2" xfId="22884"/>
    <cellStyle name="Berechnung 2 3 3 2 3 2 2" xfId="37199"/>
    <cellStyle name="Berechnung 2 3 3 2 3 3" xfId="30040"/>
    <cellStyle name="Berechnung 2 3 3 2 4" xfId="18079"/>
    <cellStyle name="Berechnung 2 3 3 2 4 2" xfId="25216"/>
    <cellStyle name="Berechnung 2 3 3 2 4 2 2" xfId="39531"/>
    <cellStyle name="Berechnung 2 3 3 2 4 3" xfId="32394"/>
    <cellStyle name="Berechnung 2 3 4" xfId="1192"/>
    <cellStyle name="Berechnung 2 3 4 2" xfId="13357"/>
    <cellStyle name="Berechnung 2 3 4 2 2" xfId="14328"/>
    <cellStyle name="Berechnung 2 3 4 2 2 2" xfId="16697"/>
    <cellStyle name="Berechnung 2 3 4 2 2 2 2" xfId="23856"/>
    <cellStyle name="Berechnung 2 3 4 2 2 2 2 2" xfId="38171"/>
    <cellStyle name="Berechnung 2 3 4 2 2 2 3" xfId="31012"/>
    <cellStyle name="Berechnung 2 3 4 2 2 3" xfId="19051"/>
    <cellStyle name="Berechnung 2 3 4 2 2 3 2" xfId="26188"/>
    <cellStyle name="Berechnung 2 3 4 2 2 3 2 2" xfId="40503"/>
    <cellStyle name="Berechnung 2 3 4 2 2 3 3" xfId="33366"/>
    <cellStyle name="Berechnung 2 3 4 2 2 4" xfId="20384"/>
    <cellStyle name="Berechnung 2 3 4 2 2 4 2" xfId="27521"/>
    <cellStyle name="Berechnung 2 3 4 2 2 4 2 2" xfId="41836"/>
    <cellStyle name="Berechnung 2 3 4 2 2 4 3" xfId="34699"/>
    <cellStyle name="Berechnung 2 3 4 2 2 5" xfId="21599"/>
    <cellStyle name="Berechnung 2 3 4 2 2 5 2" xfId="35914"/>
    <cellStyle name="Berechnung 2 3 4 2 2 6" xfId="28736"/>
    <cellStyle name="Berechnung 2 3 4 2 3" xfId="15726"/>
    <cellStyle name="Berechnung 2 3 4 2 3 2" xfId="22885"/>
    <cellStyle name="Berechnung 2 3 4 2 3 2 2" xfId="37200"/>
    <cellStyle name="Berechnung 2 3 4 2 3 3" xfId="30041"/>
    <cellStyle name="Berechnung 2 3 4 2 4" xfId="18080"/>
    <cellStyle name="Berechnung 2 3 4 2 4 2" xfId="25217"/>
    <cellStyle name="Berechnung 2 3 4 2 4 2 2" xfId="39532"/>
    <cellStyle name="Berechnung 2 3 4 2 4 3" xfId="32395"/>
    <cellStyle name="Berechnung 2 3 5" xfId="1193"/>
    <cellStyle name="Berechnung 2 3 5 2" xfId="13358"/>
    <cellStyle name="Berechnung 2 3 5 2 2" xfId="14435"/>
    <cellStyle name="Berechnung 2 3 5 2 2 2" xfId="16804"/>
    <cellStyle name="Berechnung 2 3 5 2 2 2 2" xfId="23963"/>
    <cellStyle name="Berechnung 2 3 5 2 2 2 2 2" xfId="38278"/>
    <cellStyle name="Berechnung 2 3 5 2 2 2 3" xfId="31119"/>
    <cellStyle name="Berechnung 2 3 5 2 2 3" xfId="19158"/>
    <cellStyle name="Berechnung 2 3 5 2 2 3 2" xfId="26295"/>
    <cellStyle name="Berechnung 2 3 5 2 2 3 2 2" xfId="40610"/>
    <cellStyle name="Berechnung 2 3 5 2 2 3 3" xfId="33473"/>
    <cellStyle name="Berechnung 2 3 5 2 2 4" xfId="20491"/>
    <cellStyle name="Berechnung 2 3 5 2 2 4 2" xfId="27628"/>
    <cellStyle name="Berechnung 2 3 5 2 2 4 2 2" xfId="41943"/>
    <cellStyle name="Berechnung 2 3 5 2 2 4 3" xfId="34806"/>
    <cellStyle name="Berechnung 2 3 5 2 2 5" xfId="21706"/>
    <cellStyle name="Berechnung 2 3 5 2 2 5 2" xfId="36021"/>
    <cellStyle name="Berechnung 2 3 5 2 2 6" xfId="28843"/>
    <cellStyle name="Berechnung 2 3 5 2 3" xfId="15727"/>
    <cellStyle name="Berechnung 2 3 5 2 3 2" xfId="22886"/>
    <cellStyle name="Berechnung 2 3 5 2 3 2 2" xfId="37201"/>
    <cellStyle name="Berechnung 2 3 5 2 3 3" xfId="30042"/>
    <cellStyle name="Berechnung 2 3 5 2 4" xfId="18081"/>
    <cellStyle name="Berechnung 2 3 5 2 4 2" xfId="25218"/>
    <cellStyle name="Berechnung 2 3 5 2 4 2 2" xfId="39533"/>
    <cellStyle name="Berechnung 2 3 5 2 4 3" xfId="32396"/>
    <cellStyle name="Berechnung 2 3 6" xfId="1194"/>
    <cellStyle name="Berechnung 2 3 6 2" xfId="13359"/>
    <cellStyle name="Berechnung 2 3 6 2 2" xfId="14058"/>
    <cellStyle name="Berechnung 2 3 6 2 2 2" xfId="16427"/>
    <cellStyle name="Berechnung 2 3 6 2 2 2 2" xfId="23586"/>
    <cellStyle name="Berechnung 2 3 6 2 2 2 2 2" xfId="37901"/>
    <cellStyle name="Berechnung 2 3 6 2 2 2 3" xfId="30742"/>
    <cellStyle name="Berechnung 2 3 6 2 2 3" xfId="18781"/>
    <cellStyle name="Berechnung 2 3 6 2 2 3 2" xfId="25918"/>
    <cellStyle name="Berechnung 2 3 6 2 2 3 2 2" xfId="40233"/>
    <cellStyle name="Berechnung 2 3 6 2 2 3 3" xfId="33096"/>
    <cellStyle name="Berechnung 2 3 6 2 2 4" xfId="20144"/>
    <cellStyle name="Berechnung 2 3 6 2 2 4 2" xfId="27281"/>
    <cellStyle name="Berechnung 2 3 6 2 2 4 2 2" xfId="41596"/>
    <cellStyle name="Berechnung 2 3 6 2 2 4 3" xfId="34459"/>
    <cellStyle name="Berechnung 2 3 6 2 2 5" xfId="21359"/>
    <cellStyle name="Berechnung 2 3 6 2 2 5 2" xfId="35674"/>
    <cellStyle name="Berechnung 2 3 6 2 2 6" xfId="28496"/>
    <cellStyle name="Berechnung 2 3 6 2 3" xfId="15728"/>
    <cellStyle name="Berechnung 2 3 6 2 3 2" xfId="22887"/>
    <cellStyle name="Berechnung 2 3 6 2 3 2 2" xfId="37202"/>
    <cellStyle name="Berechnung 2 3 6 2 3 3" xfId="30043"/>
    <cellStyle name="Berechnung 2 3 6 2 4" xfId="18082"/>
    <cellStyle name="Berechnung 2 3 6 2 4 2" xfId="25219"/>
    <cellStyle name="Berechnung 2 3 6 2 4 2 2" xfId="39534"/>
    <cellStyle name="Berechnung 2 3 6 2 4 3" xfId="32397"/>
    <cellStyle name="Berechnung 2 3 7" xfId="10766"/>
    <cellStyle name="Berechnung 2 3 7 2" xfId="14459"/>
    <cellStyle name="Berechnung 2 3 7 2 2" xfId="14992"/>
    <cellStyle name="Berechnung 2 3 7 2 2 2" xfId="17349"/>
    <cellStyle name="Berechnung 2 3 7 2 2 2 2" xfId="24486"/>
    <cellStyle name="Berechnung 2 3 7 2 2 2 2 2" xfId="38801"/>
    <cellStyle name="Berechnung 2 3 7 2 2 2 3" xfId="31664"/>
    <cellStyle name="Berechnung 2 3 7 2 2 3" xfId="19703"/>
    <cellStyle name="Berechnung 2 3 7 2 2 3 2" xfId="26840"/>
    <cellStyle name="Berechnung 2 3 7 2 2 3 2 2" xfId="41155"/>
    <cellStyle name="Berechnung 2 3 7 2 2 3 3" xfId="34018"/>
    <cellStyle name="Berechnung 2 3 7 2 2 4" xfId="20979"/>
    <cellStyle name="Berechnung 2 3 7 2 2 4 2" xfId="28116"/>
    <cellStyle name="Berechnung 2 3 7 2 2 4 2 2" xfId="42431"/>
    <cellStyle name="Berechnung 2 3 7 2 2 4 3" xfId="35294"/>
    <cellStyle name="Berechnung 2 3 7 2 2 5" xfId="22155"/>
    <cellStyle name="Berechnung 2 3 7 2 2 5 2" xfId="36470"/>
    <cellStyle name="Berechnung 2 3 7 2 2 6" xfId="29311"/>
    <cellStyle name="Berechnung 2 3 7 2 3" xfId="16828"/>
    <cellStyle name="Berechnung 2 3 7 2 3 2" xfId="23987"/>
    <cellStyle name="Berechnung 2 3 7 2 3 2 2" xfId="38302"/>
    <cellStyle name="Berechnung 2 3 7 2 3 3" xfId="31143"/>
    <cellStyle name="Berechnung 2 3 7 2 4" xfId="19182"/>
    <cellStyle name="Berechnung 2 3 7 2 4 2" xfId="26319"/>
    <cellStyle name="Berechnung 2 3 7 2 4 2 2" xfId="40634"/>
    <cellStyle name="Berechnung 2 3 7 2 4 3" xfId="33497"/>
    <cellStyle name="Berechnung 2 3 8" xfId="11052"/>
    <cellStyle name="Berechnung 2 3 9" xfId="13350"/>
    <cellStyle name="Berechnung 2 3 9 2" xfId="13464"/>
    <cellStyle name="Berechnung 2 3 9 2 2" xfId="15833"/>
    <cellStyle name="Berechnung 2 3 9 2 2 2" xfId="22992"/>
    <cellStyle name="Berechnung 2 3 9 2 2 2 2" xfId="37307"/>
    <cellStyle name="Berechnung 2 3 9 2 2 3" xfId="30148"/>
    <cellStyle name="Berechnung 2 3 9 2 3" xfId="18187"/>
    <cellStyle name="Berechnung 2 3 9 2 3 2" xfId="25324"/>
    <cellStyle name="Berechnung 2 3 9 2 3 2 2" xfId="39639"/>
    <cellStyle name="Berechnung 2 3 9 2 3 3" xfId="32502"/>
    <cellStyle name="Berechnung 2 3 9 2 4" xfId="19891"/>
    <cellStyle name="Berechnung 2 3 9 2 4 2" xfId="27028"/>
    <cellStyle name="Berechnung 2 3 9 2 4 2 2" xfId="41343"/>
    <cellStyle name="Berechnung 2 3 9 2 4 3" xfId="34206"/>
    <cellStyle name="Berechnung 2 3 9 2 5" xfId="21106"/>
    <cellStyle name="Berechnung 2 3 9 2 5 2" xfId="35421"/>
    <cellStyle name="Berechnung 2 3 9 2 6" xfId="28243"/>
    <cellStyle name="Berechnung 2 3 9 3" xfId="15719"/>
    <cellStyle name="Berechnung 2 3 9 3 2" xfId="22878"/>
    <cellStyle name="Berechnung 2 3 9 3 2 2" xfId="37193"/>
    <cellStyle name="Berechnung 2 3 9 3 3" xfId="30034"/>
    <cellStyle name="Berechnung 2 3 9 4" xfId="18073"/>
    <cellStyle name="Berechnung 2 3 9 4 2" xfId="25210"/>
    <cellStyle name="Berechnung 2 3 9 4 2 2" xfId="39525"/>
    <cellStyle name="Berechnung 2 3 9 4 3" xfId="32388"/>
    <cellStyle name="Berechnung 2 4" xfId="1195"/>
    <cellStyle name="Berechnung 2 4 2" xfId="1196"/>
    <cellStyle name="Berechnung 2 4 2 2" xfId="13361"/>
    <cellStyle name="Berechnung 2 4 2 2 2" xfId="14330"/>
    <cellStyle name="Berechnung 2 4 2 2 2 2" xfId="16699"/>
    <cellStyle name="Berechnung 2 4 2 2 2 2 2" xfId="23858"/>
    <cellStyle name="Berechnung 2 4 2 2 2 2 2 2" xfId="38173"/>
    <cellStyle name="Berechnung 2 4 2 2 2 2 3" xfId="31014"/>
    <cellStyle name="Berechnung 2 4 2 2 2 3" xfId="19053"/>
    <cellStyle name="Berechnung 2 4 2 2 2 3 2" xfId="26190"/>
    <cellStyle name="Berechnung 2 4 2 2 2 3 2 2" xfId="40505"/>
    <cellStyle name="Berechnung 2 4 2 2 2 3 3" xfId="33368"/>
    <cellStyle name="Berechnung 2 4 2 2 2 4" xfId="20386"/>
    <cellStyle name="Berechnung 2 4 2 2 2 4 2" xfId="27523"/>
    <cellStyle name="Berechnung 2 4 2 2 2 4 2 2" xfId="41838"/>
    <cellStyle name="Berechnung 2 4 2 2 2 4 3" xfId="34701"/>
    <cellStyle name="Berechnung 2 4 2 2 2 5" xfId="21601"/>
    <cellStyle name="Berechnung 2 4 2 2 2 5 2" xfId="35916"/>
    <cellStyle name="Berechnung 2 4 2 2 2 6" xfId="28738"/>
    <cellStyle name="Berechnung 2 4 2 2 3" xfId="15730"/>
    <cellStyle name="Berechnung 2 4 2 2 3 2" xfId="22889"/>
    <cellStyle name="Berechnung 2 4 2 2 3 2 2" xfId="37204"/>
    <cellStyle name="Berechnung 2 4 2 2 3 3" xfId="30045"/>
    <cellStyle name="Berechnung 2 4 2 2 4" xfId="18084"/>
    <cellStyle name="Berechnung 2 4 2 2 4 2" xfId="25221"/>
    <cellStyle name="Berechnung 2 4 2 2 4 2 2" xfId="39536"/>
    <cellStyle name="Berechnung 2 4 2 2 4 3" xfId="32399"/>
    <cellStyle name="Berechnung 2 4 3" xfId="1197"/>
    <cellStyle name="Berechnung 2 4 3 2" xfId="13362"/>
    <cellStyle name="Berechnung 2 4 3 2 2" xfId="14693"/>
    <cellStyle name="Berechnung 2 4 3 2 2 2" xfId="17056"/>
    <cellStyle name="Berechnung 2 4 3 2 2 2 2" xfId="24215"/>
    <cellStyle name="Berechnung 2 4 3 2 2 2 2 2" xfId="38530"/>
    <cellStyle name="Berechnung 2 4 3 2 2 2 3" xfId="31371"/>
    <cellStyle name="Berechnung 2 4 3 2 2 3" xfId="19410"/>
    <cellStyle name="Berechnung 2 4 3 2 2 3 2" xfId="26547"/>
    <cellStyle name="Berechnung 2 4 3 2 2 3 2 2" xfId="40862"/>
    <cellStyle name="Berechnung 2 4 3 2 2 3 3" xfId="33725"/>
    <cellStyle name="Berechnung 2 4 3 2 2 4" xfId="20708"/>
    <cellStyle name="Berechnung 2 4 3 2 2 4 2" xfId="27845"/>
    <cellStyle name="Berechnung 2 4 3 2 2 4 2 2" xfId="42160"/>
    <cellStyle name="Berechnung 2 4 3 2 2 4 3" xfId="35023"/>
    <cellStyle name="Berechnung 2 4 3 2 2 5" xfId="21923"/>
    <cellStyle name="Berechnung 2 4 3 2 2 5 2" xfId="36238"/>
    <cellStyle name="Berechnung 2 4 3 2 2 6" xfId="29060"/>
    <cellStyle name="Berechnung 2 4 3 2 3" xfId="15731"/>
    <cellStyle name="Berechnung 2 4 3 2 3 2" xfId="22890"/>
    <cellStyle name="Berechnung 2 4 3 2 3 2 2" xfId="37205"/>
    <cellStyle name="Berechnung 2 4 3 2 3 3" xfId="30046"/>
    <cellStyle name="Berechnung 2 4 3 2 4" xfId="18085"/>
    <cellStyle name="Berechnung 2 4 3 2 4 2" xfId="25222"/>
    <cellStyle name="Berechnung 2 4 3 2 4 2 2" xfId="39537"/>
    <cellStyle name="Berechnung 2 4 3 2 4 3" xfId="32400"/>
    <cellStyle name="Berechnung 2 4 4" xfId="1198"/>
    <cellStyle name="Berechnung 2 4 4 2" xfId="13363"/>
    <cellStyle name="Berechnung 2 4 4 2 2" xfId="13792"/>
    <cellStyle name="Berechnung 2 4 4 2 2 2" xfId="16161"/>
    <cellStyle name="Berechnung 2 4 4 2 2 2 2" xfId="23320"/>
    <cellStyle name="Berechnung 2 4 4 2 2 2 2 2" xfId="37635"/>
    <cellStyle name="Berechnung 2 4 4 2 2 2 3" xfId="30476"/>
    <cellStyle name="Berechnung 2 4 4 2 2 3" xfId="18515"/>
    <cellStyle name="Berechnung 2 4 4 2 2 3 2" xfId="25652"/>
    <cellStyle name="Berechnung 2 4 4 2 2 3 2 2" xfId="39967"/>
    <cellStyle name="Berechnung 2 4 4 2 2 3 3" xfId="32830"/>
    <cellStyle name="Berechnung 2 4 4 2 2 4" xfId="20040"/>
    <cellStyle name="Berechnung 2 4 4 2 2 4 2" xfId="27177"/>
    <cellStyle name="Berechnung 2 4 4 2 2 4 2 2" xfId="41492"/>
    <cellStyle name="Berechnung 2 4 4 2 2 4 3" xfId="34355"/>
    <cellStyle name="Berechnung 2 4 4 2 2 5" xfId="21255"/>
    <cellStyle name="Berechnung 2 4 4 2 2 5 2" xfId="35570"/>
    <cellStyle name="Berechnung 2 4 4 2 2 6" xfId="28392"/>
    <cellStyle name="Berechnung 2 4 4 2 3" xfId="15732"/>
    <cellStyle name="Berechnung 2 4 4 2 3 2" xfId="22891"/>
    <cellStyle name="Berechnung 2 4 4 2 3 2 2" xfId="37206"/>
    <cellStyle name="Berechnung 2 4 4 2 3 3" xfId="30047"/>
    <cellStyle name="Berechnung 2 4 4 2 4" xfId="18086"/>
    <cellStyle name="Berechnung 2 4 4 2 4 2" xfId="25223"/>
    <cellStyle name="Berechnung 2 4 4 2 4 2 2" xfId="39538"/>
    <cellStyle name="Berechnung 2 4 4 2 4 3" xfId="32401"/>
    <cellStyle name="Berechnung 2 4 5" xfId="1199"/>
    <cellStyle name="Berechnung 2 4 5 2" xfId="13364"/>
    <cellStyle name="Berechnung 2 4 5 2 2" xfId="14331"/>
    <cellStyle name="Berechnung 2 4 5 2 2 2" xfId="16700"/>
    <cellStyle name="Berechnung 2 4 5 2 2 2 2" xfId="23859"/>
    <cellStyle name="Berechnung 2 4 5 2 2 2 2 2" xfId="38174"/>
    <cellStyle name="Berechnung 2 4 5 2 2 2 3" xfId="31015"/>
    <cellStyle name="Berechnung 2 4 5 2 2 3" xfId="19054"/>
    <cellStyle name="Berechnung 2 4 5 2 2 3 2" xfId="26191"/>
    <cellStyle name="Berechnung 2 4 5 2 2 3 2 2" xfId="40506"/>
    <cellStyle name="Berechnung 2 4 5 2 2 3 3" xfId="33369"/>
    <cellStyle name="Berechnung 2 4 5 2 2 4" xfId="20387"/>
    <cellStyle name="Berechnung 2 4 5 2 2 4 2" xfId="27524"/>
    <cellStyle name="Berechnung 2 4 5 2 2 4 2 2" xfId="41839"/>
    <cellStyle name="Berechnung 2 4 5 2 2 4 3" xfId="34702"/>
    <cellStyle name="Berechnung 2 4 5 2 2 5" xfId="21602"/>
    <cellStyle name="Berechnung 2 4 5 2 2 5 2" xfId="35917"/>
    <cellStyle name="Berechnung 2 4 5 2 2 6" xfId="28739"/>
    <cellStyle name="Berechnung 2 4 5 2 3" xfId="15733"/>
    <cellStyle name="Berechnung 2 4 5 2 3 2" xfId="22892"/>
    <cellStyle name="Berechnung 2 4 5 2 3 2 2" xfId="37207"/>
    <cellStyle name="Berechnung 2 4 5 2 3 3" xfId="30048"/>
    <cellStyle name="Berechnung 2 4 5 2 4" xfId="18087"/>
    <cellStyle name="Berechnung 2 4 5 2 4 2" xfId="25224"/>
    <cellStyle name="Berechnung 2 4 5 2 4 2 2" xfId="39539"/>
    <cellStyle name="Berechnung 2 4 5 2 4 3" xfId="32402"/>
    <cellStyle name="Berechnung 2 4 6" xfId="10767"/>
    <cellStyle name="Berechnung 2 4 7" xfId="11054"/>
    <cellStyle name="Berechnung 2 4 8" xfId="13360"/>
    <cellStyle name="Berechnung 2 4 8 2" xfId="13701"/>
    <cellStyle name="Berechnung 2 4 8 2 2" xfId="16070"/>
    <cellStyle name="Berechnung 2 4 8 2 2 2" xfId="23229"/>
    <cellStyle name="Berechnung 2 4 8 2 2 2 2" xfId="37544"/>
    <cellStyle name="Berechnung 2 4 8 2 2 3" xfId="30385"/>
    <cellStyle name="Berechnung 2 4 8 2 3" xfId="18424"/>
    <cellStyle name="Berechnung 2 4 8 2 3 2" xfId="25561"/>
    <cellStyle name="Berechnung 2 4 8 2 3 2 2" xfId="39876"/>
    <cellStyle name="Berechnung 2 4 8 2 3 3" xfId="32739"/>
    <cellStyle name="Berechnung 2 4 8 2 4" xfId="19950"/>
    <cellStyle name="Berechnung 2 4 8 2 4 2" xfId="27087"/>
    <cellStyle name="Berechnung 2 4 8 2 4 2 2" xfId="41402"/>
    <cellStyle name="Berechnung 2 4 8 2 4 3" xfId="34265"/>
    <cellStyle name="Berechnung 2 4 8 2 5" xfId="21165"/>
    <cellStyle name="Berechnung 2 4 8 2 5 2" xfId="35480"/>
    <cellStyle name="Berechnung 2 4 8 2 6" xfId="28302"/>
    <cellStyle name="Berechnung 2 4 8 3" xfId="15729"/>
    <cellStyle name="Berechnung 2 4 8 3 2" xfId="22888"/>
    <cellStyle name="Berechnung 2 4 8 3 2 2" xfId="37203"/>
    <cellStyle name="Berechnung 2 4 8 3 3" xfId="30044"/>
    <cellStyle name="Berechnung 2 4 8 4" xfId="18083"/>
    <cellStyle name="Berechnung 2 4 8 4 2" xfId="25220"/>
    <cellStyle name="Berechnung 2 4 8 4 2 2" xfId="39535"/>
    <cellStyle name="Berechnung 2 4 8 4 3" xfId="32398"/>
    <cellStyle name="Berechnung 2 5" xfId="1200"/>
    <cellStyle name="Berechnung 2 5 2" xfId="7519"/>
    <cellStyle name="Berechnung 2 5 3" xfId="11055"/>
    <cellStyle name="Berechnung 2 5 4" xfId="13365"/>
    <cellStyle name="Berechnung 2 5 4 2" xfId="14434"/>
    <cellStyle name="Berechnung 2 5 4 2 2" xfId="16803"/>
    <cellStyle name="Berechnung 2 5 4 2 2 2" xfId="23962"/>
    <cellStyle name="Berechnung 2 5 4 2 2 2 2" xfId="38277"/>
    <cellStyle name="Berechnung 2 5 4 2 2 3" xfId="31118"/>
    <cellStyle name="Berechnung 2 5 4 2 3" xfId="19157"/>
    <cellStyle name="Berechnung 2 5 4 2 3 2" xfId="26294"/>
    <cellStyle name="Berechnung 2 5 4 2 3 2 2" xfId="40609"/>
    <cellStyle name="Berechnung 2 5 4 2 3 3" xfId="33472"/>
    <cellStyle name="Berechnung 2 5 4 2 4" xfId="20490"/>
    <cellStyle name="Berechnung 2 5 4 2 4 2" xfId="27627"/>
    <cellStyle name="Berechnung 2 5 4 2 4 2 2" xfId="41942"/>
    <cellStyle name="Berechnung 2 5 4 2 4 3" xfId="34805"/>
    <cellStyle name="Berechnung 2 5 4 2 5" xfId="21705"/>
    <cellStyle name="Berechnung 2 5 4 2 5 2" xfId="36020"/>
    <cellStyle name="Berechnung 2 5 4 2 6" xfId="28842"/>
    <cellStyle name="Berechnung 2 5 4 3" xfId="15734"/>
    <cellStyle name="Berechnung 2 5 4 3 2" xfId="22893"/>
    <cellStyle name="Berechnung 2 5 4 3 2 2" xfId="37208"/>
    <cellStyle name="Berechnung 2 5 4 3 3" xfId="30049"/>
    <cellStyle name="Berechnung 2 5 4 4" xfId="18088"/>
    <cellStyle name="Berechnung 2 5 4 4 2" xfId="25225"/>
    <cellStyle name="Berechnung 2 5 4 4 2 2" xfId="39540"/>
    <cellStyle name="Berechnung 2 5 4 4 3" xfId="32403"/>
    <cellStyle name="Berechnung 2 6" xfId="1201"/>
    <cellStyle name="Berechnung 2 6 2" xfId="7520"/>
    <cellStyle name="Berechnung 2 6 2 2" xfId="14056"/>
    <cellStyle name="Berechnung 2 6 2 2 2" xfId="14956"/>
    <cellStyle name="Berechnung 2 6 2 2 2 2" xfId="17313"/>
    <cellStyle name="Berechnung 2 6 2 2 2 2 2" xfId="24450"/>
    <cellStyle name="Berechnung 2 6 2 2 2 2 2 2" xfId="38765"/>
    <cellStyle name="Berechnung 2 6 2 2 2 2 3" xfId="31628"/>
    <cellStyle name="Berechnung 2 6 2 2 2 3" xfId="19667"/>
    <cellStyle name="Berechnung 2 6 2 2 2 3 2" xfId="26804"/>
    <cellStyle name="Berechnung 2 6 2 2 2 3 2 2" xfId="41119"/>
    <cellStyle name="Berechnung 2 6 2 2 2 3 3" xfId="33982"/>
    <cellStyle name="Berechnung 2 6 2 2 2 4" xfId="20943"/>
    <cellStyle name="Berechnung 2 6 2 2 2 4 2" xfId="28080"/>
    <cellStyle name="Berechnung 2 6 2 2 2 4 2 2" xfId="42395"/>
    <cellStyle name="Berechnung 2 6 2 2 2 4 3" xfId="35258"/>
    <cellStyle name="Berechnung 2 6 2 2 2 5" xfId="22119"/>
    <cellStyle name="Berechnung 2 6 2 2 2 5 2" xfId="36434"/>
    <cellStyle name="Berechnung 2 6 2 2 2 6" xfId="29275"/>
    <cellStyle name="Berechnung 2 6 2 2 3" xfId="16425"/>
    <cellStyle name="Berechnung 2 6 2 2 3 2" xfId="23584"/>
    <cellStyle name="Berechnung 2 6 2 2 3 2 2" xfId="37899"/>
    <cellStyle name="Berechnung 2 6 2 2 3 3" xfId="30740"/>
    <cellStyle name="Berechnung 2 6 2 2 4" xfId="18779"/>
    <cellStyle name="Berechnung 2 6 2 2 4 2" xfId="25916"/>
    <cellStyle name="Berechnung 2 6 2 2 4 2 2" xfId="40231"/>
    <cellStyle name="Berechnung 2 6 2 2 4 3" xfId="33094"/>
    <cellStyle name="Berechnung 2 6 3" xfId="13366"/>
    <cellStyle name="Berechnung 2 6 3 2" xfId="14519"/>
    <cellStyle name="Berechnung 2 6 3 2 2" xfId="16888"/>
    <cellStyle name="Berechnung 2 6 3 2 2 2" xfId="24047"/>
    <cellStyle name="Berechnung 2 6 3 2 2 2 2" xfId="38362"/>
    <cellStyle name="Berechnung 2 6 3 2 2 3" xfId="31203"/>
    <cellStyle name="Berechnung 2 6 3 2 3" xfId="19242"/>
    <cellStyle name="Berechnung 2 6 3 2 3 2" xfId="26379"/>
    <cellStyle name="Berechnung 2 6 3 2 3 2 2" xfId="40694"/>
    <cellStyle name="Berechnung 2 6 3 2 3 3" xfId="33557"/>
    <cellStyle name="Berechnung 2 6 3 2 4" xfId="20549"/>
    <cellStyle name="Berechnung 2 6 3 2 4 2" xfId="27686"/>
    <cellStyle name="Berechnung 2 6 3 2 4 2 2" xfId="42001"/>
    <cellStyle name="Berechnung 2 6 3 2 4 3" xfId="34864"/>
    <cellStyle name="Berechnung 2 6 3 2 5" xfId="21764"/>
    <cellStyle name="Berechnung 2 6 3 2 5 2" xfId="36079"/>
    <cellStyle name="Berechnung 2 6 3 2 6" xfId="28901"/>
    <cellStyle name="Berechnung 2 6 3 3" xfId="15735"/>
    <cellStyle name="Berechnung 2 6 3 3 2" xfId="22894"/>
    <cellStyle name="Berechnung 2 6 3 3 2 2" xfId="37209"/>
    <cellStyle name="Berechnung 2 6 3 3 3" xfId="30050"/>
    <cellStyle name="Berechnung 2 6 3 4" xfId="18089"/>
    <cellStyle name="Berechnung 2 6 3 4 2" xfId="25226"/>
    <cellStyle name="Berechnung 2 6 3 4 2 2" xfId="39541"/>
    <cellStyle name="Berechnung 2 6 3 4 3" xfId="32404"/>
    <cellStyle name="Berechnung 2 7" xfId="1202"/>
    <cellStyle name="Berechnung 2 7 2" xfId="7521"/>
    <cellStyle name="Berechnung 2 7 2 2" xfId="14057"/>
    <cellStyle name="Berechnung 2 7 2 2 2" xfId="14957"/>
    <cellStyle name="Berechnung 2 7 2 2 2 2" xfId="17314"/>
    <cellStyle name="Berechnung 2 7 2 2 2 2 2" xfId="24451"/>
    <cellStyle name="Berechnung 2 7 2 2 2 2 2 2" xfId="38766"/>
    <cellStyle name="Berechnung 2 7 2 2 2 2 3" xfId="31629"/>
    <cellStyle name="Berechnung 2 7 2 2 2 3" xfId="19668"/>
    <cellStyle name="Berechnung 2 7 2 2 2 3 2" xfId="26805"/>
    <cellStyle name="Berechnung 2 7 2 2 2 3 2 2" xfId="41120"/>
    <cellStyle name="Berechnung 2 7 2 2 2 3 3" xfId="33983"/>
    <cellStyle name="Berechnung 2 7 2 2 2 4" xfId="20944"/>
    <cellStyle name="Berechnung 2 7 2 2 2 4 2" xfId="28081"/>
    <cellStyle name="Berechnung 2 7 2 2 2 4 2 2" xfId="42396"/>
    <cellStyle name="Berechnung 2 7 2 2 2 4 3" xfId="35259"/>
    <cellStyle name="Berechnung 2 7 2 2 2 5" xfId="22120"/>
    <cellStyle name="Berechnung 2 7 2 2 2 5 2" xfId="36435"/>
    <cellStyle name="Berechnung 2 7 2 2 2 6" xfId="29276"/>
    <cellStyle name="Berechnung 2 7 2 2 3" xfId="16426"/>
    <cellStyle name="Berechnung 2 7 2 2 3 2" xfId="23585"/>
    <cellStyle name="Berechnung 2 7 2 2 3 2 2" xfId="37900"/>
    <cellStyle name="Berechnung 2 7 2 2 3 3" xfId="30741"/>
    <cellStyle name="Berechnung 2 7 2 2 4" xfId="18780"/>
    <cellStyle name="Berechnung 2 7 2 2 4 2" xfId="25917"/>
    <cellStyle name="Berechnung 2 7 2 2 4 2 2" xfId="40232"/>
    <cellStyle name="Berechnung 2 7 2 2 4 3" xfId="33095"/>
    <cellStyle name="Berechnung 2 7 3" xfId="11056"/>
    <cellStyle name="Berechnung 2 7 3 2" xfId="14479"/>
    <cellStyle name="Berechnung 2 7 3 2 2" xfId="15005"/>
    <cellStyle name="Berechnung 2 7 3 2 2 2" xfId="17362"/>
    <cellStyle name="Berechnung 2 7 3 2 2 2 2" xfId="24499"/>
    <cellStyle name="Berechnung 2 7 3 2 2 2 2 2" xfId="38814"/>
    <cellStyle name="Berechnung 2 7 3 2 2 2 3" xfId="31677"/>
    <cellStyle name="Berechnung 2 7 3 2 2 3" xfId="19716"/>
    <cellStyle name="Berechnung 2 7 3 2 2 3 2" xfId="26853"/>
    <cellStyle name="Berechnung 2 7 3 2 2 3 2 2" xfId="41168"/>
    <cellStyle name="Berechnung 2 7 3 2 2 3 3" xfId="34031"/>
    <cellStyle name="Berechnung 2 7 3 2 2 4" xfId="20992"/>
    <cellStyle name="Berechnung 2 7 3 2 2 4 2" xfId="28129"/>
    <cellStyle name="Berechnung 2 7 3 2 2 4 2 2" xfId="42444"/>
    <cellStyle name="Berechnung 2 7 3 2 2 4 3" xfId="35307"/>
    <cellStyle name="Berechnung 2 7 3 2 2 5" xfId="22168"/>
    <cellStyle name="Berechnung 2 7 3 2 2 5 2" xfId="36483"/>
    <cellStyle name="Berechnung 2 7 3 2 2 6" xfId="29324"/>
    <cellStyle name="Berechnung 2 7 3 2 3" xfId="16848"/>
    <cellStyle name="Berechnung 2 7 3 2 3 2" xfId="24007"/>
    <cellStyle name="Berechnung 2 7 3 2 3 2 2" xfId="38322"/>
    <cellStyle name="Berechnung 2 7 3 2 3 3" xfId="31163"/>
    <cellStyle name="Berechnung 2 7 3 2 4" xfId="19202"/>
    <cellStyle name="Berechnung 2 7 3 2 4 2" xfId="26339"/>
    <cellStyle name="Berechnung 2 7 3 2 4 2 2" xfId="40654"/>
    <cellStyle name="Berechnung 2 7 3 2 4 3" xfId="33517"/>
    <cellStyle name="Berechnung 2 7 4" xfId="13367"/>
    <cellStyle name="Berechnung 2 7 4 2" xfId="14660"/>
    <cellStyle name="Berechnung 2 7 4 2 2" xfId="17023"/>
    <cellStyle name="Berechnung 2 7 4 2 2 2" xfId="24182"/>
    <cellStyle name="Berechnung 2 7 4 2 2 2 2" xfId="38497"/>
    <cellStyle name="Berechnung 2 7 4 2 2 3" xfId="31338"/>
    <cellStyle name="Berechnung 2 7 4 2 3" xfId="19377"/>
    <cellStyle name="Berechnung 2 7 4 2 3 2" xfId="26514"/>
    <cellStyle name="Berechnung 2 7 4 2 3 2 2" xfId="40829"/>
    <cellStyle name="Berechnung 2 7 4 2 3 3" xfId="33692"/>
    <cellStyle name="Berechnung 2 7 4 2 4" xfId="20675"/>
    <cellStyle name="Berechnung 2 7 4 2 4 2" xfId="27812"/>
    <cellStyle name="Berechnung 2 7 4 2 4 2 2" xfId="42127"/>
    <cellStyle name="Berechnung 2 7 4 2 4 3" xfId="34990"/>
    <cellStyle name="Berechnung 2 7 4 2 5" xfId="21890"/>
    <cellStyle name="Berechnung 2 7 4 2 5 2" xfId="36205"/>
    <cellStyle name="Berechnung 2 7 4 2 6" xfId="29027"/>
    <cellStyle name="Berechnung 2 7 4 3" xfId="15736"/>
    <cellStyle name="Berechnung 2 7 4 3 2" xfId="22895"/>
    <cellStyle name="Berechnung 2 7 4 3 2 2" xfId="37210"/>
    <cellStyle name="Berechnung 2 7 4 3 3" xfId="30051"/>
    <cellStyle name="Berechnung 2 7 4 4" xfId="18090"/>
    <cellStyle name="Berechnung 2 7 4 4 2" xfId="25227"/>
    <cellStyle name="Berechnung 2 7 4 4 2 2" xfId="39542"/>
    <cellStyle name="Berechnung 2 7 4 4 3" xfId="32405"/>
    <cellStyle name="Berechnung 2 8" xfId="1203"/>
    <cellStyle name="Berechnung 2 8 2" xfId="13368"/>
    <cellStyle name="Berechnung 2 8 2 2" xfId="14333"/>
    <cellStyle name="Berechnung 2 8 2 2 2" xfId="16702"/>
    <cellStyle name="Berechnung 2 8 2 2 2 2" xfId="23861"/>
    <cellStyle name="Berechnung 2 8 2 2 2 2 2" xfId="38176"/>
    <cellStyle name="Berechnung 2 8 2 2 2 3" xfId="31017"/>
    <cellStyle name="Berechnung 2 8 2 2 3" xfId="19056"/>
    <cellStyle name="Berechnung 2 8 2 2 3 2" xfId="26193"/>
    <cellStyle name="Berechnung 2 8 2 2 3 2 2" xfId="40508"/>
    <cellStyle name="Berechnung 2 8 2 2 3 3" xfId="33371"/>
    <cellStyle name="Berechnung 2 8 2 2 4" xfId="20389"/>
    <cellStyle name="Berechnung 2 8 2 2 4 2" xfId="27526"/>
    <cellStyle name="Berechnung 2 8 2 2 4 2 2" xfId="41841"/>
    <cellStyle name="Berechnung 2 8 2 2 4 3" xfId="34704"/>
    <cellStyle name="Berechnung 2 8 2 2 5" xfId="21604"/>
    <cellStyle name="Berechnung 2 8 2 2 5 2" xfId="35919"/>
    <cellStyle name="Berechnung 2 8 2 2 6" xfId="28741"/>
    <cellStyle name="Berechnung 2 8 2 3" xfId="15737"/>
    <cellStyle name="Berechnung 2 8 2 3 2" xfId="22896"/>
    <cellStyle name="Berechnung 2 8 2 3 2 2" xfId="37211"/>
    <cellStyle name="Berechnung 2 8 2 3 3" xfId="30052"/>
    <cellStyle name="Berechnung 2 8 2 4" xfId="18091"/>
    <cellStyle name="Berechnung 2 8 2 4 2" xfId="25228"/>
    <cellStyle name="Berechnung 2 8 2 4 2 2" xfId="39543"/>
    <cellStyle name="Berechnung 2 8 2 4 3" xfId="32406"/>
    <cellStyle name="Berechnung 2 9" xfId="2956"/>
    <cellStyle name="Berechnung 2 9 2" xfId="11780"/>
    <cellStyle name="Berechnung 2 9 2 2" xfId="13922"/>
    <cellStyle name="Berechnung 2 9 2 2 2" xfId="14478"/>
    <cellStyle name="Berechnung 2 9 2 2 2 2" xfId="16847"/>
    <cellStyle name="Berechnung 2 9 2 2 2 2 2" xfId="24006"/>
    <cellStyle name="Berechnung 2 9 2 2 2 2 2 2" xfId="38321"/>
    <cellStyle name="Berechnung 2 9 2 2 2 2 3" xfId="31162"/>
    <cellStyle name="Berechnung 2 9 2 2 2 3" xfId="19201"/>
    <cellStyle name="Berechnung 2 9 2 2 2 3 2" xfId="26338"/>
    <cellStyle name="Berechnung 2 9 2 2 2 3 2 2" xfId="40653"/>
    <cellStyle name="Berechnung 2 9 2 2 2 3 3" xfId="33516"/>
    <cellStyle name="Berechnung 2 9 2 2 2 4" xfId="20517"/>
    <cellStyle name="Berechnung 2 9 2 2 2 4 2" xfId="27654"/>
    <cellStyle name="Berechnung 2 9 2 2 2 4 2 2" xfId="41969"/>
    <cellStyle name="Berechnung 2 9 2 2 2 4 3" xfId="34832"/>
    <cellStyle name="Berechnung 2 9 2 2 2 5" xfId="21732"/>
    <cellStyle name="Berechnung 2 9 2 2 2 5 2" xfId="36047"/>
    <cellStyle name="Berechnung 2 9 2 2 2 6" xfId="28869"/>
    <cellStyle name="Berechnung 2 9 2 2 3" xfId="16291"/>
    <cellStyle name="Berechnung 2 9 2 2 3 2" xfId="23450"/>
    <cellStyle name="Berechnung 2 9 2 2 3 2 2" xfId="37765"/>
    <cellStyle name="Berechnung 2 9 2 2 3 3" xfId="30606"/>
    <cellStyle name="Berechnung 2 9 2 2 4" xfId="18645"/>
    <cellStyle name="Berechnung 2 9 2 2 4 2" xfId="25782"/>
    <cellStyle name="Berechnung 2 9 2 2 4 2 2" xfId="40097"/>
    <cellStyle name="Berechnung 2 9 2 2 4 3" xfId="32960"/>
    <cellStyle name="Berechnung 2 9 3" xfId="11443"/>
    <cellStyle name="Berechnung 3" xfId="1204"/>
    <cellStyle name="Berechnung 3 2" xfId="1205"/>
    <cellStyle name="Berechnung 3 2 2" xfId="7523"/>
    <cellStyle name="Berechnung 3 2 3" xfId="9096"/>
    <cellStyle name="Berechnung 3 2 4" xfId="13370"/>
    <cellStyle name="Berechnung 3 2 4 2" xfId="14718"/>
    <cellStyle name="Berechnung 3 2 4 2 2" xfId="17081"/>
    <cellStyle name="Berechnung 3 2 4 2 2 2" xfId="24240"/>
    <cellStyle name="Berechnung 3 2 4 2 2 2 2" xfId="38555"/>
    <cellStyle name="Berechnung 3 2 4 2 2 3" xfId="31396"/>
    <cellStyle name="Berechnung 3 2 4 2 3" xfId="19435"/>
    <cellStyle name="Berechnung 3 2 4 2 3 2" xfId="26572"/>
    <cellStyle name="Berechnung 3 2 4 2 3 2 2" xfId="40887"/>
    <cellStyle name="Berechnung 3 2 4 2 3 3" xfId="33750"/>
    <cellStyle name="Berechnung 3 2 4 2 4" xfId="20733"/>
    <cellStyle name="Berechnung 3 2 4 2 4 2" xfId="27870"/>
    <cellStyle name="Berechnung 3 2 4 2 4 2 2" xfId="42185"/>
    <cellStyle name="Berechnung 3 2 4 2 4 3" xfId="35048"/>
    <cellStyle name="Berechnung 3 2 4 2 5" xfId="21948"/>
    <cellStyle name="Berechnung 3 2 4 2 5 2" xfId="36263"/>
    <cellStyle name="Berechnung 3 2 4 2 6" xfId="29085"/>
    <cellStyle name="Berechnung 3 2 4 3" xfId="15739"/>
    <cellStyle name="Berechnung 3 2 4 3 2" xfId="22898"/>
    <cellStyle name="Berechnung 3 2 4 3 2 2" xfId="37213"/>
    <cellStyle name="Berechnung 3 2 4 3 3" xfId="30054"/>
    <cellStyle name="Berechnung 3 2 4 4" xfId="18093"/>
    <cellStyle name="Berechnung 3 2 4 4 2" xfId="25230"/>
    <cellStyle name="Berechnung 3 2 4 4 2 2" xfId="39545"/>
    <cellStyle name="Berechnung 3 2 4 4 3" xfId="32408"/>
    <cellStyle name="Berechnung 3 3" xfId="1206"/>
    <cellStyle name="Berechnung 3 3 2" xfId="7524"/>
    <cellStyle name="Berechnung 3 3 2 2" xfId="14059"/>
    <cellStyle name="Berechnung 3 3 2 2 2" xfId="14958"/>
    <cellStyle name="Berechnung 3 3 2 2 2 2" xfId="17315"/>
    <cellStyle name="Berechnung 3 3 2 2 2 2 2" xfId="24452"/>
    <cellStyle name="Berechnung 3 3 2 2 2 2 2 2" xfId="38767"/>
    <cellStyle name="Berechnung 3 3 2 2 2 2 3" xfId="31630"/>
    <cellStyle name="Berechnung 3 3 2 2 2 3" xfId="19669"/>
    <cellStyle name="Berechnung 3 3 2 2 2 3 2" xfId="26806"/>
    <cellStyle name="Berechnung 3 3 2 2 2 3 2 2" xfId="41121"/>
    <cellStyle name="Berechnung 3 3 2 2 2 3 3" xfId="33984"/>
    <cellStyle name="Berechnung 3 3 2 2 2 4" xfId="20945"/>
    <cellStyle name="Berechnung 3 3 2 2 2 4 2" xfId="28082"/>
    <cellStyle name="Berechnung 3 3 2 2 2 4 2 2" xfId="42397"/>
    <cellStyle name="Berechnung 3 3 2 2 2 4 3" xfId="35260"/>
    <cellStyle name="Berechnung 3 3 2 2 2 5" xfId="22121"/>
    <cellStyle name="Berechnung 3 3 2 2 2 5 2" xfId="36436"/>
    <cellStyle name="Berechnung 3 3 2 2 2 6" xfId="29277"/>
    <cellStyle name="Berechnung 3 3 2 2 3" xfId="16428"/>
    <cellStyle name="Berechnung 3 3 2 2 3 2" xfId="23587"/>
    <cellStyle name="Berechnung 3 3 2 2 3 2 2" xfId="37902"/>
    <cellStyle name="Berechnung 3 3 2 2 3 3" xfId="30743"/>
    <cellStyle name="Berechnung 3 3 2 2 4" xfId="18782"/>
    <cellStyle name="Berechnung 3 3 2 2 4 2" xfId="25919"/>
    <cellStyle name="Berechnung 3 3 2 2 4 2 2" xfId="40234"/>
    <cellStyle name="Berechnung 3 3 2 2 4 3" xfId="33097"/>
    <cellStyle name="Berechnung 3 3 3" xfId="13371"/>
    <cellStyle name="Berechnung 3 3 3 2" xfId="14618"/>
    <cellStyle name="Berechnung 3 3 3 2 2" xfId="16981"/>
    <cellStyle name="Berechnung 3 3 3 2 2 2" xfId="24140"/>
    <cellStyle name="Berechnung 3 3 3 2 2 2 2" xfId="38455"/>
    <cellStyle name="Berechnung 3 3 3 2 2 3" xfId="31296"/>
    <cellStyle name="Berechnung 3 3 3 2 3" xfId="19335"/>
    <cellStyle name="Berechnung 3 3 3 2 3 2" xfId="26472"/>
    <cellStyle name="Berechnung 3 3 3 2 3 2 2" xfId="40787"/>
    <cellStyle name="Berechnung 3 3 3 2 3 3" xfId="33650"/>
    <cellStyle name="Berechnung 3 3 3 2 4" xfId="20633"/>
    <cellStyle name="Berechnung 3 3 3 2 4 2" xfId="27770"/>
    <cellStyle name="Berechnung 3 3 3 2 4 2 2" xfId="42085"/>
    <cellStyle name="Berechnung 3 3 3 2 4 3" xfId="34948"/>
    <cellStyle name="Berechnung 3 3 3 2 5" xfId="21848"/>
    <cellStyle name="Berechnung 3 3 3 2 5 2" xfId="36163"/>
    <cellStyle name="Berechnung 3 3 3 2 6" xfId="28985"/>
    <cellStyle name="Berechnung 3 3 3 3" xfId="15740"/>
    <cellStyle name="Berechnung 3 3 3 3 2" xfId="22899"/>
    <cellStyle name="Berechnung 3 3 3 3 2 2" xfId="37214"/>
    <cellStyle name="Berechnung 3 3 3 3 3" xfId="30055"/>
    <cellStyle name="Berechnung 3 3 3 4" xfId="18094"/>
    <cellStyle name="Berechnung 3 3 3 4 2" xfId="25231"/>
    <cellStyle name="Berechnung 3 3 3 4 2 2" xfId="39546"/>
    <cellStyle name="Berechnung 3 3 3 4 3" xfId="32409"/>
    <cellStyle name="Berechnung 3 4" xfId="1207"/>
    <cellStyle name="Berechnung 3 4 2" xfId="13372"/>
    <cellStyle name="Berechnung 3 4 2 2" xfId="14680"/>
    <cellStyle name="Berechnung 3 4 2 2 2" xfId="17043"/>
    <cellStyle name="Berechnung 3 4 2 2 2 2" xfId="24202"/>
    <cellStyle name="Berechnung 3 4 2 2 2 2 2" xfId="38517"/>
    <cellStyle name="Berechnung 3 4 2 2 2 3" xfId="31358"/>
    <cellStyle name="Berechnung 3 4 2 2 3" xfId="19397"/>
    <cellStyle name="Berechnung 3 4 2 2 3 2" xfId="26534"/>
    <cellStyle name="Berechnung 3 4 2 2 3 2 2" xfId="40849"/>
    <cellStyle name="Berechnung 3 4 2 2 3 3" xfId="33712"/>
    <cellStyle name="Berechnung 3 4 2 2 4" xfId="20695"/>
    <cellStyle name="Berechnung 3 4 2 2 4 2" xfId="27832"/>
    <cellStyle name="Berechnung 3 4 2 2 4 2 2" xfId="42147"/>
    <cellStyle name="Berechnung 3 4 2 2 4 3" xfId="35010"/>
    <cellStyle name="Berechnung 3 4 2 2 5" xfId="21910"/>
    <cellStyle name="Berechnung 3 4 2 2 5 2" xfId="36225"/>
    <cellStyle name="Berechnung 3 4 2 2 6" xfId="29047"/>
    <cellStyle name="Berechnung 3 4 2 3" xfId="15741"/>
    <cellStyle name="Berechnung 3 4 2 3 2" xfId="22900"/>
    <cellStyle name="Berechnung 3 4 2 3 2 2" xfId="37215"/>
    <cellStyle name="Berechnung 3 4 2 3 3" xfId="30056"/>
    <cellStyle name="Berechnung 3 4 2 4" xfId="18095"/>
    <cellStyle name="Berechnung 3 4 2 4 2" xfId="25232"/>
    <cellStyle name="Berechnung 3 4 2 4 2 2" xfId="39547"/>
    <cellStyle name="Berechnung 3 4 2 4 3" xfId="32410"/>
    <cellStyle name="Berechnung 3 5" xfId="1208"/>
    <cellStyle name="Berechnung 3 5 2" xfId="13373"/>
    <cellStyle name="Berechnung 3 5 2 2" xfId="14714"/>
    <cellStyle name="Berechnung 3 5 2 2 2" xfId="17077"/>
    <cellStyle name="Berechnung 3 5 2 2 2 2" xfId="24236"/>
    <cellStyle name="Berechnung 3 5 2 2 2 2 2" xfId="38551"/>
    <cellStyle name="Berechnung 3 5 2 2 2 3" xfId="31392"/>
    <cellStyle name="Berechnung 3 5 2 2 3" xfId="19431"/>
    <cellStyle name="Berechnung 3 5 2 2 3 2" xfId="26568"/>
    <cellStyle name="Berechnung 3 5 2 2 3 2 2" xfId="40883"/>
    <cellStyle name="Berechnung 3 5 2 2 3 3" xfId="33746"/>
    <cellStyle name="Berechnung 3 5 2 2 4" xfId="20729"/>
    <cellStyle name="Berechnung 3 5 2 2 4 2" xfId="27866"/>
    <cellStyle name="Berechnung 3 5 2 2 4 2 2" xfId="42181"/>
    <cellStyle name="Berechnung 3 5 2 2 4 3" xfId="35044"/>
    <cellStyle name="Berechnung 3 5 2 2 5" xfId="21944"/>
    <cellStyle name="Berechnung 3 5 2 2 5 2" xfId="36259"/>
    <cellStyle name="Berechnung 3 5 2 2 6" xfId="29081"/>
    <cellStyle name="Berechnung 3 5 2 3" xfId="15742"/>
    <cellStyle name="Berechnung 3 5 2 3 2" xfId="22901"/>
    <cellStyle name="Berechnung 3 5 2 3 2 2" xfId="37216"/>
    <cellStyle name="Berechnung 3 5 2 3 3" xfId="30057"/>
    <cellStyle name="Berechnung 3 5 2 4" xfId="18096"/>
    <cellStyle name="Berechnung 3 5 2 4 2" xfId="25233"/>
    <cellStyle name="Berechnung 3 5 2 4 2 2" xfId="39548"/>
    <cellStyle name="Berechnung 3 5 2 4 3" xfId="32411"/>
    <cellStyle name="Berechnung 3 6" xfId="7522"/>
    <cellStyle name="Berechnung 3 6 2" xfId="11959"/>
    <cellStyle name="Berechnung 3 6 3" xfId="11444"/>
    <cellStyle name="Berechnung 3 7" xfId="8965"/>
    <cellStyle name="Berechnung 3 7 2" xfId="12046"/>
    <cellStyle name="Berechnung 3 7 3" xfId="11595"/>
    <cellStyle name="Berechnung 3 7 3 2" xfId="14540"/>
    <cellStyle name="Berechnung 3 7 3 2 2" xfId="15015"/>
    <cellStyle name="Berechnung 3 7 3 2 2 2" xfId="17372"/>
    <cellStyle name="Berechnung 3 7 3 2 2 2 2" xfId="24509"/>
    <cellStyle name="Berechnung 3 7 3 2 2 2 2 2" xfId="38824"/>
    <cellStyle name="Berechnung 3 7 3 2 2 2 3" xfId="31687"/>
    <cellStyle name="Berechnung 3 7 3 2 2 3" xfId="19726"/>
    <cellStyle name="Berechnung 3 7 3 2 2 3 2" xfId="26863"/>
    <cellStyle name="Berechnung 3 7 3 2 2 3 2 2" xfId="41178"/>
    <cellStyle name="Berechnung 3 7 3 2 2 3 3" xfId="34041"/>
    <cellStyle name="Berechnung 3 7 3 2 2 4" xfId="21002"/>
    <cellStyle name="Berechnung 3 7 3 2 2 4 2" xfId="28139"/>
    <cellStyle name="Berechnung 3 7 3 2 2 4 2 2" xfId="42454"/>
    <cellStyle name="Berechnung 3 7 3 2 2 4 3" xfId="35317"/>
    <cellStyle name="Berechnung 3 7 3 2 2 5" xfId="22178"/>
    <cellStyle name="Berechnung 3 7 3 2 2 5 2" xfId="36493"/>
    <cellStyle name="Berechnung 3 7 3 2 2 6" xfId="29334"/>
    <cellStyle name="Berechnung 3 7 3 2 3" xfId="16909"/>
    <cellStyle name="Berechnung 3 7 3 2 3 2" xfId="24068"/>
    <cellStyle name="Berechnung 3 7 3 2 3 2 2" xfId="38383"/>
    <cellStyle name="Berechnung 3 7 3 2 3 3" xfId="31224"/>
    <cellStyle name="Berechnung 3 7 3 2 4" xfId="19263"/>
    <cellStyle name="Berechnung 3 7 3 2 4 2" xfId="26400"/>
    <cellStyle name="Berechnung 3 7 3 2 4 2 2" xfId="40715"/>
    <cellStyle name="Berechnung 3 7 3 2 4 3" xfId="33578"/>
    <cellStyle name="Berechnung 3 7 4" xfId="13817"/>
    <cellStyle name="Berechnung 3 7 4 2" xfId="14408"/>
    <cellStyle name="Berechnung 3 7 4 2 2" xfId="16777"/>
    <cellStyle name="Berechnung 3 7 4 2 2 2" xfId="23936"/>
    <cellStyle name="Berechnung 3 7 4 2 2 2 2" xfId="38251"/>
    <cellStyle name="Berechnung 3 7 4 2 2 3" xfId="31092"/>
    <cellStyle name="Berechnung 3 7 4 2 3" xfId="19131"/>
    <cellStyle name="Berechnung 3 7 4 2 3 2" xfId="26268"/>
    <cellStyle name="Berechnung 3 7 4 2 3 2 2" xfId="40583"/>
    <cellStyle name="Berechnung 3 7 4 2 3 3" xfId="33446"/>
    <cellStyle name="Berechnung 3 7 4 2 4" xfId="20464"/>
    <cellStyle name="Berechnung 3 7 4 2 4 2" xfId="27601"/>
    <cellStyle name="Berechnung 3 7 4 2 4 2 2" xfId="41916"/>
    <cellStyle name="Berechnung 3 7 4 2 4 3" xfId="34779"/>
    <cellStyle name="Berechnung 3 7 4 2 5" xfId="21679"/>
    <cellStyle name="Berechnung 3 7 4 2 5 2" xfId="35994"/>
    <cellStyle name="Berechnung 3 7 4 2 6" xfId="28816"/>
    <cellStyle name="Berechnung 3 7 4 3" xfId="16186"/>
    <cellStyle name="Berechnung 3 7 4 3 2" xfId="23345"/>
    <cellStyle name="Berechnung 3 7 4 3 2 2" xfId="37660"/>
    <cellStyle name="Berechnung 3 7 4 3 3" xfId="30501"/>
    <cellStyle name="Berechnung 3 7 4 4" xfId="18540"/>
    <cellStyle name="Berechnung 3 7 4 4 2" xfId="25677"/>
    <cellStyle name="Berechnung 3 7 4 4 2 2" xfId="39992"/>
    <cellStyle name="Berechnung 3 7 4 4 3" xfId="32855"/>
    <cellStyle name="Berechnung 3 8" xfId="13369"/>
    <cellStyle name="Berechnung 3 8 2" xfId="14433"/>
    <cellStyle name="Berechnung 3 8 2 2" xfId="16802"/>
    <cellStyle name="Berechnung 3 8 2 2 2" xfId="23961"/>
    <cellStyle name="Berechnung 3 8 2 2 2 2" xfId="38276"/>
    <cellStyle name="Berechnung 3 8 2 2 3" xfId="31117"/>
    <cellStyle name="Berechnung 3 8 2 3" xfId="19156"/>
    <cellStyle name="Berechnung 3 8 2 3 2" xfId="26293"/>
    <cellStyle name="Berechnung 3 8 2 3 2 2" xfId="40608"/>
    <cellStyle name="Berechnung 3 8 2 3 3" xfId="33471"/>
    <cellStyle name="Berechnung 3 8 2 4" xfId="20489"/>
    <cellStyle name="Berechnung 3 8 2 4 2" xfId="27626"/>
    <cellStyle name="Berechnung 3 8 2 4 2 2" xfId="41941"/>
    <cellStyle name="Berechnung 3 8 2 4 3" xfId="34804"/>
    <cellStyle name="Berechnung 3 8 2 5" xfId="21704"/>
    <cellStyle name="Berechnung 3 8 2 5 2" xfId="36019"/>
    <cellStyle name="Berechnung 3 8 2 6" xfId="28841"/>
    <cellStyle name="Berechnung 3 8 3" xfId="15738"/>
    <cellStyle name="Berechnung 3 8 3 2" xfId="22897"/>
    <cellStyle name="Berechnung 3 8 3 2 2" xfId="37212"/>
    <cellStyle name="Berechnung 3 8 3 3" xfId="30053"/>
    <cellStyle name="Berechnung 3 8 4" xfId="18092"/>
    <cellStyle name="Berechnung 3 8 4 2" xfId="25229"/>
    <cellStyle name="Berechnung 3 8 4 2 2" xfId="39544"/>
    <cellStyle name="Berechnung 3 8 4 3" xfId="32407"/>
    <cellStyle name="Besuchter Hyperlink" xfId="12193" builtinId="9" customBuiltin="1"/>
    <cellStyle name="Besuchter Hyperlink 2" xfId="11499"/>
    <cellStyle name="Besuchter Hyperlink 3" xfId="11527"/>
    <cellStyle name="bin" xfId="1209"/>
    <cellStyle name="bin 2" xfId="7526"/>
    <cellStyle name="bin 2 2" xfId="11057"/>
    <cellStyle name="bin 3" xfId="7525"/>
    <cellStyle name="blue" xfId="7527"/>
    <cellStyle name="Calculation" xfId="7528"/>
    <cellStyle name="Calculation 2" xfId="7529"/>
    <cellStyle name="Calculation 2 2" xfId="11058"/>
    <cellStyle name="Calculation 3" xfId="7530"/>
    <cellStyle name="Calculation 3 2" xfId="14063"/>
    <cellStyle name="Calculation 3 2 2" xfId="14960"/>
    <cellStyle name="Calculation 3 2 2 2" xfId="17317"/>
    <cellStyle name="Calculation 3 2 2 2 2" xfId="24454"/>
    <cellStyle name="Calculation 3 2 2 2 2 2" xfId="38769"/>
    <cellStyle name="Calculation 3 2 2 2 3" xfId="31632"/>
    <cellStyle name="Calculation 3 2 2 3" xfId="19671"/>
    <cellStyle name="Calculation 3 2 2 3 2" xfId="26808"/>
    <cellStyle name="Calculation 3 2 2 3 2 2" xfId="41123"/>
    <cellStyle name="Calculation 3 2 2 3 3" xfId="33986"/>
    <cellStyle name="Calculation 3 2 2 4" xfId="20947"/>
    <cellStyle name="Calculation 3 2 2 4 2" xfId="28084"/>
    <cellStyle name="Calculation 3 2 2 4 2 2" xfId="42399"/>
    <cellStyle name="Calculation 3 2 2 4 3" xfId="35262"/>
    <cellStyle name="Calculation 3 2 2 5" xfId="22123"/>
    <cellStyle name="Calculation 3 2 2 5 2" xfId="36438"/>
    <cellStyle name="Calculation 3 2 2 6" xfId="29279"/>
    <cellStyle name="Calculation 3 2 3" xfId="16432"/>
    <cellStyle name="Calculation 3 2 3 2" xfId="23591"/>
    <cellStyle name="Calculation 3 2 3 2 2" xfId="37906"/>
    <cellStyle name="Calculation 3 2 3 3" xfId="30747"/>
    <cellStyle name="Calculation 3 2 4" xfId="18786"/>
    <cellStyle name="Calculation 3 2 4 2" xfId="25923"/>
    <cellStyle name="Calculation 3 2 4 2 2" xfId="40238"/>
    <cellStyle name="Calculation 3 2 4 3" xfId="33101"/>
    <cellStyle name="Calculation 4" xfId="14061"/>
    <cellStyle name="Calculation 4 2" xfId="14959"/>
    <cellStyle name="Calculation 4 2 2" xfId="17316"/>
    <cellStyle name="Calculation 4 2 2 2" xfId="24453"/>
    <cellStyle name="Calculation 4 2 2 2 2" xfId="38768"/>
    <cellStyle name="Calculation 4 2 2 3" xfId="31631"/>
    <cellStyle name="Calculation 4 2 3" xfId="19670"/>
    <cellStyle name="Calculation 4 2 3 2" xfId="26807"/>
    <cellStyle name="Calculation 4 2 3 2 2" xfId="41122"/>
    <cellStyle name="Calculation 4 2 3 3" xfId="33985"/>
    <cellStyle name="Calculation 4 2 4" xfId="20946"/>
    <cellStyle name="Calculation 4 2 4 2" xfId="28083"/>
    <cellStyle name="Calculation 4 2 4 2 2" xfId="42398"/>
    <cellStyle name="Calculation 4 2 4 3" xfId="35261"/>
    <cellStyle name="Calculation 4 2 5" xfId="22122"/>
    <cellStyle name="Calculation 4 2 5 2" xfId="36437"/>
    <cellStyle name="Calculation 4 2 6" xfId="29278"/>
    <cellStyle name="Calculation 4 3" xfId="16430"/>
    <cellStyle name="Calculation 4 3 2" xfId="23589"/>
    <cellStyle name="Calculation 4 3 2 2" xfId="37904"/>
    <cellStyle name="Calculation 4 3 3" xfId="30745"/>
    <cellStyle name="Calculation 4 4" xfId="18784"/>
    <cellStyle name="Calculation 4 4 2" xfId="25921"/>
    <cellStyle name="Calculation 4 4 2 2" xfId="40236"/>
    <cellStyle name="Calculation 4 4 3" xfId="33099"/>
    <cellStyle name="cell" xfId="1210"/>
    <cellStyle name="cell 2" xfId="7531"/>
    <cellStyle name="cell 2 2" xfId="12645"/>
    <cellStyle name="cell 2 2 2" xfId="14768"/>
    <cellStyle name="cell 2 2 2 2" xfId="17131"/>
    <cellStyle name="cell 2 2 2 2 2" xfId="24273"/>
    <cellStyle name="cell 2 2 2 2 2 2" xfId="38588"/>
    <cellStyle name="cell 2 2 2 2 3" xfId="31446"/>
    <cellStyle name="cell 2 2 2 3" xfId="19485"/>
    <cellStyle name="cell 2 2 2 3 2" xfId="26622"/>
    <cellStyle name="cell 2 2 2 3 2 2" xfId="40937"/>
    <cellStyle name="cell 2 2 2 3 3" xfId="33800"/>
    <cellStyle name="cell 2 2 2 4" xfId="20766"/>
    <cellStyle name="cell 2 2 2 4 2" xfId="27903"/>
    <cellStyle name="cell 2 2 2 4 2 2" xfId="42218"/>
    <cellStyle name="cell 2 2 2 4 3" xfId="35081"/>
    <cellStyle name="cell 2 2 3" xfId="14710"/>
    <cellStyle name="cell 2 2 3 2" xfId="17073"/>
    <cellStyle name="cell 2 2 3 2 2" xfId="24232"/>
    <cellStyle name="cell 2 2 3 2 2 2" xfId="38547"/>
    <cellStyle name="cell 2 2 3 2 3" xfId="31388"/>
    <cellStyle name="cell 2 2 3 3" xfId="19427"/>
    <cellStyle name="cell 2 2 3 3 2" xfId="26564"/>
    <cellStyle name="cell 2 2 3 3 2 2" xfId="40879"/>
    <cellStyle name="cell 2 2 3 3 3" xfId="33742"/>
    <cellStyle name="cell 2 2 3 4" xfId="20725"/>
    <cellStyle name="cell 2 2 3 4 2" xfId="27862"/>
    <cellStyle name="cell 2 2 3 4 2 2" xfId="42177"/>
    <cellStyle name="cell 2 2 3 4 3" xfId="35040"/>
    <cellStyle name="cell 2 2 3 5" xfId="21940"/>
    <cellStyle name="cell 2 2 3 5 2" xfId="36255"/>
    <cellStyle name="cell 2 2 3 6" xfId="29077"/>
    <cellStyle name="cell 2 2 4" xfId="19783"/>
    <cellStyle name="cell 2 2 4 2" xfId="26920"/>
    <cellStyle name="cell 2 2 4 2 2" xfId="41235"/>
    <cellStyle name="cell 2 2 4 3" xfId="34098"/>
    <cellStyle name="cell 3" xfId="12620"/>
    <cellStyle name="cell 3 2" xfId="14743"/>
    <cellStyle name="cell 3 2 2" xfId="17106"/>
    <cellStyle name="cell 3 2 2 2" xfId="24265"/>
    <cellStyle name="cell 3 2 2 2 2" xfId="38580"/>
    <cellStyle name="cell 3 2 2 3" xfId="31421"/>
    <cellStyle name="cell 3 2 3" xfId="19460"/>
    <cellStyle name="cell 3 2 3 2" xfId="26597"/>
    <cellStyle name="cell 3 2 3 2 2" xfId="40912"/>
    <cellStyle name="cell 3 2 3 3" xfId="33775"/>
    <cellStyle name="cell 3 2 4" xfId="20758"/>
    <cellStyle name="cell 3 2 4 2" xfId="27895"/>
    <cellStyle name="cell 3 2 4 2 2" xfId="42210"/>
    <cellStyle name="cell 3 2 4 3" xfId="35073"/>
    <cellStyle name="cell 3 3" xfId="13412"/>
    <cellStyle name="cell 3 3 2" xfId="15781"/>
    <cellStyle name="cell 3 3 2 2" xfId="22940"/>
    <cellStyle name="cell 3 3 2 2 2" xfId="37255"/>
    <cellStyle name="cell 3 3 2 3" xfId="30096"/>
    <cellStyle name="cell 3 3 3" xfId="18135"/>
    <cellStyle name="cell 3 3 3 2" xfId="25272"/>
    <cellStyle name="cell 3 3 3 2 2" xfId="39587"/>
    <cellStyle name="cell 3 3 3 3" xfId="32450"/>
    <cellStyle name="cell 3 3 4" xfId="19839"/>
    <cellStyle name="cell 3 3 4 2" xfId="26976"/>
    <cellStyle name="cell 3 3 4 2 2" xfId="41291"/>
    <cellStyle name="cell 3 3 4 3" xfId="34154"/>
    <cellStyle name="cell 3 3 5" xfId="21054"/>
    <cellStyle name="cell 3 3 5 2" xfId="35369"/>
    <cellStyle name="cell 3 3 6" xfId="28191"/>
    <cellStyle name="cell 3 4" xfId="19758"/>
    <cellStyle name="cell 3 4 2" xfId="26895"/>
    <cellStyle name="cell 3 4 2 2" xfId="41210"/>
    <cellStyle name="cell 3 4 3" xfId="34073"/>
    <cellStyle name="Check Cell" xfId="7532"/>
    <cellStyle name="Check Cell 2" xfId="7533"/>
    <cellStyle name="Col&amp;RowHeadings" xfId="1211"/>
    <cellStyle name="Col&amp;RowHeadings 2" xfId="7535"/>
    <cellStyle name="Col&amp;RowHeadings 2 2" xfId="11059"/>
    <cellStyle name="Col&amp;RowHeadings 3" xfId="7534"/>
    <cellStyle name="ColCodes" xfId="3271"/>
    <cellStyle name="ColTitles" xfId="3272"/>
    <cellStyle name="ColTitles 10" xfId="7536"/>
    <cellStyle name="ColTitles 10 2" xfId="7537"/>
    <cellStyle name="ColTitles 11" xfId="7538"/>
    <cellStyle name="ColTitles 11 2" xfId="7539"/>
    <cellStyle name="ColTitles 12" xfId="7540"/>
    <cellStyle name="ColTitles 13" xfId="7541"/>
    <cellStyle name="ColTitles 14" xfId="7542"/>
    <cellStyle name="ColTitles 2" xfId="3273"/>
    <cellStyle name="ColTitles 2 2" xfId="3274"/>
    <cellStyle name="ColTitles 2 2 2" xfId="7543"/>
    <cellStyle name="ColTitles 2 2 2 2" xfId="7544"/>
    <cellStyle name="ColTitles 2 2 3" xfId="7545"/>
    <cellStyle name="ColTitles 2 3" xfId="7546"/>
    <cellStyle name="ColTitles 2 3 2" xfId="7547"/>
    <cellStyle name="ColTitles 2 4" xfId="7548"/>
    <cellStyle name="ColTitles 2 4 2" xfId="7549"/>
    <cellStyle name="ColTitles 2 5" xfId="7550"/>
    <cellStyle name="ColTitles 3" xfId="3275"/>
    <cellStyle name="ColTitles 3 2" xfId="7551"/>
    <cellStyle name="ColTitles 3 2 2" xfId="7552"/>
    <cellStyle name="ColTitles 3 3" xfId="7553"/>
    <cellStyle name="ColTitles 4" xfId="7554"/>
    <cellStyle name="ColTitles 4 2" xfId="7555"/>
    <cellStyle name="ColTitles 4 3" xfId="7556"/>
    <cellStyle name="ColTitles 5" xfId="7557"/>
    <cellStyle name="ColTitles 5 2" xfId="7558"/>
    <cellStyle name="ColTitles 6" xfId="7559"/>
    <cellStyle name="ColTitles 6 2" xfId="7560"/>
    <cellStyle name="ColTitles 7" xfId="7561"/>
    <cellStyle name="ColTitles 7 2" xfId="7562"/>
    <cellStyle name="ColTitles 8" xfId="7563"/>
    <cellStyle name="ColTitles 8 2" xfId="7564"/>
    <cellStyle name="ColTitles 9" xfId="7565"/>
    <cellStyle name="ColTitles 9 2" xfId="7566"/>
    <cellStyle name="column" xfId="1212"/>
    <cellStyle name="Comma [0]_B3.1a" xfId="3276"/>
    <cellStyle name="Comma 2" xfId="1213"/>
    <cellStyle name="Comma 2 2" xfId="1214"/>
    <cellStyle name="Comma 2 2 2" xfId="3278"/>
    <cellStyle name="Comma 2 2 3" xfId="3279"/>
    <cellStyle name="Comma 2 3" xfId="3280"/>
    <cellStyle name="Comma 2 4" xfId="3281"/>
    <cellStyle name="Comma 2 5" xfId="3277"/>
    <cellStyle name="Comma 2 6" xfId="8844"/>
    <cellStyle name="Comma 2 7" xfId="10768"/>
    <cellStyle name="Comma 3" xfId="7567"/>
    <cellStyle name="Comma 3 2" xfId="8747"/>
    <cellStyle name="comma(1)" xfId="7568"/>
    <cellStyle name="Comma_B3.1a" xfId="3282"/>
    <cellStyle name="Country name" xfId="7569"/>
    <cellStyle name="Currency [0]_B3.1a" xfId="3283"/>
    <cellStyle name="Currency 2" xfId="7570"/>
    <cellStyle name="Currency_B3.1a" xfId="3284"/>
    <cellStyle name="Data" xfId="7571"/>
    <cellStyle name="DataEntryCells" xfId="1215"/>
    <cellStyle name="Deźimal [0]" xfId="3285"/>
    <cellStyle name="Deźimal [0] 2" xfId="3286"/>
    <cellStyle name="Deźimal [0] 2 2" xfId="12306"/>
    <cellStyle name="Dezimal 2" xfId="1216"/>
    <cellStyle name="Dezimal 2 2" xfId="1217"/>
    <cellStyle name="Dezimal 2 2 10" xfId="3289"/>
    <cellStyle name="Dezimal 2 2 10 2" xfId="4051"/>
    <cellStyle name="Dezimal 2 2 11" xfId="4050"/>
    <cellStyle name="Dezimal 2 2 12" xfId="3288"/>
    <cellStyle name="Dezimal 2 2 13" xfId="9281"/>
    <cellStyle name="Dezimal 2 2 2" xfId="1218"/>
    <cellStyle name="Dezimal 2 2 2 2" xfId="1219"/>
    <cellStyle name="Dezimal 2 2 2 2 2" xfId="3290"/>
    <cellStyle name="Dezimal 2 2 2 2 3" xfId="3291"/>
    <cellStyle name="Dezimal 2 2 2 3" xfId="1220"/>
    <cellStyle name="Dezimal 2 2 2 3 2" xfId="3292"/>
    <cellStyle name="Dezimal 2 2 2 3 3" xfId="3293"/>
    <cellStyle name="Dezimal 2 2 2 4" xfId="1221"/>
    <cellStyle name="Dezimal 2 2 2 4 2" xfId="3295"/>
    <cellStyle name="Dezimal 2 2 2 4 3" xfId="3296"/>
    <cellStyle name="Dezimal 2 2 2 4 4" xfId="3294"/>
    <cellStyle name="Dezimal 2 2 2 4 5" xfId="11597"/>
    <cellStyle name="Dezimal 2 2 2 5" xfId="3297"/>
    <cellStyle name="Dezimal 2 2 2 6" xfId="3298"/>
    <cellStyle name="Dezimal 2 2 2 6 2" xfId="4052"/>
    <cellStyle name="Dezimal 2 2 3" xfId="1222"/>
    <cellStyle name="Dezimal 2 2 3 2" xfId="1223"/>
    <cellStyle name="Dezimal 2 2 3 2 2" xfId="3300"/>
    <cellStyle name="Dezimal 2 2 3 2 3" xfId="3301"/>
    <cellStyle name="Dezimal 2 2 3 2 4" xfId="7572"/>
    <cellStyle name="Dezimal 2 2 3 3" xfId="1224"/>
    <cellStyle name="Dezimal 2 2 3 3 2" xfId="3302"/>
    <cellStyle name="Dezimal 2 2 3 3 3" xfId="3303"/>
    <cellStyle name="Dezimal 2 2 3 3 4" xfId="7573"/>
    <cellStyle name="Dezimal 2 2 3 4" xfId="1225"/>
    <cellStyle name="Dezimal 2 2 3 4 2" xfId="3305"/>
    <cellStyle name="Dezimal 2 2 3 4 3" xfId="3306"/>
    <cellStyle name="Dezimal 2 2 3 4 4" xfId="3304"/>
    <cellStyle name="Dezimal 2 2 3 4 5" xfId="11598"/>
    <cellStyle name="Dezimal 2 2 3 5" xfId="3307"/>
    <cellStyle name="Dezimal 2 2 3 6" xfId="3308"/>
    <cellStyle name="Dezimal 2 2 3 6 2" xfId="4053"/>
    <cellStyle name="Dezimal 2 2 3 7" xfId="3299"/>
    <cellStyle name="Dezimal 2 2 3 7 2" xfId="11814"/>
    <cellStyle name="Dezimal 2 2 3 7 3" xfId="11359"/>
    <cellStyle name="Dezimal 2 2 4" xfId="1226"/>
    <cellStyle name="Dezimal 2 2 4 2" xfId="3309"/>
    <cellStyle name="Dezimal 2 2 4 3" xfId="3310"/>
    <cellStyle name="Dezimal 2 2 5" xfId="1227"/>
    <cellStyle name="Dezimal 2 2 5 2" xfId="3311"/>
    <cellStyle name="Dezimal 2 2 5 3" xfId="3312"/>
    <cellStyle name="Dezimal 2 2 6" xfId="1228"/>
    <cellStyle name="Dezimal 2 2 6 2" xfId="3314"/>
    <cellStyle name="Dezimal 2 2 6 3" xfId="3315"/>
    <cellStyle name="Dezimal 2 2 6 4" xfId="3313"/>
    <cellStyle name="Dezimal 2 2 6 5" xfId="11599"/>
    <cellStyle name="Dezimal 2 2 7" xfId="3316"/>
    <cellStyle name="Dezimal 2 2 8" xfId="3317"/>
    <cellStyle name="Dezimal 2 2 9" xfId="3318"/>
    <cellStyle name="Dezimal 2 2 9 2" xfId="4054"/>
    <cellStyle name="Dezimal 2 3" xfId="1229"/>
    <cellStyle name="Dezimal 2 3 10" xfId="3320"/>
    <cellStyle name="Dezimal 2 3 10 2" xfId="4056"/>
    <cellStyle name="Dezimal 2 3 11" xfId="4055"/>
    <cellStyle name="Dezimal 2 3 12" xfId="3319"/>
    <cellStyle name="Dezimal 2 3 2" xfId="1230"/>
    <cellStyle name="Dezimal 2 3 2 2" xfId="1231"/>
    <cellStyle name="Dezimal 2 3 2 2 2" xfId="3322"/>
    <cellStyle name="Dezimal 2 3 2 2 3" xfId="3323"/>
    <cellStyle name="Dezimal 2 3 2 3" xfId="1232"/>
    <cellStyle name="Dezimal 2 3 2 3 2" xfId="3324"/>
    <cellStyle name="Dezimal 2 3 2 3 3" xfId="3325"/>
    <cellStyle name="Dezimal 2 3 2 4" xfId="3326"/>
    <cellStyle name="Dezimal 2 3 2 5" xfId="3321"/>
    <cellStyle name="Dezimal 2 3 2 6" xfId="5741"/>
    <cellStyle name="Dezimal 2 3 3" xfId="1233"/>
    <cellStyle name="Dezimal 2 3 3 2" xfId="1234"/>
    <cellStyle name="Dezimal 2 3 3 2 2" xfId="3327"/>
    <cellStyle name="Dezimal 2 3 3 2 3" xfId="3328"/>
    <cellStyle name="Dezimal 2 3 3 3" xfId="3329"/>
    <cellStyle name="Dezimal 2 3 3 4" xfId="3330"/>
    <cellStyle name="Dezimal 2 3 3 5" xfId="5742"/>
    <cellStyle name="Dezimal 2 3 4" xfId="1235"/>
    <cellStyle name="Dezimal 2 3 4 2" xfId="3331"/>
    <cellStyle name="Dezimal 2 3 4 3" xfId="3332"/>
    <cellStyle name="Dezimal 2 3 5" xfId="1236"/>
    <cellStyle name="Dezimal 2 3 5 2" xfId="3333"/>
    <cellStyle name="Dezimal 2 3 5 3" xfId="3334"/>
    <cellStyle name="Dezimal 2 3 6" xfId="1237"/>
    <cellStyle name="Dezimal 2 3 6 2" xfId="3336"/>
    <cellStyle name="Dezimal 2 3 6 3" xfId="3337"/>
    <cellStyle name="Dezimal 2 3 6 4" xfId="3335"/>
    <cellStyle name="Dezimal 2 3 6 5" xfId="11600"/>
    <cellStyle name="Dezimal 2 3 7" xfId="3338"/>
    <cellStyle name="Dezimal 2 3 8" xfId="3339"/>
    <cellStyle name="Dezimal 2 3 9" xfId="3340"/>
    <cellStyle name="Dezimal 2 3 9 2" xfId="4057"/>
    <cellStyle name="Dezimal 2 4" xfId="1238"/>
    <cellStyle name="Dezimal 2 4 2" xfId="1239"/>
    <cellStyle name="Dezimal 2 4 2 2" xfId="3343"/>
    <cellStyle name="Dezimal 2 4 2 3" xfId="3344"/>
    <cellStyle name="Dezimal 2 4 2 4" xfId="3342"/>
    <cellStyle name="Dezimal 2 4 2 5" xfId="11602"/>
    <cellStyle name="Dezimal 2 4 3" xfId="3345"/>
    <cellStyle name="Dezimal 2 4 4" xfId="3346"/>
    <cellStyle name="Dezimal 2 4 4 2" xfId="4058"/>
    <cellStyle name="Dezimal 2 4 5" xfId="3341"/>
    <cellStyle name="Dezimal 2 4 5 2" xfId="11815"/>
    <cellStyle name="Dezimal 2 4 5 3" xfId="11354"/>
    <cellStyle name="Dezimal 2 4 6" xfId="11601"/>
    <cellStyle name="Dezimal 2 5" xfId="3287"/>
    <cellStyle name="Dezimal 2 6" xfId="11596"/>
    <cellStyle name="Dezimal 3" xfId="1240"/>
    <cellStyle name="Dezimal 3 10" xfId="3348"/>
    <cellStyle name="Dezimal 3 10 2" xfId="4060"/>
    <cellStyle name="Dezimal 3 11" xfId="4059"/>
    <cellStyle name="Dezimal 3 12" xfId="3347"/>
    <cellStyle name="Dezimal 3 2" xfId="1241"/>
    <cellStyle name="Dezimal 3 2 2" xfId="1242"/>
    <cellStyle name="Dezimal 3 2 2 2" xfId="3349"/>
    <cellStyle name="Dezimal 3 2 2 3" xfId="3350"/>
    <cellStyle name="Dezimal 3 2 3" xfId="1243"/>
    <cellStyle name="Dezimal 3 2 3 2" xfId="3351"/>
    <cellStyle name="Dezimal 3 2 3 3" xfId="3352"/>
    <cellStyle name="Dezimal 3 2 4" xfId="1244"/>
    <cellStyle name="Dezimal 3 2 4 2" xfId="3354"/>
    <cellStyle name="Dezimal 3 2 4 3" xfId="3355"/>
    <cellStyle name="Dezimal 3 2 4 4" xfId="3353"/>
    <cellStyle name="Dezimal 3 2 4 5" xfId="11603"/>
    <cellStyle name="Dezimal 3 2 5" xfId="3356"/>
    <cellStyle name="Dezimal 3 2 6" xfId="3357"/>
    <cellStyle name="Dezimal 3 2 6 2" xfId="4061"/>
    <cellStyle name="Dezimal 3 3" xfId="1245"/>
    <cellStyle name="Dezimal 3 3 2" xfId="1246"/>
    <cellStyle name="Dezimal 3 3 2 2" xfId="3359"/>
    <cellStyle name="Dezimal 3 3 2 3" xfId="3360"/>
    <cellStyle name="Dezimal 3 3 2 4" xfId="7574"/>
    <cellStyle name="Dezimal 3 3 3" xfId="1247"/>
    <cellStyle name="Dezimal 3 3 3 2" xfId="3361"/>
    <cellStyle name="Dezimal 3 3 3 3" xfId="3362"/>
    <cellStyle name="Dezimal 3 3 3 4" xfId="7575"/>
    <cellStyle name="Dezimal 3 3 4" xfId="1248"/>
    <cellStyle name="Dezimal 3 3 4 2" xfId="3364"/>
    <cellStyle name="Dezimal 3 3 4 3" xfId="3365"/>
    <cellStyle name="Dezimal 3 3 4 4" xfId="3363"/>
    <cellStyle name="Dezimal 3 3 4 5" xfId="11604"/>
    <cellStyle name="Dezimal 3 3 5" xfId="3366"/>
    <cellStyle name="Dezimal 3 3 6" xfId="3367"/>
    <cellStyle name="Dezimal 3 3 6 2" xfId="4062"/>
    <cellStyle name="Dezimal 3 3 7" xfId="3358"/>
    <cellStyle name="Dezimal 3 3 7 2" xfId="11816"/>
    <cellStyle name="Dezimal 3 3 7 3" xfId="11356"/>
    <cellStyle name="Dezimal 3 4" xfId="1249"/>
    <cellStyle name="Dezimal 3 4 2" xfId="3368"/>
    <cellStyle name="Dezimal 3 4 3" xfId="3369"/>
    <cellStyle name="Dezimal 3 5" xfId="1250"/>
    <cellStyle name="Dezimal 3 5 2" xfId="3370"/>
    <cellStyle name="Dezimal 3 5 3" xfId="3371"/>
    <cellStyle name="Dezimal 3 6" xfId="1251"/>
    <cellStyle name="Dezimal 3 6 2" xfId="3373"/>
    <cellStyle name="Dezimal 3 6 3" xfId="3374"/>
    <cellStyle name="Dezimal 3 6 4" xfId="3372"/>
    <cellStyle name="Dezimal 3 6 5" xfId="11605"/>
    <cellStyle name="Dezimal 3 7" xfId="3375"/>
    <cellStyle name="Dezimal 3 8" xfId="3376"/>
    <cellStyle name="Dezimal 3 9" xfId="3377"/>
    <cellStyle name="Dezimal 3 9 2" xfId="4063"/>
    <cellStyle name="Dezimal 4" xfId="1252"/>
    <cellStyle name="Dezimal 4 10" xfId="3379"/>
    <cellStyle name="Dezimal 4 10 2" xfId="4065"/>
    <cellStyle name="Dezimal 4 11" xfId="4064"/>
    <cellStyle name="Dezimal 4 12" xfId="3378"/>
    <cellStyle name="Dezimal 4 2" xfId="1253"/>
    <cellStyle name="Dezimal 4 2 2" xfId="1254"/>
    <cellStyle name="Dezimal 4 2 2 2" xfId="3380"/>
    <cellStyle name="Dezimal 4 2 2 3" xfId="3381"/>
    <cellStyle name="Dezimal 4 2 3" xfId="1255"/>
    <cellStyle name="Dezimal 4 2 3 2" xfId="3382"/>
    <cellStyle name="Dezimal 4 2 3 3" xfId="3383"/>
    <cellStyle name="Dezimal 4 2 4" xfId="1256"/>
    <cellStyle name="Dezimal 4 2 4 2" xfId="3385"/>
    <cellStyle name="Dezimal 4 2 4 3" xfId="3386"/>
    <cellStyle name="Dezimal 4 2 4 4" xfId="3384"/>
    <cellStyle name="Dezimal 4 2 4 5" xfId="11606"/>
    <cellStyle name="Dezimal 4 2 5" xfId="3387"/>
    <cellStyle name="Dezimal 4 2 6" xfId="3388"/>
    <cellStyle name="Dezimal 4 2 6 2" xfId="4066"/>
    <cellStyle name="Dezimal 4 3" xfId="1257"/>
    <cellStyle name="Dezimal 4 3 2" xfId="1258"/>
    <cellStyle name="Dezimal 4 3 2 2" xfId="3390"/>
    <cellStyle name="Dezimal 4 3 2 3" xfId="3391"/>
    <cellStyle name="Dezimal 4 3 2 4" xfId="7576"/>
    <cellStyle name="Dezimal 4 3 3" xfId="1259"/>
    <cellStyle name="Dezimal 4 3 3 2" xfId="3392"/>
    <cellStyle name="Dezimal 4 3 3 3" xfId="3393"/>
    <cellStyle name="Dezimal 4 3 3 4" xfId="7577"/>
    <cellStyle name="Dezimal 4 3 4" xfId="1260"/>
    <cellStyle name="Dezimal 4 3 4 2" xfId="3395"/>
    <cellStyle name="Dezimal 4 3 4 3" xfId="3396"/>
    <cellStyle name="Dezimal 4 3 4 4" xfId="3394"/>
    <cellStyle name="Dezimal 4 3 4 5" xfId="11607"/>
    <cellStyle name="Dezimal 4 3 5" xfId="3397"/>
    <cellStyle name="Dezimal 4 3 6" xfId="3398"/>
    <cellStyle name="Dezimal 4 3 6 2" xfId="4067"/>
    <cellStyle name="Dezimal 4 3 7" xfId="3389"/>
    <cellStyle name="Dezimal 4 3 7 2" xfId="11817"/>
    <cellStyle name="Dezimal 4 3 7 3" xfId="11384"/>
    <cellStyle name="Dezimal 4 4" xfId="1261"/>
    <cellStyle name="Dezimal 4 4 2" xfId="3399"/>
    <cellStyle name="Dezimal 4 4 3" xfId="3400"/>
    <cellStyle name="Dezimal 4 5" xfId="1262"/>
    <cellStyle name="Dezimal 4 5 2" xfId="3401"/>
    <cellStyle name="Dezimal 4 5 3" xfId="3402"/>
    <cellStyle name="Dezimal 4 6" xfId="1263"/>
    <cellStyle name="Dezimal 4 6 2" xfId="3404"/>
    <cellStyle name="Dezimal 4 6 3" xfId="3405"/>
    <cellStyle name="Dezimal 4 6 4" xfId="3403"/>
    <cellStyle name="Dezimal 4 6 5" xfId="11608"/>
    <cellStyle name="Dezimal 4 7" xfId="3406"/>
    <cellStyle name="Dezimal 4 8" xfId="3407"/>
    <cellStyle name="Dezimal 4 9" xfId="3408"/>
    <cellStyle name="Dezimal 4 9 2" xfId="4068"/>
    <cellStyle name="Dezimal 5" xfId="1264"/>
    <cellStyle name="Dezimal 5 10" xfId="3410"/>
    <cellStyle name="Dezimal 5 10 2" xfId="4070"/>
    <cellStyle name="Dezimal 5 11" xfId="4069"/>
    <cellStyle name="Dezimal 5 12" xfId="3409"/>
    <cellStyle name="Dezimal 5 2" xfId="1265"/>
    <cellStyle name="Dezimal 5 2 2" xfId="1266"/>
    <cellStyle name="Dezimal 5 2 2 2" xfId="3411"/>
    <cellStyle name="Dezimal 5 2 2 3" xfId="3412"/>
    <cellStyle name="Dezimal 5 2 3" xfId="1267"/>
    <cellStyle name="Dezimal 5 2 3 2" xfId="3413"/>
    <cellStyle name="Dezimal 5 2 3 3" xfId="3414"/>
    <cellStyle name="Dezimal 5 2 4" xfId="1268"/>
    <cellStyle name="Dezimal 5 2 4 2" xfId="3416"/>
    <cellStyle name="Dezimal 5 2 4 3" xfId="3417"/>
    <cellStyle name="Dezimal 5 2 4 4" xfId="3415"/>
    <cellStyle name="Dezimal 5 2 4 5" xfId="11609"/>
    <cellStyle name="Dezimal 5 2 5" xfId="3418"/>
    <cellStyle name="Dezimal 5 2 6" xfId="3419"/>
    <cellStyle name="Dezimal 5 2 6 2" xfId="4071"/>
    <cellStyle name="Dezimal 5 3" xfId="1269"/>
    <cellStyle name="Dezimal 5 3 2" xfId="1270"/>
    <cellStyle name="Dezimal 5 3 2 2" xfId="3421"/>
    <cellStyle name="Dezimal 5 3 2 3" xfId="3422"/>
    <cellStyle name="Dezimal 5 3 2 4" xfId="7578"/>
    <cellStyle name="Dezimal 5 3 3" xfId="1271"/>
    <cellStyle name="Dezimal 5 3 3 2" xfId="3423"/>
    <cellStyle name="Dezimal 5 3 3 3" xfId="3424"/>
    <cellStyle name="Dezimal 5 3 3 4" xfId="7579"/>
    <cellStyle name="Dezimal 5 3 4" xfId="1272"/>
    <cellStyle name="Dezimal 5 3 4 2" xfId="3426"/>
    <cellStyle name="Dezimal 5 3 4 3" xfId="3427"/>
    <cellStyle name="Dezimal 5 3 4 4" xfId="3425"/>
    <cellStyle name="Dezimal 5 3 4 5" xfId="11610"/>
    <cellStyle name="Dezimal 5 3 5" xfId="3428"/>
    <cellStyle name="Dezimal 5 3 6" xfId="3429"/>
    <cellStyle name="Dezimal 5 3 6 2" xfId="4072"/>
    <cellStyle name="Dezimal 5 3 7" xfId="3420"/>
    <cellStyle name="Dezimal 5 3 7 2" xfId="11818"/>
    <cellStyle name="Dezimal 5 3 7 3" xfId="11355"/>
    <cellStyle name="Dezimal 5 4" xfId="1273"/>
    <cellStyle name="Dezimal 5 4 2" xfId="3430"/>
    <cellStyle name="Dezimal 5 4 3" xfId="3431"/>
    <cellStyle name="Dezimal 5 5" xfId="1274"/>
    <cellStyle name="Dezimal 5 5 2" xfId="3432"/>
    <cellStyle name="Dezimal 5 5 3" xfId="3433"/>
    <cellStyle name="Dezimal 5 6" xfId="1275"/>
    <cellStyle name="Dezimal 5 6 2" xfId="3435"/>
    <cellStyle name="Dezimal 5 6 3" xfId="3436"/>
    <cellStyle name="Dezimal 5 6 4" xfId="3434"/>
    <cellStyle name="Dezimal 5 6 5" xfId="11611"/>
    <cellStyle name="Dezimal 5 7" xfId="3437"/>
    <cellStyle name="Dezimal 5 8" xfId="3438"/>
    <cellStyle name="Dezimal 5 9" xfId="3439"/>
    <cellStyle name="Dezimal 5 9 2" xfId="4073"/>
    <cellStyle name="Dezimal 6" xfId="1276"/>
    <cellStyle name="Dezimal 6 10" xfId="3441"/>
    <cellStyle name="Dezimal 6 10 2" xfId="4075"/>
    <cellStyle name="Dezimal 6 11" xfId="4074"/>
    <cellStyle name="Dezimal 6 12" xfId="3440"/>
    <cellStyle name="Dezimal 6 2" xfId="1277"/>
    <cellStyle name="Dezimal 6 2 2" xfId="1278"/>
    <cellStyle name="Dezimal 6 2 2 2" xfId="3442"/>
    <cellStyle name="Dezimal 6 2 2 3" xfId="3443"/>
    <cellStyle name="Dezimal 6 2 3" xfId="1279"/>
    <cellStyle name="Dezimal 6 2 3 2" xfId="3444"/>
    <cellStyle name="Dezimal 6 2 3 3" xfId="3445"/>
    <cellStyle name="Dezimal 6 2 4" xfId="1280"/>
    <cellStyle name="Dezimal 6 2 4 2" xfId="3447"/>
    <cellStyle name="Dezimal 6 2 4 3" xfId="3448"/>
    <cellStyle name="Dezimal 6 2 4 4" xfId="3446"/>
    <cellStyle name="Dezimal 6 2 4 5" xfId="11612"/>
    <cellStyle name="Dezimal 6 2 5" xfId="3449"/>
    <cellStyle name="Dezimal 6 2 6" xfId="3450"/>
    <cellStyle name="Dezimal 6 2 6 2" xfId="4076"/>
    <cellStyle name="Dezimal 6 3" xfId="1281"/>
    <cellStyle name="Dezimal 6 3 2" xfId="1282"/>
    <cellStyle name="Dezimal 6 3 2 2" xfId="3452"/>
    <cellStyle name="Dezimal 6 3 2 3" xfId="3453"/>
    <cellStyle name="Dezimal 6 3 2 4" xfId="7580"/>
    <cellStyle name="Dezimal 6 3 3" xfId="1283"/>
    <cellStyle name="Dezimal 6 3 3 2" xfId="3454"/>
    <cellStyle name="Dezimal 6 3 3 3" xfId="3455"/>
    <cellStyle name="Dezimal 6 3 3 4" xfId="7581"/>
    <cellStyle name="Dezimal 6 3 4" xfId="1284"/>
    <cellStyle name="Dezimal 6 3 4 2" xfId="3457"/>
    <cellStyle name="Dezimal 6 3 4 3" xfId="3458"/>
    <cellStyle name="Dezimal 6 3 4 4" xfId="3456"/>
    <cellStyle name="Dezimal 6 3 4 5" xfId="11613"/>
    <cellStyle name="Dezimal 6 3 5" xfId="3459"/>
    <cellStyle name="Dezimal 6 3 6" xfId="3460"/>
    <cellStyle name="Dezimal 6 3 6 2" xfId="4077"/>
    <cellStyle name="Dezimal 6 3 7" xfId="3451"/>
    <cellStyle name="Dezimal 6 3 7 2" xfId="11819"/>
    <cellStyle name="Dezimal 6 3 7 3" xfId="11516"/>
    <cellStyle name="Dezimal 6 4" xfId="1285"/>
    <cellStyle name="Dezimal 6 4 2" xfId="3461"/>
    <cellStyle name="Dezimal 6 4 3" xfId="3462"/>
    <cellStyle name="Dezimal 6 5" xfId="1286"/>
    <cellStyle name="Dezimal 6 5 2" xfId="3463"/>
    <cellStyle name="Dezimal 6 5 3" xfId="3464"/>
    <cellStyle name="Dezimal 6 6" xfId="1287"/>
    <cellStyle name="Dezimal 6 6 2" xfId="3466"/>
    <cellStyle name="Dezimal 6 6 3" xfId="3467"/>
    <cellStyle name="Dezimal 6 6 4" xfId="3465"/>
    <cellStyle name="Dezimal 6 6 5" xfId="11614"/>
    <cellStyle name="Dezimal 6 7" xfId="3468"/>
    <cellStyle name="Dezimal 6 8" xfId="3469"/>
    <cellStyle name="Dezimal 6 9" xfId="3470"/>
    <cellStyle name="Dezimal 6 9 2" xfId="4078"/>
    <cellStyle name="DJI Überschriftszeile" xfId="1288"/>
    <cellStyle name="DJI-vorletzte-Zeile" xfId="1289"/>
    <cellStyle name="DJI-Zwischenzeile" xfId="1290"/>
    <cellStyle name="DJI-Zwischenzeile 2" xfId="1291"/>
    <cellStyle name="DJI-Zwischenzeile 2 2" xfId="1292"/>
    <cellStyle name="DJI-Zwischenzeile 2 2 2" xfId="12623"/>
    <cellStyle name="DJI-Zwischenzeile 2 2 2 2" xfId="14746"/>
    <cellStyle name="DJI-Zwischenzeile 2 2 2 2 2" xfId="17109"/>
    <cellStyle name="DJI-Zwischenzeile 2 2 2 2 2 2" xfId="31424"/>
    <cellStyle name="DJI-Zwischenzeile 2 2 2 2 3" xfId="19463"/>
    <cellStyle name="DJI-Zwischenzeile 2 2 2 2 3 2" xfId="26600"/>
    <cellStyle name="DJI-Zwischenzeile 2 2 2 2 3 2 2" xfId="40915"/>
    <cellStyle name="DJI-Zwischenzeile 2 2 2 2 3 3" xfId="33778"/>
    <cellStyle name="DJI-Zwischenzeile 2 2 2 2 4" xfId="29088"/>
    <cellStyle name="DJI-Zwischenzeile 2 2 2 3" xfId="14574"/>
    <cellStyle name="DJI-Zwischenzeile 2 2 2 3 2" xfId="16943"/>
    <cellStyle name="DJI-Zwischenzeile 2 2 2 3 2 2" xfId="24102"/>
    <cellStyle name="DJI-Zwischenzeile 2 2 2 3 2 2 2" xfId="38417"/>
    <cellStyle name="DJI-Zwischenzeile 2 2 2 3 2 3" xfId="31258"/>
    <cellStyle name="DJI-Zwischenzeile 2 2 2 3 3" xfId="19297"/>
    <cellStyle name="DJI-Zwischenzeile 2 2 2 3 3 2" xfId="26434"/>
    <cellStyle name="DJI-Zwischenzeile 2 2 2 3 3 2 2" xfId="40749"/>
    <cellStyle name="DJI-Zwischenzeile 2 2 2 3 3 3" xfId="33612"/>
    <cellStyle name="DJI-Zwischenzeile 2 2 2 3 4" xfId="20595"/>
    <cellStyle name="DJI-Zwischenzeile 2 2 2 3 4 2" xfId="27732"/>
    <cellStyle name="DJI-Zwischenzeile 2 2 2 3 4 2 2" xfId="42047"/>
    <cellStyle name="DJI-Zwischenzeile 2 2 2 3 4 3" xfId="34910"/>
    <cellStyle name="DJI-Zwischenzeile 2 2 2 3 5" xfId="21810"/>
    <cellStyle name="DJI-Zwischenzeile 2 2 2 3 5 2" xfId="36125"/>
    <cellStyle name="DJI-Zwischenzeile 2 2 2 3 6" xfId="28947"/>
    <cellStyle name="DJI-Zwischenzeile 2 2 2 4" xfId="19761"/>
    <cellStyle name="DJI-Zwischenzeile 2 2 2 4 2" xfId="26898"/>
    <cellStyle name="DJI-Zwischenzeile 2 2 2 4 2 2" xfId="41213"/>
    <cellStyle name="DJI-Zwischenzeile 2 2 2 4 3" xfId="34076"/>
    <cellStyle name="DJI-Zwischenzeile 2 3" xfId="1293"/>
    <cellStyle name="DJI-Zwischenzeile 2 3 2" xfId="12624"/>
    <cellStyle name="DJI-Zwischenzeile 2 3 2 2" xfId="14747"/>
    <cellStyle name="DJI-Zwischenzeile 2 3 2 2 2" xfId="17110"/>
    <cellStyle name="DJI-Zwischenzeile 2 3 2 2 2 2" xfId="31425"/>
    <cellStyle name="DJI-Zwischenzeile 2 3 2 2 3" xfId="19464"/>
    <cellStyle name="DJI-Zwischenzeile 2 3 2 2 3 2" xfId="26601"/>
    <cellStyle name="DJI-Zwischenzeile 2 3 2 2 3 2 2" xfId="40916"/>
    <cellStyle name="DJI-Zwischenzeile 2 3 2 2 3 3" xfId="33779"/>
    <cellStyle name="DJI-Zwischenzeile 2 3 2 2 4" xfId="29089"/>
    <cellStyle name="DJI-Zwischenzeile 2 3 2 3" xfId="14060"/>
    <cellStyle name="DJI-Zwischenzeile 2 3 2 3 2" xfId="16429"/>
    <cellStyle name="DJI-Zwischenzeile 2 3 2 3 2 2" xfId="23588"/>
    <cellStyle name="DJI-Zwischenzeile 2 3 2 3 2 2 2" xfId="37903"/>
    <cellStyle name="DJI-Zwischenzeile 2 3 2 3 2 3" xfId="30744"/>
    <cellStyle name="DJI-Zwischenzeile 2 3 2 3 3" xfId="18783"/>
    <cellStyle name="DJI-Zwischenzeile 2 3 2 3 3 2" xfId="25920"/>
    <cellStyle name="DJI-Zwischenzeile 2 3 2 3 3 2 2" xfId="40235"/>
    <cellStyle name="DJI-Zwischenzeile 2 3 2 3 3 3" xfId="33098"/>
    <cellStyle name="DJI-Zwischenzeile 2 3 2 3 4" xfId="20145"/>
    <cellStyle name="DJI-Zwischenzeile 2 3 2 3 4 2" xfId="27282"/>
    <cellStyle name="DJI-Zwischenzeile 2 3 2 3 4 2 2" xfId="41597"/>
    <cellStyle name="DJI-Zwischenzeile 2 3 2 3 4 3" xfId="34460"/>
    <cellStyle name="DJI-Zwischenzeile 2 3 2 3 5" xfId="21360"/>
    <cellStyle name="DJI-Zwischenzeile 2 3 2 3 5 2" xfId="35675"/>
    <cellStyle name="DJI-Zwischenzeile 2 3 2 3 6" xfId="28497"/>
    <cellStyle name="DJI-Zwischenzeile 2 3 2 4" xfId="19762"/>
    <cellStyle name="DJI-Zwischenzeile 2 3 2 4 2" xfId="26899"/>
    <cellStyle name="DJI-Zwischenzeile 2 3 2 4 2 2" xfId="41214"/>
    <cellStyle name="DJI-Zwischenzeile 2 3 2 4 3" xfId="34077"/>
    <cellStyle name="DJI-Zwischenzeile 2 4" xfId="1294"/>
    <cellStyle name="DJI-Zwischenzeile 2 4 2" xfId="12625"/>
    <cellStyle name="DJI-Zwischenzeile 2 4 2 2" xfId="14748"/>
    <cellStyle name="DJI-Zwischenzeile 2 4 2 2 2" xfId="17111"/>
    <cellStyle name="DJI-Zwischenzeile 2 4 2 2 2 2" xfId="31426"/>
    <cellStyle name="DJI-Zwischenzeile 2 4 2 2 3" xfId="19465"/>
    <cellStyle name="DJI-Zwischenzeile 2 4 2 2 3 2" xfId="26602"/>
    <cellStyle name="DJI-Zwischenzeile 2 4 2 2 3 2 2" xfId="40917"/>
    <cellStyle name="DJI-Zwischenzeile 2 4 2 2 3 3" xfId="33780"/>
    <cellStyle name="DJI-Zwischenzeile 2 4 2 2 4" xfId="29090"/>
    <cellStyle name="DJI-Zwischenzeile 2 4 2 3" xfId="13662"/>
    <cellStyle name="DJI-Zwischenzeile 2 4 2 3 2" xfId="16031"/>
    <cellStyle name="DJI-Zwischenzeile 2 4 2 3 2 2" xfId="23190"/>
    <cellStyle name="DJI-Zwischenzeile 2 4 2 3 2 2 2" xfId="37505"/>
    <cellStyle name="DJI-Zwischenzeile 2 4 2 3 2 3" xfId="30346"/>
    <cellStyle name="DJI-Zwischenzeile 2 4 2 3 3" xfId="18385"/>
    <cellStyle name="DJI-Zwischenzeile 2 4 2 3 3 2" xfId="25522"/>
    <cellStyle name="DJI-Zwischenzeile 2 4 2 3 3 2 2" xfId="39837"/>
    <cellStyle name="DJI-Zwischenzeile 2 4 2 3 3 3" xfId="32700"/>
    <cellStyle name="DJI-Zwischenzeile 2 4 2 3 4" xfId="19911"/>
    <cellStyle name="DJI-Zwischenzeile 2 4 2 3 4 2" xfId="27048"/>
    <cellStyle name="DJI-Zwischenzeile 2 4 2 3 4 2 2" xfId="41363"/>
    <cellStyle name="DJI-Zwischenzeile 2 4 2 3 4 3" xfId="34226"/>
    <cellStyle name="DJI-Zwischenzeile 2 4 2 3 5" xfId="21126"/>
    <cellStyle name="DJI-Zwischenzeile 2 4 2 3 5 2" xfId="35441"/>
    <cellStyle name="DJI-Zwischenzeile 2 4 2 3 6" xfId="28263"/>
    <cellStyle name="DJI-Zwischenzeile 2 4 2 4" xfId="19763"/>
    <cellStyle name="DJI-Zwischenzeile 2 4 2 4 2" xfId="26900"/>
    <cellStyle name="DJI-Zwischenzeile 2 4 2 4 2 2" xfId="41215"/>
    <cellStyle name="DJI-Zwischenzeile 2 4 2 4 3" xfId="34078"/>
    <cellStyle name="DJI-Zwischenzeile 2 5" xfId="1295"/>
    <cellStyle name="DJI-Zwischenzeile 2 5 2" xfId="12626"/>
    <cellStyle name="DJI-Zwischenzeile 2 5 2 2" xfId="14749"/>
    <cellStyle name="DJI-Zwischenzeile 2 5 2 2 2" xfId="17112"/>
    <cellStyle name="DJI-Zwischenzeile 2 5 2 2 2 2" xfId="31427"/>
    <cellStyle name="DJI-Zwischenzeile 2 5 2 2 3" xfId="19466"/>
    <cellStyle name="DJI-Zwischenzeile 2 5 2 2 3 2" xfId="26603"/>
    <cellStyle name="DJI-Zwischenzeile 2 5 2 2 3 2 2" xfId="40918"/>
    <cellStyle name="DJI-Zwischenzeile 2 5 2 2 3 3" xfId="33781"/>
    <cellStyle name="DJI-Zwischenzeile 2 5 2 2 4" xfId="29091"/>
    <cellStyle name="DJI-Zwischenzeile 2 5 2 3" xfId="14062"/>
    <cellStyle name="DJI-Zwischenzeile 2 5 2 3 2" xfId="16431"/>
    <cellStyle name="DJI-Zwischenzeile 2 5 2 3 2 2" xfId="23590"/>
    <cellStyle name="DJI-Zwischenzeile 2 5 2 3 2 2 2" xfId="37905"/>
    <cellStyle name="DJI-Zwischenzeile 2 5 2 3 2 3" xfId="30746"/>
    <cellStyle name="DJI-Zwischenzeile 2 5 2 3 3" xfId="18785"/>
    <cellStyle name="DJI-Zwischenzeile 2 5 2 3 3 2" xfId="25922"/>
    <cellStyle name="DJI-Zwischenzeile 2 5 2 3 3 2 2" xfId="40237"/>
    <cellStyle name="DJI-Zwischenzeile 2 5 2 3 3 3" xfId="33100"/>
    <cellStyle name="DJI-Zwischenzeile 2 5 2 3 4" xfId="20146"/>
    <cellStyle name="DJI-Zwischenzeile 2 5 2 3 4 2" xfId="27283"/>
    <cellStyle name="DJI-Zwischenzeile 2 5 2 3 4 2 2" xfId="41598"/>
    <cellStyle name="DJI-Zwischenzeile 2 5 2 3 4 3" xfId="34461"/>
    <cellStyle name="DJI-Zwischenzeile 2 5 2 3 5" xfId="21361"/>
    <cellStyle name="DJI-Zwischenzeile 2 5 2 3 5 2" xfId="35676"/>
    <cellStyle name="DJI-Zwischenzeile 2 5 2 3 6" xfId="28498"/>
    <cellStyle name="DJI-Zwischenzeile 2 5 2 4" xfId="19764"/>
    <cellStyle name="DJI-Zwischenzeile 2 5 2 4 2" xfId="26901"/>
    <cellStyle name="DJI-Zwischenzeile 2 5 2 4 2 2" xfId="41216"/>
    <cellStyle name="DJI-Zwischenzeile 2 5 2 4 3" xfId="34079"/>
    <cellStyle name="DJI-Zwischenzeile 2 6" xfId="12622"/>
    <cellStyle name="DJI-Zwischenzeile 2 6 2" xfId="14745"/>
    <cellStyle name="DJI-Zwischenzeile 2 6 2 2" xfId="17108"/>
    <cellStyle name="DJI-Zwischenzeile 2 6 2 2 2" xfId="31423"/>
    <cellStyle name="DJI-Zwischenzeile 2 6 2 3" xfId="19462"/>
    <cellStyle name="DJI-Zwischenzeile 2 6 2 3 2" xfId="26599"/>
    <cellStyle name="DJI-Zwischenzeile 2 6 2 3 2 2" xfId="40914"/>
    <cellStyle name="DJI-Zwischenzeile 2 6 2 3 3" xfId="33777"/>
    <cellStyle name="DJI-Zwischenzeile 2 6 2 4" xfId="29087"/>
    <cellStyle name="DJI-Zwischenzeile 2 6 3" xfId="14573"/>
    <cellStyle name="DJI-Zwischenzeile 2 6 3 2" xfId="16942"/>
    <cellStyle name="DJI-Zwischenzeile 2 6 3 2 2" xfId="24101"/>
    <cellStyle name="DJI-Zwischenzeile 2 6 3 2 2 2" xfId="38416"/>
    <cellStyle name="DJI-Zwischenzeile 2 6 3 2 3" xfId="31257"/>
    <cellStyle name="DJI-Zwischenzeile 2 6 3 3" xfId="19296"/>
    <cellStyle name="DJI-Zwischenzeile 2 6 3 3 2" xfId="26433"/>
    <cellStyle name="DJI-Zwischenzeile 2 6 3 3 2 2" xfId="40748"/>
    <cellStyle name="DJI-Zwischenzeile 2 6 3 3 3" xfId="33611"/>
    <cellStyle name="DJI-Zwischenzeile 2 6 3 4" xfId="20594"/>
    <cellStyle name="DJI-Zwischenzeile 2 6 3 4 2" xfId="27731"/>
    <cellStyle name="DJI-Zwischenzeile 2 6 3 4 2 2" xfId="42046"/>
    <cellStyle name="DJI-Zwischenzeile 2 6 3 4 3" xfId="34909"/>
    <cellStyle name="DJI-Zwischenzeile 2 6 3 5" xfId="21809"/>
    <cellStyle name="DJI-Zwischenzeile 2 6 3 5 2" xfId="36124"/>
    <cellStyle name="DJI-Zwischenzeile 2 6 3 6" xfId="28946"/>
    <cellStyle name="DJI-Zwischenzeile 2 6 4" xfId="19760"/>
    <cellStyle name="DJI-Zwischenzeile 2 6 4 2" xfId="26897"/>
    <cellStyle name="DJI-Zwischenzeile 2 6 4 2 2" xfId="41212"/>
    <cellStyle name="DJI-Zwischenzeile 2 6 4 3" xfId="34075"/>
    <cellStyle name="DJI-Zwischenzeile 3" xfId="1296"/>
    <cellStyle name="DJI-Zwischenzeile 3 2" xfId="12627"/>
    <cellStyle name="DJI-Zwischenzeile 3 2 2" xfId="14750"/>
    <cellStyle name="DJI-Zwischenzeile 3 2 2 2" xfId="17113"/>
    <cellStyle name="DJI-Zwischenzeile 3 2 2 2 2" xfId="31428"/>
    <cellStyle name="DJI-Zwischenzeile 3 2 2 3" xfId="19467"/>
    <cellStyle name="DJI-Zwischenzeile 3 2 2 3 2" xfId="26604"/>
    <cellStyle name="DJI-Zwischenzeile 3 2 2 3 2 2" xfId="40919"/>
    <cellStyle name="DJI-Zwischenzeile 3 2 2 3 3" xfId="33782"/>
    <cellStyle name="DJI-Zwischenzeile 3 2 2 4" xfId="29092"/>
    <cellStyle name="DJI-Zwischenzeile 3 2 3" xfId="13663"/>
    <cellStyle name="DJI-Zwischenzeile 3 2 3 2" xfId="16032"/>
    <cellStyle name="DJI-Zwischenzeile 3 2 3 2 2" xfId="23191"/>
    <cellStyle name="DJI-Zwischenzeile 3 2 3 2 2 2" xfId="37506"/>
    <cellStyle name="DJI-Zwischenzeile 3 2 3 2 3" xfId="30347"/>
    <cellStyle name="DJI-Zwischenzeile 3 2 3 3" xfId="18386"/>
    <cellStyle name="DJI-Zwischenzeile 3 2 3 3 2" xfId="25523"/>
    <cellStyle name="DJI-Zwischenzeile 3 2 3 3 2 2" xfId="39838"/>
    <cellStyle name="DJI-Zwischenzeile 3 2 3 3 3" xfId="32701"/>
    <cellStyle name="DJI-Zwischenzeile 3 2 3 4" xfId="19912"/>
    <cellStyle name="DJI-Zwischenzeile 3 2 3 4 2" xfId="27049"/>
    <cellStyle name="DJI-Zwischenzeile 3 2 3 4 2 2" xfId="41364"/>
    <cellStyle name="DJI-Zwischenzeile 3 2 3 4 3" xfId="34227"/>
    <cellStyle name="DJI-Zwischenzeile 3 2 3 5" xfId="21127"/>
    <cellStyle name="DJI-Zwischenzeile 3 2 3 5 2" xfId="35442"/>
    <cellStyle name="DJI-Zwischenzeile 3 2 3 6" xfId="28264"/>
    <cellStyle name="DJI-Zwischenzeile 3 2 4" xfId="19765"/>
    <cellStyle name="DJI-Zwischenzeile 3 2 4 2" xfId="26902"/>
    <cellStyle name="DJI-Zwischenzeile 3 2 4 2 2" xfId="41217"/>
    <cellStyle name="DJI-Zwischenzeile 3 2 4 3" xfId="34080"/>
    <cellStyle name="DJI-Zwischenzeile 4" xfId="1297"/>
    <cellStyle name="DJI-Zwischenzeile 4 2" xfId="12628"/>
    <cellStyle name="DJI-Zwischenzeile 4 2 2" xfId="14751"/>
    <cellStyle name="DJI-Zwischenzeile 4 2 2 2" xfId="17114"/>
    <cellStyle name="DJI-Zwischenzeile 4 2 2 2 2" xfId="31429"/>
    <cellStyle name="DJI-Zwischenzeile 4 2 2 3" xfId="19468"/>
    <cellStyle name="DJI-Zwischenzeile 4 2 2 3 2" xfId="26605"/>
    <cellStyle name="DJI-Zwischenzeile 4 2 2 3 2 2" xfId="40920"/>
    <cellStyle name="DJI-Zwischenzeile 4 2 2 3 3" xfId="33783"/>
    <cellStyle name="DJI-Zwischenzeile 4 2 2 4" xfId="29093"/>
    <cellStyle name="DJI-Zwischenzeile 4 2 3" xfId="13419"/>
    <cellStyle name="DJI-Zwischenzeile 4 2 3 2" xfId="15788"/>
    <cellStyle name="DJI-Zwischenzeile 4 2 3 2 2" xfId="22947"/>
    <cellStyle name="DJI-Zwischenzeile 4 2 3 2 2 2" xfId="37262"/>
    <cellStyle name="DJI-Zwischenzeile 4 2 3 2 3" xfId="30103"/>
    <cellStyle name="DJI-Zwischenzeile 4 2 3 3" xfId="18142"/>
    <cellStyle name="DJI-Zwischenzeile 4 2 3 3 2" xfId="25279"/>
    <cellStyle name="DJI-Zwischenzeile 4 2 3 3 2 2" xfId="39594"/>
    <cellStyle name="DJI-Zwischenzeile 4 2 3 3 3" xfId="32457"/>
    <cellStyle name="DJI-Zwischenzeile 4 2 3 4" xfId="19846"/>
    <cellStyle name="DJI-Zwischenzeile 4 2 3 4 2" xfId="26983"/>
    <cellStyle name="DJI-Zwischenzeile 4 2 3 4 2 2" xfId="41298"/>
    <cellStyle name="DJI-Zwischenzeile 4 2 3 4 3" xfId="34161"/>
    <cellStyle name="DJI-Zwischenzeile 4 2 3 5" xfId="21061"/>
    <cellStyle name="DJI-Zwischenzeile 4 2 3 5 2" xfId="35376"/>
    <cellStyle name="DJI-Zwischenzeile 4 2 3 6" xfId="28198"/>
    <cellStyle name="DJI-Zwischenzeile 4 2 4" xfId="19766"/>
    <cellStyle name="DJI-Zwischenzeile 4 2 4 2" xfId="26903"/>
    <cellStyle name="DJI-Zwischenzeile 4 2 4 2 2" xfId="41218"/>
    <cellStyle name="DJI-Zwischenzeile 4 2 4 3" xfId="34081"/>
    <cellStyle name="DJI-Zwischenzeile 5" xfId="1298"/>
    <cellStyle name="DJI-Zwischenzeile 5 2" xfId="12629"/>
    <cellStyle name="DJI-Zwischenzeile 5 2 2" xfId="14752"/>
    <cellStyle name="DJI-Zwischenzeile 5 2 2 2" xfId="17115"/>
    <cellStyle name="DJI-Zwischenzeile 5 2 2 2 2" xfId="31430"/>
    <cellStyle name="DJI-Zwischenzeile 5 2 2 3" xfId="19469"/>
    <cellStyle name="DJI-Zwischenzeile 5 2 2 3 2" xfId="26606"/>
    <cellStyle name="DJI-Zwischenzeile 5 2 2 3 2 2" xfId="40921"/>
    <cellStyle name="DJI-Zwischenzeile 5 2 2 3 3" xfId="33784"/>
    <cellStyle name="DJI-Zwischenzeile 5 2 2 4" xfId="29094"/>
    <cellStyle name="DJI-Zwischenzeile 5 2 3" xfId="13664"/>
    <cellStyle name="DJI-Zwischenzeile 5 2 3 2" xfId="16033"/>
    <cellStyle name="DJI-Zwischenzeile 5 2 3 2 2" xfId="23192"/>
    <cellStyle name="DJI-Zwischenzeile 5 2 3 2 2 2" xfId="37507"/>
    <cellStyle name="DJI-Zwischenzeile 5 2 3 2 3" xfId="30348"/>
    <cellStyle name="DJI-Zwischenzeile 5 2 3 3" xfId="18387"/>
    <cellStyle name="DJI-Zwischenzeile 5 2 3 3 2" xfId="25524"/>
    <cellStyle name="DJI-Zwischenzeile 5 2 3 3 2 2" xfId="39839"/>
    <cellStyle name="DJI-Zwischenzeile 5 2 3 3 3" xfId="32702"/>
    <cellStyle name="DJI-Zwischenzeile 5 2 3 4" xfId="19913"/>
    <cellStyle name="DJI-Zwischenzeile 5 2 3 4 2" xfId="27050"/>
    <cellStyle name="DJI-Zwischenzeile 5 2 3 4 2 2" xfId="41365"/>
    <cellStyle name="DJI-Zwischenzeile 5 2 3 4 3" xfId="34228"/>
    <cellStyle name="DJI-Zwischenzeile 5 2 3 5" xfId="21128"/>
    <cellStyle name="DJI-Zwischenzeile 5 2 3 5 2" xfId="35443"/>
    <cellStyle name="DJI-Zwischenzeile 5 2 3 6" xfId="28265"/>
    <cellStyle name="DJI-Zwischenzeile 5 2 4" xfId="19767"/>
    <cellStyle name="DJI-Zwischenzeile 5 2 4 2" xfId="26904"/>
    <cellStyle name="DJI-Zwischenzeile 5 2 4 2 2" xfId="41219"/>
    <cellStyle name="DJI-Zwischenzeile 5 2 4 3" xfId="34082"/>
    <cellStyle name="DJI-Zwischenzeile 6" xfId="1299"/>
    <cellStyle name="DJI-Zwischenzeile 6 2" xfId="12630"/>
    <cellStyle name="DJI-Zwischenzeile 6 2 2" xfId="14753"/>
    <cellStyle name="DJI-Zwischenzeile 6 2 2 2" xfId="17116"/>
    <cellStyle name="DJI-Zwischenzeile 6 2 2 2 2" xfId="31431"/>
    <cellStyle name="DJI-Zwischenzeile 6 2 2 3" xfId="19470"/>
    <cellStyle name="DJI-Zwischenzeile 6 2 2 3 2" xfId="26607"/>
    <cellStyle name="DJI-Zwischenzeile 6 2 2 3 2 2" xfId="40922"/>
    <cellStyle name="DJI-Zwischenzeile 6 2 2 3 3" xfId="33785"/>
    <cellStyle name="DJI-Zwischenzeile 6 2 2 4" xfId="29095"/>
    <cellStyle name="DJI-Zwischenzeile 6 2 3" xfId="13766"/>
    <cellStyle name="DJI-Zwischenzeile 6 2 3 2" xfId="16135"/>
    <cellStyle name="DJI-Zwischenzeile 6 2 3 2 2" xfId="23294"/>
    <cellStyle name="DJI-Zwischenzeile 6 2 3 2 2 2" xfId="37609"/>
    <cellStyle name="DJI-Zwischenzeile 6 2 3 2 3" xfId="30450"/>
    <cellStyle name="DJI-Zwischenzeile 6 2 3 3" xfId="18489"/>
    <cellStyle name="DJI-Zwischenzeile 6 2 3 3 2" xfId="25626"/>
    <cellStyle name="DJI-Zwischenzeile 6 2 3 3 2 2" xfId="39941"/>
    <cellStyle name="DJI-Zwischenzeile 6 2 3 3 3" xfId="32804"/>
    <cellStyle name="DJI-Zwischenzeile 6 2 3 4" xfId="20015"/>
    <cellStyle name="DJI-Zwischenzeile 6 2 3 4 2" xfId="27152"/>
    <cellStyle name="DJI-Zwischenzeile 6 2 3 4 2 2" xfId="41467"/>
    <cellStyle name="DJI-Zwischenzeile 6 2 3 4 3" xfId="34330"/>
    <cellStyle name="DJI-Zwischenzeile 6 2 3 5" xfId="21230"/>
    <cellStyle name="DJI-Zwischenzeile 6 2 3 5 2" xfId="35545"/>
    <cellStyle name="DJI-Zwischenzeile 6 2 3 6" xfId="28367"/>
    <cellStyle name="DJI-Zwischenzeile 6 2 4" xfId="19768"/>
    <cellStyle name="DJI-Zwischenzeile 6 2 4 2" xfId="26905"/>
    <cellStyle name="DJI-Zwischenzeile 6 2 4 2 2" xfId="41220"/>
    <cellStyle name="DJI-Zwischenzeile 6 2 4 3" xfId="34083"/>
    <cellStyle name="DJI-Zwischenzeile 7" xfId="12621"/>
    <cellStyle name="DJI-Zwischenzeile 7 2" xfId="14744"/>
    <cellStyle name="DJI-Zwischenzeile 7 2 2" xfId="17107"/>
    <cellStyle name="DJI-Zwischenzeile 7 2 2 2" xfId="31422"/>
    <cellStyle name="DJI-Zwischenzeile 7 2 3" xfId="19461"/>
    <cellStyle name="DJI-Zwischenzeile 7 2 3 2" xfId="26598"/>
    <cellStyle name="DJI-Zwischenzeile 7 2 3 2 2" xfId="40913"/>
    <cellStyle name="DJI-Zwischenzeile 7 2 3 3" xfId="33776"/>
    <cellStyle name="DJI-Zwischenzeile 7 2 4" xfId="29086"/>
    <cellStyle name="DJI-Zwischenzeile 7 3" xfId="13661"/>
    <cellStyle name="DJI-Zwischenzeile 7 3 2" xfId="16030"/>
    <cellStyle name="DJI-Zwischenzeile 7 3 2 2" xfId="23189"/>
    <cellStyle name="DJI-Zwischenzeile 7 3 2 2 2" xfId="37504"/>
    <cellStyle name="DJI-Zwischenzeile 7 3 2 3" xfId="30345"/>
    <cellStyle name="DJI-Zwischenzeile 7 3 3" xfId="18384"/>
    <cellStyle name="DJI-Zwischenzeile 7 3 3 2" xfId="25521"/>
    <cellStyle name="DJI-Zwischenzeile 7 3 3 2 2" xfId="39836"/>
    <cellStyle name="DJI-Zwischenzeile 7 3 3 3" xfId="32699"/>
    <cellStyle name="DJI-Zwischenzeile 7 3 4" xfId="19910"/>
    <cellStyle name="DJI-Zwischenzeile 7 3 4 2" xfId="27047"/>
    <cellStyle name="DJI-Zwischenzeile 7 3 4 2 2" xfId="41362"/>
    <cellStyle name="DJI-Zwischenzeile 7 3 4 3" xfId="34225"/>
    <cellStyle name="DJI-Zwischenzeile 7 3 5" xfId="21125"/>
    <cellStyle name="DJI-Zwischenzeile 7 3 5 2" xfId="35440"/>
    <cellStyle name="DJI-Zwischenzeile 7 3 6" xfId="28262"/>
    <cellStyle name="DJI-Zwischenzeile 7 4" xfId="19759"/>
    <cellStyle name="DJI-Zwischenzeile 7 4 2" xfId="26896"/>
    <cellStyle name="DJI-Zwischenzeile 7 4 2 2" xfId="41211"/>
    <cellStyle name="DJI-Zwischenzeile 7 4 3" xfId="34074"/>
    <cellStyle name="Eingabe" xfId="272" builtinId="20" customBuiltin="1"/>
    <cellStyle name="Eingabe 2" xfId="234"/>
    <cellStyle name="Eingabe 2 10" xfId="2957"/>
    <cellStyle name="Eingabe 2 10 2" xfId="11781"/>
    <cellStyle name="Eingabe 2 10 3" xfId="11445"/>
    <cellStyle name="Eingabe 2 11" xfId="1300"/>
    <cellStyle name="Eingabe 2 12" xfId="8892"/>
    <cellStyle name="Eingabe 2 13" xfId="10769"/>
    <cellStyle name="Eingabe 2 13 2" xfId="14461"/>
    <cellStyle name="Eingabe 2 13 2 2" xfId="14993"/>
    <cellStyle name="Eingabe 2 13 2 2 2" xfId="17350"/>
    <cellStyle name="Eingabe 2 13 2 2 2 2" xfId="24487"/>
    <cellStyle name="Eingabe 2 13 2 2 2 2 2" xfId="38802"/>
    <cellStyle name="Eingabe 2 13 2 2 2 3" xfId="31665"/>
    <cellStyle name="Eingabe 2 13 2 2 3" xfId="19704"/>
    <cellStyle name="Eingabe 2 13 2 2 3 2" xfId="26841"/>
    <cellStyle name="Eingabe 2 13 2 2 3 2 2" xfId="41156"/>
    <cellStyle name="Eingabe 2 13 2 2 3 3" xfId="34019"/>
    <cellStyle name="Eingabe 2 13 2 2 4" xfId="20980"/>
    <cellStyle name="Eingabe 2 13 2 2 4 2" xfId="28117"/>
    <cellStyle name="Eingabe 2 13 2 2 4 2 2" xfId="42432"/>
    <cellStyle name="Eingabe 2 13 2 2 4 3" xfId="35295"/>
    <cellStyle name="Eingabe 2 13 2 2 5" xfId="22156"/>
    <cellStyle name="Eingabe 2 13 2 2 5 2" xfId="36471"/>
    <cellStyle name="Eingabe 2 13 2 2 6" xfId="29312"/>
    <cellStyle name="Eingabe 2 13 2 3" xfId="16830"/>
    <cellStyle name="Eingabe 2 13 2 3 2" xfId="23989"/>
    <cellStyle name="Eingabe 2 13 2 3 2 2" xfId="38304"/>
    <cellStyle name="Eingabe 2 13 2 3 3" xfId="31145"/>
    <cellStyle name="Eingabe 2 13 2 4" xfId="19184"/>
    <cellStyle name="Eingabe 2 13 2 4 2" xfId="26321"/>
    <cellStyle name="Eingabe 2 13 2 4 2 2" xfId="40636"/>
    <cellStyle name="Eingabe 2 13 2 4 3" xfId="33499"/>
    <cellStyle name="Eingabe 2 14" xfId="13471"/>
    <cellStyle name="Eingabe 2 14 2" xfId="14402"/>
    <cellStyle name="Eingabe 2 14 2 2" xfId="16771"/>
    <cellStyle name="Eingabe 2 14 2 2 2" xfId="23930"/>
    <cellStyle name="Eingabe 2 14 2 2 2 2" xfId="38245"/>
    <cellStyle name="Eingabe 2 14 2 2 3" xfId="31086"/>
    <cellStyle name="Eingabe 2 14 2 3" xfId="19125"/>
    <cellStyle name="Eingabe 2 14 2 3 2" xfId="26262"/>
    <cellStyle name="Eingabe 2 14 2 3 2 2" xfId="40577"/>
    <cellStyle name="Eingabe 2 14 2 3 3" xfId="33440"/>
    <cellStyle name="Eingabe 2 14 2 4" xfId="20458"/>
    <cellStyle name="Eingabe 2 14 2 4 2" xfId="27595"/>
    <cellStyle name="Eingabe 2 14 2 4 2 2" xfId="41910"/>
    <cellStyle name="Eingabe 2 14 2 4 3" xfId="34773"/>
    <cellStyle name="Eingabe 2 14 2 5" xfId="21673"/>
    <cellStyle name="Eingabe 2 14 2 5 2" xfId="35988"/>
    <cellStyle name="Eingabe 2 14 2 6" xfId="28810"/>
    <cellStyle name="Eingabe 2 14 3" xfId="15840"/>
    <cellStyle name="Eingabe 2 14 3 2" xfId="22999"/>
    <cellStyle name="Eingabe 2 14 3 2 2" xfId="37314"/>
    <cellStyle name="Eingabe 2 14 3 3" xfId="30155"/>
    <cellStyle name="Eingabe 2 14 4" xfId="18194"/>
    <cellStyle name="Eingabe 2 14 4 2" xfId="25331"/>
    <cellStyle name="Eingabe 2 14 4 2 2" xfId="39646"/>
    <cellStyle name="Eingabe 2 14 4 3" xfId="32509"/>
    <cellStyle name="Eingabe 2 15" xfId="43304"/>
    <cellStyle name="Eingabe 2 2" xfId="1301"/>
    <cellStyle name="Eingabe 2 2 2" xfId="1302"/>
    <cellStyle name="Eingabe 2 2 2 2" xfId="1303"/>
    <cellStyle name="Eingabe 2 2 2 2 2" xfId="13473"/>
    <cellStyle name="Eingabe 2 2 2 2 2 2" xfId="14128"/>
    <cellStyle name="Eingabe 2 2 2 2 2 2 2" xfId="16497"/>
    <cellStyle name="Eingabe 2 2 2 2 2 2 2 2" xfId="23656"/>
    <cellStyle name="Eingabe 2 2 2 2 2 2 2 2 2" xfId="37971"/>
    <cellStyle name="Eingabe 2 2 2 2 2 2 2 3" xfId="30812"/>
    <cellStyle name="Eingabe 2 2 2 2 2 2 3" xfId="18851"/>
    <cellStyle name="Eingabe 2 2 2 2 2 2 3 2" xfId="25988"/>
    <cellStyle name="Eingabe 2 2 2 2 2 2 3 2 2" xfId="40303"/>
    <cellStyle name="Eingabe 2 2 2 2 2 2 3 3" xfId="33166"/>
    <cellStyle name="Eingabe 2 2 2 2 2 2 4" xfId="20188"/>
    <cellStyle name="Eingabe 2 2 2 2 2 2 4 2" xfId="27325"/>
    <cellStyle name="Eingabe 2 2 2 2 2 2 4 2 2" xfId="41640"/>
    <cellStyle name="Eingabe 2 2 2 2 2 2 4 3" xfId="34503"/>
    <cellStyle name="Eingabe 2 2 2 2 2 2 5" xfId="21403"/>
    <cellStyle name="Eingabe 2 2 2 2 2 2 5 2" xfId="35718"/>
    <cellStyle name="Eingabe 2 2 2 2 2 2 6" xfId="28540"/>
    <cellStyle name="Eingabe 2 2 2 2 2 3" xfId="15842"/>
    <cellStyle name="Eingabe 2 2 2 2 2 3 2" xfId="23001"/>
    <cellStyle name="Eingabe 2 2 2 2 2 3 2 2" xfId="37316"/>
    <cellStyle name="Eingabe 2 2 2 2 2 3 3" xfId="30157"/>
    <cellStyle name="Eingabe 2 2 2 2 2 4" xfId="18196"/>
    <cellStyle name="Eingabe 2 2 2 2 2 4 2" xfId="25333"/>
    <cellStyle name="Eingabe 2 2 2 2 2 4 2 2" xfId="39648"/>
    <cellStyle name="Eingabe 2 2 2 2 2 4 3" xfId="32511"/>
    <cellStyle name="Eingabe 2 2 2 3" xfId="1304"/>
    <cellStyle name="Eingabe 2 2 2 3 2" xfId="13474"/>
    <cellStyle name="Eingabe 2 2 2 3 2 2" xfId="14208"/>
    <cellStyle name="Eingabe 2 2 2 3 2 2 2" xfId="16577"/>
    <cellStyle name="Eingabe 2 2 2 3 2 2 2 2" xfId="23736"/>
    <cellStyle name="Eingabe 2 2 2 3 2 2 2 2 2" xfId="38051"/>
    <cellStyle name="Eingabe 2 2 2 3 2 2 2 3" xfId="30892"/>
    <cellStyle name="Eingabe 2 2 2 3 2 2 3" xfId="18931"/>
    <cellStyle name="Eingabe 2 2 2 3 2 2 3 2" xfId="26068"/>
    <cellStyle name="Eingabe 2 2 2 3 2 2 3 2 2" xfId="40383"/>
    <cellStyle name="Eingabe 2 2 2 3 2 2 3 3" xfId="33246"/>
    <cellStyle name="Eingabe 2 2 2 3 2 2 4" xfId="20265"/>
    <cellStyle name="Eingabe 2 2 2 3 2 2 4 2" xfId="27402"/>
    <cellStyle name="Eingabe 2 2 2 3 2 2 4 2 2" xfId="41717"/>
    <cellStyle name="Eingabe 2 2 2 3 2 2 4 3" xfId="34580"/>
    <cellStyle name="Eingabe 2 2 2 3 2 2 5" xfId="21480"/>
    <cellStyle name="Eingabe 2 2 2 3 2 2 5 2" xfId="35795"/>
    <cellStyle name="Eingabe 2 2 2 3 2 2 6" xfId="28617"/>
    <cellStyle name="Eingabe 2 2 2 3 2 3" xfId="15843"/>
    <cellStyle name="Eingabe 2 2 2 3 2 3 2" xfId="23002"/>
    <cellStyle name="Eingabe 2 2 2 3 2 3 2 2" xfId="37317"/>
    <cellStyle name="Eingabe 2 2 2 3 2 3 3" xfId="30158"/>
    <cellStyle name="Eingabe 2 2 2 3 2 4" xfId="18197"/>
    <cellStyle name="Eingabe 2 2 2 3 2 4 2" xfId="25334"/>
    <cellStyle name="Eingabe 2 2 2 3 2 4 2 2" xfId="39649"/>
    <cellStyle name="Eingabe 2 2 2 3 2 4 3" xfId="32512"/>
    <cellStyle name="Eingabe 2 2 2 4" xfId="1305"/>
    <cellStyle name="Eingabe 2 2 2 4 2" xfId="13475"/>
    <cellStyle name="Eingabe 2 2 2 4 2 2" xfId="13804"/>
    <cellStyle name="Eingabe 2 2 2 4 2 2 2" xfId="16173"/>
    <cellStyle name="Eingabe 2 2 2 4 2 2 2 2" xfId="23332"/>
    <cellStyle name="Eingabe 2 2 2 4 2 2 2 2 2" xfId="37647"/>
    <cellStyle name="Eingabe 2 2 2 4 2 2 2 3" xfId="30488"/>
    <cellStyle name="Eingabe 2 2 2 4 2 2 3" xfId="18527"/>
    <cellStyle name="Eingabe 2 2 2 4 2 2 3 2" xfId="25664"/>
    <cellStyle name="Eingabe 2 2 2 4 2 2 3 2 2" xfId="39979"/>
    <cellStyle name="Eingabe 2 2 2 4 2 2 3 3" xfId="32842"/>
    <cellStyle name="Eingabe 2 2 2 4 2 2 4" xfId="20052"/>
    <cellStyle name="Eingabe 2 2 2 4 2 2 4 2" xfId="27189"/>
    <cellStyle name="Eingabe 2 2 2 4 2 2 4 2 2" xfId="41504"/>
    <cellStyle name="Eingabe 2 2 2 4 2 2 4 3" xfId="34367"/>
    <cellStyle name="Eingabe 2 2 2 4 2 2 5" xfId="21267"/>
    <cellStyle name="Eingabe 2 2 2 4 2 2 5 2" xfId="35582"/>
    <cellStyle name="Eingabe 2 2 2 4 2 2 6" xfId="28404"/>
    <cellStyle name="Eingabe 2 2 2 4 2 3" xfId="15844"/>
    <cellStyle name="Eingabe 2 2 2 4 2 3 2" xfId="23003"/>
    <cellStyle name="Eingabe 2 2 2 4 2 3 2 2" xfId="37318"/>
    <cellStyle name="Eingabe 2 2 2 4 2 3 3" xfId="30159"/>
    <cellStyle name="Eingabe 2 2 2 4 2 4" xfId="18198"/>
    <cellStyle name="Eingabe 2 2 2 4 2 4 2" xfId="25335"/>
    <cellStyle name="Eingabe 2 2 2 4 2 4 2 2" xfId="39650"/>
    <cellStyle name="Eingabe 2 2 2 4 2 4 3" xfId="32513"/>
    <cellStyle name="Eingabe 2 2 2 5" xfId="1306"/>
    <cellStyle name="Eingabe 2 2 2 5 2" xfId="13476"/>
    <cellStyle name="Eingabe 2 2 2 5 2 2" xfId="14659"/>
    <cellStyle name="Eingabe 2 2 2 5 2 2 2" xfId="17022"/>
    <cellStyle name="Eingabe 2 2 2 5 2 2 2 2" xfId="24181"/>
    <cellStyle name="Eingabe 2 2 2 5 2 2 2 2 2" xfId="38496"/>
    <cellStyle name="Eingabe 2 2 2 5 2 2 2 3" xfId="31337"/>
    <cellStyle name="Eingabe 2 2 2 5 2 2 3" xfId="19376"/>
    <cellStyle name="Eingabe 2 2 2 5 2 2 3 2" xfId="26513"/>
    <cellStyle name="Eingabe 2 2 2 5 2 2 3 2 2" xfId="40828"/>
    <cellStyle name="Eingabe 2 2 2 5 2 2 3 3" xfId="33691"/>
    <cellStyle name="Eingabe 2 2 2 5 2 2 4" xfId="20674"/>
    <cellStyle name="Eingabe 2 2 2 5 2 2 4 2" xfId="27811"/>
    <cellStyle name="Eingabe 2 2 2 5 2 2 4 2 2" xfId="42126"/>
    <cellStyle name="Eingabe 2 2 2 5 2 2 4 3" xfId="34989"/>
    <cellStyle name="Eingabe 2 2 2 5 2 2 5" xfId="21889"/>
    <cellStyle name="Eingabe 2 2 2 5 2 2 5 2" xfId="36204"/>
    <cellStyle name="Eingabe 2 2 2 5 2 2 6" xfId="29026"/>
    <cellStyle name="Eingabe 2 2 2 5 2 3" xfId="15845"/>
    <cellStyle name="Eingabe 2 2 2 5 2 3 2" xfId="23004"/>
    <cellStyle name="Eingabe 2 2 2 5 2 3 2 2" xfId="37319"/>
    <cellStyle name="Eingabe 2 2 2 5 2 3 3" xfId="30160"/>
    <cellStyle name="Eingabe 2 2 2 5 2 4" xfId="18199"/>
    <cellStyle name="Eingabe 2 2 2 5 2 4 2" xfId="25336"/>
    <cellStyle name="Eingabe 2 2 2 5 2 4 2 2" xfId="39651"/>
    <cellStyle name="Eingabe 2 2 2 5 2 4 3" xfId="32514"/>
    <cellStyle name="Eingabe 2 2 2 6" xfId="11060"/>
    <cellStyle name="Eingabe 2 2 2 6 2" xfId="14481"/>
    <cellStyle name="Eingabe 2 2 2 6 2 2" xfId="15006"/>
    <cellStyle name="Eingabe 2 2 2 6 2 2 2" xfId="17363"/>
    <cellStyle name="Eingabe 2 2 2 6 2 2 2 2" xfId="24500"/>
    <cellStyle name="Eingabe 2 2 2 6 2 2 2 2 2" xfId="38815"/>
    <cellStyle name="Eingabe 2 2 2 6 2 2 2 3" xfId="31678"/>
    <cellStyle name="Eingabe 2 2 2 6 2 2 3" xfId="19717"/>
    <cellStyle name="Eingabe 2 2 2 6 2 2 3 2" xfId="26854"/>
    <cellStyle name="Eingabe 2 2 2 6 2 2 3 2 2" xfId="41169"/>
    <cellStyle name="Eingabe 2 2 2 6 2 2 3 3" xfId="34032"/>
    <cellStyle name="Eingabe 2 2 2 6 2 2 4" xfId="20993"/>
    <cellStyle name="Eingabe 2 2 2 6 2 2 4 2" xfId="28130"/>
    <cellStyle name="Eingabe 2 2 2 6 2 2 4 2 2" xfId="42445"/>
    <cellStyle name="Eingabe 2 2 2 6 2 2 4 3" xfId="35308"/>
    <cellStyle name="Eingabe 2 2 2 6 2 2 5" xfId="22169"/>
    <cellStyle name="Eingabe 2 2 2 6 2 2 5 2" xfId="36484"/>
    <cellStyle name="Eingabe 2 2 2 6 2 2 6" xfId="29325"/>
    <cellStyle name="Eingabe 2 2 2 6 2 3" xfId="16850"/>
    <cellStyle name="Eingabe 2 2 2 6 2 3 2" xfId="24009"/>
    <cellStyle name="Eingabe 2 2 2 6 2 3 2 2" xfId="38324"/>
    <cellStyle name="Eingabe 2 2 2 6 2 3 3" xfId="31165"/>
    <cellStyle name="Eingabe 2 2 2 6 2 4" xfId="19204"/>
    <cellStyle name="Eingabe 2 2 2 6 2 4 2" xfId="26341"/>
    <cellStyle name="Eingabe 2 2 2 6 2 4 2 2" xfId="40656"/>
    <cellStyle name="Eingabe 2 2 2 6 2 4 3" xfId="33519"/>
    <cellStyle name="Eingabe 2 2 2 7" xfId="13472"/>
    <cellStyle name="Eingabe 2 2 2 7 2" xfId="14332"/>
    <cellStyle name="Eingabe 2 2 2 7 2 2" xfId="16701"/>
    <cellStyle name="Eingabe 2 2 2 7 2 2 2" xfId="23860"/>
    <cellStyle name="Eingabe 2 2 2 7 2 2 2 2" xfId="38175"/>
    <cellStyle name="Eingabe 2 2 2 7 2 2 3" xfId="31016"/>
    <cellStyle name="Eingabe 2 2 2 7 2 3" xfId="19055"/>
    <cellStyle name="Eingabe 2 2 2 7 2 3 2" xfId="26192"/>
    <cellStyle name="Eingabe 2 2 2 7 2 3 2 2" xfId="40507"/>
    <cellStyle name="Eingabe 2 2 2 7 2 3 3" xfId="33370"/>
    <cellStyle name="Eingabe 2 2 2 7 2 4" xfId="20388"/>
    <cellStyle name="Eingabe 2 2 2 7 2 4 2" xfId="27525"/>
    <cellStyle name="Eingabe 2 2 2 7 2 4 2 2" xfId="41840"/>
    <cellStyle name="Eingabe 2 2 2 7 2 4 3" xfId="34703"/>
    <cellStyle name="Eingabe 2 2 2 7 2 5" xfId="21603"/>
    <cellStyle name="Eingabe 2 2 2 7 2 5 2" xfId="35918"/>
    <cellStyle name="Eingabe 2 2 2 7 2 6" xfId="28740"/>
    <cellStyle name="Eingabe 2 2 2 7 3" xfId="15841"/>
    <cellStyle name="Eingabe 2 2 2 7 3 2" xfId="23000"/>
    <cellStyle name="Eingabe 2 2 2 7 3 2 2" xfId="37315"/>
    <cellStyle name="Eingabe 2 2 2 7 3 3" xfId="30156"/>
    <cellStyle name="Eingabe 2 2 2 7 4" xfId="18195"/>
    <cellStyle name="Eingabe 2 2 2 7 4 2" xfId="25332"/>
    <cellStyle name="Eingabe 2 2 2 7 4 2 2" xfId="39647"/>
    <cellStyle name="Eingabe 2 2 2 7 4 3" xfId="32510"/>
    <cellStyle name="Eingabe 2 2 3" xfId="1307"/>
    <cellStyle name="Eingabe 2 2 3 2" xfId="13477"/>
    <cellStyle name="Eingabe 2 2 3 2 2" xfId="14272"/>
    <cellStyle name="Eingabe 2 2 3 2 2 2" xfId="16641"/>
    <cellStyle name="Eingabe 2 2 3 2 2 2 2" xfId="23800"/>
    <cellStyle name="Eingabe 2 2 3 2 2 2 2 2" xfId="38115"/>
    <cellStyle name="Eingabe 2 2 3 2 2 2 3" xfId="30956"/>
    <cellStyle name="Eingabe 2 2 3 2 2 3" xfId="18995"/>
    <cellStyle name="Eingabe 2 2 3 2 2 3 2" xfId="26132"/>
    <cellStyle name="Eingabe 2 2 3 2 2 3 2 2" xfId="40447"/>
    <cellStyle name="Eingabe 2 2 3 2 2 3 3" xfId="33310"/>
    <cellStyle name="Eingabe 2 2 3 2 2 4" xfId="20328"/>
    <cellStyle name="Eingabe 2 2 3 2 2 4 2" xfId="27465"/>
    <cellStyle name="Eingabe 2 2 3 2 2 4 2 2" xfId="41780"/>
    <cellStyle name="Eingabe 2 2 3 2 2 4 3" xfId="34643"/>
    <cellStyle name="Eingabe 2 2 3 2 2 5" xfId="21543"/>
    <cellStyle name="Eingabe 2 2 3 2 2 5 2" xfId="35858"/>
    <cellStyle name="Eingabe 2 2 3 2 2 6" xfId="28680"/>
    <cellStyle name="Eingabe 2 2 3 2 3" xfId="15846"/>
    <cellStyle name="Eingabe 2 2 3 2 3 2" xfId="23005"/>
    <cellStyle name="Eingabe 2 2 3 2 3 2 2" xfId="37320"/>
    <cellStyle name="Eingabe 2 2 3 2 3 3" xfId="30161"/>
    <cellStyle name="Eingabe 2 2 3 2 4" xfId="18200"/>
    <cellStyle name="Eingabe 2 2 3 2 4 2" xfId="25337"/>
    <cellStyle name="Eingabe 2 2 3 2 4 2 2" xfId="39652"/>
    <cellStyle name="Eingabe 2 2 3 2 4 3" xfId="32515"/>
    <cellStyle name="Eingabe 2 2 4" xfId="1308"/>
    <cellStyle name="Eingabe 2 2 4 2" xfId="13478"/>
    <cellStyle name="Eingabe 2 2 4 2 2" xfId="14432"/>
    <cellStyle name="Eingabe 2 2 4 2 2 2" xfId="16801"/>
    <cellStyle name="Eingabe 2 2 4 2 2 2 2" xfId="23960"/>
    <cellStyle name="Eingabe 2 2 4 2 2 2 2 2" xfId="38275"/>
    <cellStyle name="Eingabe 2 2 4 2 2 2 3" xfId="31116"/>
    <cellStyle name="Eingabe 2 2 4 2 2 3" xfId="19155"/>
    <cellStyle name="Eingabe 2 2 4 2 2 3 2" xfId="26292"/>
    <cellStyle name="Eingabe 2 2 4 2 2 3 2 2" xfId="40607"/>
    <cellStyle name="Eingabe 2 2 4 2 2 3 3" xfId="33470"/>
    <cellStyle name="Eingabe 2 2 4 2 2 4" xfId="20488"/>
    <cellStyle name="Eingabe 2 2 4 2 2 4 2" xfId="27625"/>
    <cellStyle name="Eingabe 2 2 4 2 2 4 2 2" xfId="41940"/>
    <cellStyle name="Eingabe 2 2 4 2 2 4 3" xfId="34803"/>
    <cellStyle name="Eingabe 2 2 4 2 2 5" xfId="21703"/>
    <cellStyle name="Eingabe 2 2 4 2 2 5 2" xfId="36018"/>
    <cellStyle name="Eingabe 2 2 4 2 2 6" xfId="28840"/>
    <cellStyle name="Eingabe 2 2 4 2 3" xfId="15847"/>
    <cellStyle name="Eingabe 2 2 4 2 3 2" xfId="23006"/>
    <cellStyle name="Eingabe 2 2 4 2 3 2 2" xfId="37321"/>
    <cellStyle name="Eingabe 2 2 4 2 3 3" xfId="30162"/>
    <cellStyle name="Eingabe 2 2 4 2 4" xfId="18201"/>
    <cellStyle name="Eingabe 2 2 4 2 4 2" xfId="25338"/>
    <cellStyle name="Eingabe 2 2 4 2 4 2 2" xfId="39653"/>
    <cellStyle name="Eingabe 2 2 4 2 4 3" xfId="32516"/>
    <cellStyle name="Eingabe 2 2 5" xfId="1309"/>
    <cellStyle name="Eingabe 2 2 5 2" xfId="13479"/>
    <cellStyle name="Eingabe 2 2 5 2 2" xfId="14403"/>
    <cellStyle name="Eingabe 2 2 5 2 2 2" xfId="16772"/>
    <cellStyle name="Eingabe 2 2 5 2 2 2 2" xfId="23931"/>
    <cellStyle name="Eingabe 2 2 5 2 2 2 2 2" xfId="38246"/>
    <cellStyle name="Eingabe 2 2 5 2 2 2 3" xfId="31087"/>
    <cellStyle name="Eingabe 2 2 5 2 2 3" xfId="19126"/>
    <cellStyle name="Eingabe 2 2 5 2 2 3 2" xfId="26263"/>
    <cellStyle name="Eingabe 2 2 5 2 2 3 2 2" xfId="40578"/>
    <cellStyle name="Eingabe 2 2 5 2 2 3 3" xfId="33441"/>
    <cellStyle name="Eingabe 2 2 5 2 2 4" xfId="20459"/>
    <cellStyle name="Eingabe 2 2 5 2 2 4 2" xfId="27596"/>
    <cellStyle name="Eingabe 2 2 5 2 2 4 2 2" xfId="41911"/>
    <cellStyle name="Eingabe 2 2 5 2 2 4 3" xfId="34774"/>
    <cellStyle name="Eingabe 2 2 5 2 2 5" xfId="21674"/>
    <cellStyle name="Eingabe 2 2 5 2 2 5 2" xfId="35989"/>
    <cellStyle name="Eingabe 2 2 5 2 2 6" xfId="28811"/>
    <cellStyle name="Eingabe 2 2 5 2 3" xfId="15848"/>
    <cellStyle name="Eingabe 2 2 5 2 3 2" xfId="23007"/>
    <cellStyle name="Eingabe 2 2 5 2 3 2 2" xfId="37322"/>
    <cellStyle name="Eingabe 2 2 5 2 3 3" xfId="30163"/>
    <cellStyle name="Eingabe 2 2 5 2 4" xfId="18202"/>
    <cellStyle name="Eingabe 2 2 5 2 4 2" xfId="25339"/>
    <cellStyle name="Eingabe 2 2 5 2 4 2 2" xfId="39654"/>
    <cellStyle name="Eingabe 2 2 5 2 4 3" xfId="32517"/>
    <cellStyle name="Eingabe 2 2 6" xfId="1310"/>
    <cellStyle name="Eingabe 2 2 6 2" xfId="13480"/>
    <cellStyle name="Eingabe 2 2 6 2 2" xfId="13724"/>
    <cellStyle name="Eingabe 2 2 6 2 2 2" xfId="16093"/>
    <cellStyle name="Eingabe 2 2 6 2 2 2 2" xfId="23252"/>
    <cellStyle name="Eingabe 2 2 6 2 2 2 2 2" xfId="37567"/>
    <cellStyle name="Eingabe 2 2 6 2 2 2 3" xfId="30408"/>
    <cellStyle name="Eingabe 2 2 6 2 2 3" xfId="18447"/>
    <cellStyle name="Eingabe 2 2 6 2 2 3 2" xfId="25584"/>
    <cellStyle name="Eingabe 2 2 6 2 2 3 2 2" xfId="39899"/>
    <cellStyle name="Eingabe 2 2 6 2 2 3 3" xfId="32762"/>
    <cellStyle name="Eingabe 2 2 6 2 2 4" xfId="19973"/>
    <cellStyle name="Eingabe 2 2 6 2 2 4 2" xfId="27110"/>
    <cellStyle name="Eingabe 2 2 6 2 2 4 2 2" xfId="41425"/>
    <cellStyle name="Eingabe 2 2 6 2 2 4 3" xfId="34288"/>
    <cellStyle name="Eingabe 2 2 6 2 2 5" xfId="21188"/>
    <cellStyle name="Eingabe 2 2 6 2 2 5 2" xfId="35503"/>
    <cellStyle name="Eingabe 2 2 6 2 2 6" xfId="28325"/>
    <cellStyle name="Eingabe 2 2 6 2 3" xfId="15849"/>
    <cellStyle name="Eingabe 2 2 6 2 3 2" xfId="23008"/>
    <cellStyle name="Eingabe 2 2 6 2 3 2 2" xfId="37323"/>
    <cellStyle name="Eingabe 2 2 6 2 3 3" xfId="30164"/>
    <cellStyle name="Eingabe 2 2 6 2 4" xfId="18203"/>
    <cellStyle name="Eingabe 2 2 6 2 4 2" xfId="25340"/>
    <cellStyle name="Eingabe 2 2 6 2 4 2 2" xfId="39655"/>
    <cellStyle name="Eingabe 2 2 6 2 4 3" xfId="32518"/>
    <cellStyle name="Eingabe 2 2 7" xfId="1311"/>
    <cellStyle name="Eingabe 2 2 7 2" xfId="13481"/>
    <cellStyle name="Eingabe 2 2 7 2 2" xfId="14241"/>
    <cellStyle name="Eingabe 2 2 7 2 2 2" xfId="16610"/>
    <cellStyle name="Eingabe 2 2 7 2 2 2 2" xfId="23769"/>
    <cellStyle name="Eingabe 2 2 7 2 2 2 2 2" xfId="38084"/>
    <cellStyle name="Eingabe 2 2 7 2 2 2 3" xfId="30925"/>
    <cellStyle name="Eingabe 2 2 7 2 2 3" xfId="18964"/>
    <cellStyle name="Eingabe 2 2 7 2 2 3 2" xfId="26101"/>
    <cellStyle name="Eingabe 2 2 7 2 2 3 2 2" xfId="40416"/>
    <cellStyle name="Eingabe 2 2 7 2 2 3 3" xfId="33279"/>
    <cellStyle name="Eingabe 2 2 7 2 2 4" xfId="20298"/>
    <cellStyle name="Eingabe 2 2 7 2 2 4 2" xfId="27435"/>
    <cellStyle name="Eingabe 2 2 7 2 2 4 2 2" xfId="41750"/>
    <cellStyle name="Eingabe 2 2 7 2 2 4 3" xfId="34613"/>
    <cellStyle name="Eingabe 2 2 7 2 2 5" xfId="21513"/>
    <cellStyle name="Eingabe 2 2 7 2 2 5 2" xfId="35828"/>
    <cellStyle name="Eingabe 2 2 7 2 2 6" xfId="28650"/>
    <cellStyle name="Eingabe 2 2 7 2 3" xfId="15850"/>
    <cellStyle name="Eingabe 2 2 7 2 3 2" xfId="23009"/>
    <cellStyle name="Eingabe 2 2 7 2 3 2 2" xfId="37324"/>
    <cellStyle name="Eingabe 2 2 7 2 3 3" xfId="30165"/>
    <cellStyle name="Eingabe 2 2 7 2 4" xfId="18204"/>
    <cellStyle name="Eingabe 2 2 7 2 4 2" xfId="25341"/>
    <cellStyle name="Eingabe 2 2 7 2 4 2 2" xfId="39656"/>
    <cellStyle name="Eingabe 2 2 7 2 4 3" xfId="32519"/>
    <cellStyle name="Eingabe 2 2 8" xfId="10770"/>
    <cellStyle name="Eingabe 2 2 8 2" xfId="14462"/>
    <cellStyle name="Eingabe 2 2 8 2 2" xfId="14994"/>
    <cellStyle name="Eingabe 2 2 8 2 2 2" xfId="17351"/>
    <cellStyle name="Eingabe 2 2 8 2 2 2 2" xfId="24488"/>
    <cellStyle name="Eingabe 2 2 8 2 2 2 2 2" xfId="38803"/>
    <cellStyle name="Eingabe 2 2 8 2 2 2 3" xfId="31666"/>
    <cellStyle name="Eingabe 2 2 8 2 2 3" xfId="19705"/>
    <cellStyle name="Eingabe 2 2 8 2 2 3 2" xfId="26842"/>
    <cellStyle name="Eingabe 2 2 8 2 2 3 2 2" xfId="41157"/>
    <cellStyle name="Eingabe 2 2 8 2 2 3 3" xfId="34020"/>
    <cellStyle name="Eingabe 2 2 8 2 2 4" xfId="20981"/>
    <cellStyle name="Eingabe 2 2 8 2 2 4 2" xfId="28118"/>
    <cellStyle name="Eingabe 2 2 8 2 2 4 2 2" xfId="42433"/>
    <cellStyle name="Eingabe 2 2 8 2 2 4 3" xfId="35296"/>
    <cellStyle name="Eingabe 2 2 8 2 2 5" xfId="22157"/>
    <cellStyle name="Eingabe 2 2 8 2 2 5 2" xfId="36472"/>
    <cellStyle name="Eingabe 2 2 8 2 2 6" xfId="29313"/>
    <cellStyle name="Eingabe 2 2 8 2 3" xfId="16831"/>
    <cellStyle name="Eingabe 2 2 8 2 3 2" xfId="23990"/>
    <cellStyle name="Eingabe 2 2 8 2 3 2 2" xfId="38305"/>
    <cellStyle name="Eingabe 2 2 8 2 3 3" xfId="31146"/>
    <cellStyle name="Eingabe 2 2 8 2 4" xfId="19185"/>
    <cellStyle name="Eingabe 2 2 8 2 4 2" xfId="26322"/>
    <cellStyle name="Eingabe 2 2 8 2 4 2 2" xfId="40637"/>
    <cellStyle name="Eingabe 2 2 8 2 4 3" xfId="33500"/>
    <cellStyle name="Eingabe 2 2 9" xfId="42470"/>
    <cellStyle name="Eingabe 2 3" xfId="1312"/>
    <cellStyle name="Eingabe 2 3 2" xfId="1313"/>
    <cellStyle name="Eingabe 2 3 2 2" xfId="1314"/>
    <cellStyle name="Eingabe 2 3 2 2 2" xfId="13484"/>
    <cellStyle name="Eingabe 2 3 2 2 2 2" xfId="14210"/>
    <cellStyle name="Eingabe 2 3 2 2 2 2 2" xfId="16579"/>
    <cellStyle name="Eingabe 2 3 2 2 2 2 2 2" xfId="23738"/>
    <cellStyle name="Eingabe 2 3 2 2 2 2 2 2 2" xfId="38053"/>
    <cellStyle name="Eingabe 2 3 2 2 2 2 2 3" xfId="30894"/>
    <cellStyle name="Eingabe 2 3 2 2 2 2 3" xfId="18933"/>
    <cellStyle name="Eingabe 2 3 2 2 2 2 3 2" xfId="26070"/>
    <cellStyle name="Eingabe 2 3 2 2 2 2 3 2 2" xfId="40385"/>
    <cellStyle name="Eingabe 2 3 2 2 2 2 3 3" xfId="33248"/>
    <cellStyle name="Eingabe 2 3 2 2 2 2 4" xfId="20267"/>
    <cellStyle name="Eingabe 2 3 2 2 2 2 4 2" xfId="27404"/>
    <cellStyle name="Eingabe 2 3 2 2 2 2 4 2 2" xfId="41719"/>
    <cellStyle name="Eingabe 2 3 2 2 2 2 4 3" xfId="34582"/>
    <cellStyle name="Eingabe 2 3 2 2 2 2 5" xfId="21482"/>
    <cellStyle name="Eingabe 2 3 2 2 2 2 5 2" xfId="35797"/>
    <cellStyle name="Eingabe 2 3 2 2 2 2 6" xfId="28619"/>
    <cellStyle name="Eingabe 2 3 2 2 2 3" xfId="15853"/>
    <cellStyle name="Eingabe 2 3 2 2 2 3 2" xfId="23012"/>
    <cellStyle name="Eingabe 2 3 2 2 2 3 2 2" xfId="37327"/>
    <cellStyle name="Eingabe 2 3 2 2 2 3 3" xfId="30168"/>
    <cellStyle name="Eingabe 2 3 2 2 2 4" xfId="18207"/>
    <cellStyle name="Eingabe 2 3 2 2 2 4 2" xfId="25344"/>
    <cellStyle name="Eingabe 2 3 2 2 2 4 2 2" xfId="39659"/>
    <cellStyle name="Eingabe 2 3 2 2 2 4 3" xfId="32522"/>
    <cellStyle name="Eingabe 2 3 2 3" xfId="1315"/>
    <cellStyle name="Eingabe 2 3 2 3 2" xfId="13485"/>
    <cellStyle name="Eingabe 2 3 2 3 2 2" xfId="13932"/>
    <cellStyle name="Eingabe 2 3 2 3 2 2 2" xfId="16301"/>
    <cellStyle name="Eingabe 2 3 2 3 2 2 2 2" xfId="23460"/>
    <cellStyle name="Eingabe 2 3 2 3 2 2 2 2 2" xfId="37775"/>
    <cellStyle name="Eingabe 2 3 2 3 2 2 2 3" xfId="30616"/>
    <cellStyle name="Eingabe 2 3 2 3 2 2 3" xfId="18655"/>
    <cellStyle name="Eingabe 2 3 2 3 2 2 3 2" xfId="25792"/>
    <cellStyle name="Eingabe 2 3 2 3 2 2 3 2 2" xfId="40107"/>
    <cellStyle name="Eingabe 2 3 2 3 2 2 3 3" xfId="32970"/>
    <cellStyle name="Eingabe 2 3 2 3 2 2 4" xfId="20098"/>
    <cellStyle name="Eingabe 2 3 2 3 2 2 4 2" xfId="27235"/>
    <cellStyle name="Eingabe 2 3 2 3 2 2 4 2 2" xfId="41550"/>
    <cellStyle name="Eingabe 2 3 2 3 2 2 4 3" xfId="34413"/>
    <cellStyle name="Eingabe 2 3 2 3 2 2 5" xfId="21313"/>
    <cellStyle name="Eingabe 2 3 2 3 2 2 5 2" xfId="35628"/>
    <cellStyle name="Eingabe 2 3 2 3 2 2 6" xfId="28450"/>
    <cellStyle name="Eingabe 2 3 2 3 2 3" xfId="15854"/>
    <cellStyle name="Eingabe 2 3 2 3 2 3 2" xfId="23013"/>
    <cellStyle name="Eingabe 2 3 2 3 2 3 2 2" xfId="37328"/>
    <cellStyle name="Eingabe 2 3 2 3 2 3 3" xfId="30169"/>
    <cellStyle name="Eingabe 2 3 2 3 2 4" xfId="18208"/>
    <cellStyle name="Eingabe 2 3 2 3 2 4 2" xfId="25345"/>
    <cellStyle name="Eingabe 2 3 2 3 2 4 2 2" xfId="39660"/>
    <cellStyle name="Eingabe 2 3 2 3 2 4 3" xfId="32523"/>
    <cellStyle name="Eingabe 2 3 2 4" xfId="1316"/>
    <cellStyle name="Eingabe 2 3 2 4 2" xfId="13486"/>
    <cellStyle name="Eingabe 2 3 2 4 2 2" xfId="14051"/>
    <cellStyle name="Eingabe 2 3 2 4 2 2 2" xfId="16420"/>
    <cellStyle name="Eingabe 2 3 2 4 2 2 2 2" xfId="23579"/>
    <cellStyle name="Eingabe 2 3 2 4 2 2 2 2 2" xfId="37894"/>
    <cellStyle name="Eingabe 2 3 2 4 2 2 2 3" xfId="30735"/>
    <cellStyle name="Eingabe 2 3 2 4 2 2 3" xfId="18774"/>
    <cellStyle name="Eingabe 2 3 2 4 2 2 3 2" xfId="25911"/>
    <cellStyle name="Eingabe 2 3 2 4 2 2 3 2 2" xfId="40226"/>
    <cellStyle name="Eingabe 2 3 2 4 2 2 3 3" xfId="33089"/>
    <cellStyle name="Eingabe 2 3 2 4 2 2 4" xfId="20142"/>
    <cellStyle name="Eingabe 2 3 2 4 2 2 4 2" xfId="27279"/>
    <cellStyle name="Eingabe 2 3 2 4 2 2 4 2 2" xfId="41594"/>
    <cellStyle name="Eingabe 2 3 2 4 2 2 4 3" xfId="34457"/>
    <cellStyle name="Eingabe 2 3 2 4 2 2 5" xfId="21357"/>
    <cellStyle name="Eingabe 2 3 2 4 2 2 5 2" xfId="35672"/>
    <cellStyle name="Eingabe 2 3 2 4 2 2 6" xfId="28494"/>
    <cellStyle name="Eingabe 2 3 2 4 2 3" xfId="15855"/>
    <cellStyle name="Eingabe 2 3 2 4 2 3 2" xfId="23014"/>
    <cellStyle name="Eingabe 2 3 2 4 2 3 2 2" xfId="37329"/>
    <cellStyle name="Eingabe 2 3 2 4 2 3 3" xfId="30170"/>
    <cellStyle name="Eingabe 2 3 2 4 2 4" xfId="18209"/>
    <cellStyle name="Eingabe 2 3 2 4 2 4 2" xfId="25346"/>
    <cellStyle name="Eingabe 2 3 2 4 2 4 2 2" xfId="39661"/>
    <cellStyle name="Eingabe 2 3 2 4 2 4 3" xfId="32524"/>
    <cellStyle name="Eingabe 2 3 2 5" xfId="1317"/>
    <cellStyle name="Eingabe 2 3 2 5 2" xfId="13487"/>
    <cellStyle name="Eingabe 2 3 2 5 2 2" xfId="14617"/>
    <cellStyle name="Eingabe 2 3 2 5 2 2 2" xfId="16980"/>
    <cellStyle name="Eingabe 2 3 2 5 2 2 2 2" xfId="24139"/>
    <cellStyle name="Eingabe 2 3 2 5 2 2 2 2 2" xfId="38454"/>
    <cellStyle name="Eingabe 2 3 2 5 2 2 2 3" xfId="31295"/>
    <cellStyle name="Eingabe 2 3 2 5 2 2 3" xfId="19334"/>
    <cellStyle name="Eingabe 2 3 2 5 2 2 3 2" xfId="26471"/>
    <cellStyle name="Eingabe 2 3 2 5 2 2 3 2 2" xfId="40786"/>
    <cellStyle name="Eingabe 2 3 2 5 2 2 3 3" xfId="33649"/>
    <cellStyle name="Eingabe 2 3 2 5 2 2 4" xfId="20632"/>
    <cellStyle name="Eingabe 2 3 2 5 2 2 4 2" xfId="27769"/>
    <cellStyle name="Eingabe 2 3 2 5 2 2 4 2 2" xfId="42084"/>
    <cellStyle name="Eingabe 2 3 2 5 2 2 4 3" xfId="34947"/>
    <cellStyle name="Eingabe 2 3 2 5 2 2 5" xfId="21847"/>
    <cellStyle name="Eingabe 2 3 2 5 2 2 5 2" xfId="36162"/>
    <cellStyle name="Eingabe 2 3 2 5 2 2 6" xfId="28984"/>
    <cellStyle name="Eingabe 2 3 2 5 2 3" xfId="15856"/>
    <cellStyle name="Eingabe 2 3 2 5 2 3 2" xfId="23015"/>
    <cellStyle name="Eingabe 2 3 2 5 2 3 2 2" xfId="37330"/>
    <cellStyle name="Eingabe 2 3 2 5 2 3 3" xfId="30171"/>
    <cellStyle name="Eingabe 2 3 2 5 2 4" xfId="18210"/>
    <cellStyle name="Eingabe 2 3 2 5 2 4 2" xfId="25347"/>
    <cellStyle name="Eingabe 2 3 2 5 2 4 2 2" xfId="39662"/>
    <cellStyle name="Eingabe 2 3 2 5 2 4 3" xfId="32525"/>
    <cellStyle name="Eingabe 2 3 2 6" xfId="7582"/>
    <cellStyle name="Eingabe 2 3 2 7" xfId="11062"/>
    <cellStyle name="Eingabe 2 3 2 7 2" xfId="14482"/>
    <cellStyle name="Eingabe 2 3 2 7 2 2" xfId="15007"/>
    <cellStyle name="Eingabe 2 3 2 7 2 2 2" xfId="17364"/>
    <cellStyle name="Eingabe 2 3 2 7 2 2 2 2" xfId="24501"/>
    <cellStyle name="Eingabe 2 3 2 7 2 2 2 2 2" xfId="38816"/>
    <cellStyle name="Eingabe 2 3 2 7 2 2 2 3" xfId="31679"/>
    <cellStyle name="Eingabe 2 3 2 7 2 2 3" xfId="19718"/>
    <cellStyle name="Eingabe 2 3 2 7 2 2 3 2" xfId="26855"/>
    <cellStyle name="Eingabe 2 3 2 7 2 2 3 2 2" xfId="41170"/>
    <cellStyle name="Eingabe 2 3 2 7 2 2 3 3" xfId="34033"/>
    <cellStyle name="Eingabe 2 3 2 7 2 2 4" xfId="20994"/>
    <cellStyle name="Eingabe 2 3 2 7 2 2 4 2" xfId="28131"/>
    <cellStyle name="Eingabe 2 3 2 7 2 2 4 2 2" xfId="42446"/>
    <cellStyle name="Eingabe 2 3 2 7 2 2 4 3" xfId="35309"/>
    <cellStyle name="Eingabe 2 3 2 7 2 2 5" xfId="22170"/>
    <cellStyle name="Eingabe 2 3 2 7 2 2 5 2" xfId="36485"/>
    <cellStyle name="Eingabe 2 3 2 7 2 2 6" xfId="29326"/>
    <cellStyle name="Eingabe 2 3 2 7 2 3" xfId="16851"/>
    <cellStyle name="Eingabe 2 3 2 7 2 3 2" xfId="24010"/>
    <cellStyle name="Eingabe 2 3 2 7 2 3 2 2" xfId="38325"/>
    <cellStyle name="Eingabe 2 3 2 7 2 3 3" xfId="31166"/>
    <cellStyle name="Eingabe 2 3 2 7 2 4" xfId="19205"/>
    <cellStyle name="Eingabe 2 3 2 7 2 4 2" xfId="26342"/>
    <cellStyle name="Eingabe 2 3 2 7 2 4 2 2" xfId="40657"/>
    <cellStyle name="Eingabe 2 3 2 7 2 4 3" xfId="33520"/>
    <cellStyle name="Eingabe 2 3 2 8" xfId="13483"/>
    <cellStyle name="Eingabe 2 3 2 8 2" xfId="14334"/>
    <cellStyle name="Eingabe 2 3 2 8 2 2" xfId="16703"/>
    <cellStyle name="Eingabe 2 3 2 8 2 2 2" xfId="23862"/>
    <cellStyle name="Eingabe 2 3 2 8 2 2 2 2" xfId="38177"/>
    <cellStyle name="Eingabe 2 3 2 8 2 2 3" xfId="31018"/>
    <cellStyle name="Eingabe 2 3 2 8 2 3" xfId="19057"/>
    <cellStyle name="Eingabe 2 3 2 8 2 3 2" xfId="26194"/>
    <cellStyle name="Eingabe 2 3 2 8 2 3 2 2" xfId="40509"/>
    <cellStyle name="Eingabe 2 3 2 8 2 3 3" xfId="33372"/>
    <cellStyle name="Eingabe 2 3 2 8 2 4" xfId="20390"/>
    <cellStyle name="Eingabe 2 3 2 8 2 4 2" xfId="27527"/>
    <cellStyle name="Eingabe 2 3 2 8 2 4 2 2" xfId="41842"/>
    <cellStyle name="Eingabe 2 3 2 8 2 4 3" xfId="34705"/>
    <cellStyle name="Eingabe 2 3 2 8 2 5" xfId="21605"/>
    <cellStyle name="Eingabe 2 3 2 8 2 5 2" xfId="35920"/>
    <cellStyle name="Eingabe 2 3 2 8 2 6" xfId="28742"/>
    <cellStyle name="Eingabe 2 3 2 8 3" xfId="15852"/>
    <cellStyle name="Eingabe 2 3 2 8 3 2" xfId="23011"/>
    <cellStyle name="Eingabe 2 3 2 8 3 2 2" xfId="37326"/>
    <cellStyle name="Eingabe 2 3 2 8 3 3" xfId="30167"/>
    <cellStyle name="Eingabe 2 3 2 8 4" xfId="18206"/>
    <cellStyle name="Eingabe 2 3 2 8 4 2" xfId="25343"/>
    <cellStyle name="Eingabe 2 3 2 8 4 2 2" xfId="39658"/>
    <cellStyle name="Eingabe 2 3 2 8 4 3" xfId="32521"/>
    <cellStyle name="Eingabe 2 3 3" xfId="1318"/>
    <cellStyle name="Eingabe 2 3 3 2" xfId="13488"/>
    <cellStyle name="Eingabe 2 3 3 2 2" xfId="14335"/>
    <cellStyle name="Eingabe 2 3 3 2 2 2" xfId="16704"/>
    <cellStyle name="Eingabe 2 3 3 2 2 2 2" xfId="23863"/>
    <cellStyle name="Eingabe 2 3 3 2 2 2 2 2" xfId="38178"/>
    <cellStyle name="Eingabe 2 3 3 2 2 2 3" xfId="31019"/>
    <cellStyle name="Eingabe 2 3 3 2 2 3" xfId="19058"/>
    <cellStyle name="Eingabe 2 3 3 2 2 3 2" xfId="26195"/>
    <cellStyle name="Eingabe 2 3 3 2 2 3 2 2" xfId="40510"/>
    <cellStyle name="Eingabe 2 3 3 2 2 3 3" xfId="33373"/>
    <cellStyle name="Eingabe 2 3 3 2 2 4" xfId="20391"/>
    <cellStyle name="Eingabe 2 3 3 2 2 4 2" xfId="27528"/>
    <cellStyle name="Eingabe 2 3 3 2 2 4 2 2" xfId="41843"/>
    <cellStyle name="Eingabe 2 3 3 2 2 4 3" xfId="34706"/>
    <cellStyle name="Eingabe 2 3 3 2 2 5" xfId="21606"/>
    <cellStyle name="Eingabe 2 3 3 2 2 5 2" xfId="35921"/>
    <cellStyle name="Eingabe 2 3 3 2 2 6" xfId="28743"/>
    <cellStyle name="Eingabe 2 3 3 2 3" xfId="15857"/>
    <cellStyle name="Eingabe 2 3 3 2 3 2" xfId="23016"/>
    <cellStyle name="Eingabe 2 3 3 2 3 2 2" xfId="37331"/>
    <cellStyle name="Eingabe 2 3 3 2 3 3" xfId="30172"/>
    <cellStyle name="Eingabe 2 3 3 2 4" xfId="18211"/>
    <cellStyle name="Eingabe 2 3 3 2 4 2" xfId="25348"/>
    <cellStyle name="Eingabe 2 3 3 2 4 2 2" xfId="39663"/>
    <cellStyle name="Eingabe 2 3 3 2 4 3" xfId="32526"/>
    <cellStyle name="Eingabe 2 3 4" xfId="1319"/>
    <cellStyle name="Eingabe 2 3 4 2" xfId="13489"/>
    <cellStyle name="Eingabe 2 3 4 2 2" xfId="14616"/>
    <cellStyle name="Eingabe 2 3 4 2 2 2" xfId="16979"/>
    <cellStyle name="Eingabe 2 3 4 2 2 2 2" xfId="24138"/>
    <cellStyle name="Eingabe 2 3 4 2 2 2 2 2" xfId="38453"/>
    <cellStyle name="Eingabe 2 3 4 2 2 2 3" xfId="31294"/>
    <cellStyle name="Eingabe 2 3 4 2 2 3" xfId="19333"/>
    <cellStyle name="Eingabe 2 3 4 2 2 3 2" xfId="26470"/>
    <cellStyle name="Eingabe 2 3 4 2 2 3 2 2" xfId="40785"/>
    <cellStyle name="Eingabe 2 3 4 2 2 3 3" xfId="33648"/>
    <cellStyle name="Eingabe 2 3 4 2 2 4" xfId="20631"/>
    <cellStyle name="Eingabe 2 3 4 2 2 4 2" xfId="27768"/>
    <cellStyle name="Eingabe 2 3 4 2 2 4 2 2" xfId="42083"/>
    <cellStyle name="Eingabe 2 3 4 2 2 4 3" xfId="34946"/>
    <cellStyle name="Eingabe 2 3 4 2 2 5" xfId="21846"/>
    <cellStyle name="Eingabe 2 3 4 2 2 5 2" xfId="36161"/>
    <cellStyle name="Eingabe 2 3 4 2 2 6" xfId="28983"/>
    <cellStyle name="Eingabe 2 3 4 2 3" xfId="15858"/>
    <cellStyle name="Eingabe 2 3 4 2 3 2" xfId="23017"/>
    <cellStyle name="Eingabe 2 3 4 2 3 2 2" xfId="37332"/>
    <cellStyle name="Eingabe 2 3 4 2 3 3" xfId="30173"/>
    <cellStyle name="Eingabe 2 3 4 2 4" xfId="18212"/>
    <cellStyle name="Eingabe 2 3 4 2 4 2" xfId="25349"/>
    <cellStyle name="Eingabe 2 3 4 2 4 2 2" xfId="39664"/>
    <cellStyle name="Eingabe 2 3 4 2 4 3" xfId="32527"/>
    <cellStyle name="Eingabe 2 3 5" xfId="1320"/>
    <cellStyle name="Eingabe 2 3 5 2" xfId="13490"/>
    <cellStyle name="Eingabe 2 3 5 2 2" xfId="14336"/>
    <cellStyle name="Eingabe 2 3 5 2 2 2" xfId="16705"/>
    <cellStyle name="Eingabe 2 3 5 2 2 2 2" xfId="23864"/>
    <cellStyle name="Eingabe 2 3 5 2 2 2 2 2" xfId="38179"/>
    <cellStyle name="Eingabe 2 3 5 2 2 2 3" xfId="31020"/>
    <cellStyle name="Eingabe 2 3 5 2 2 3" xfId="19059"/>
    <cellStyle name="Eingabe 2 3 5 2 2 3 2" xfId="26196"/>
    <cellStyle name="Eingabe 2 3 5 2 2 3 2 2" xfId="40511"/>
    <cellStyle name="Eingabe 2 3 5 2 2 3 3" xfId="33374"/>
    <cellStyle name="Eingabe 2 3 5 2 2 4" xfId="20392"/>
    <cellStyle name="Eingabe 2 3 5 2 2 4 2" xfId="27529"/>
    <cellStyle name="Eingabe 2 3 5 2 2 4 2 2" xfId="41844"/>
    <cellStyle name="Eingabe 2 3 5 2 2 4 3" xfId="34707"/>
    <cellStyle name="Eingabe 2 3 5 2 2 5" xfId="21607"/>
    <cellStyle name="Eingabe 2 3 5 2 2 5 2" xfId="35922"/>
    <cellStyle name="Eingabe 2 3 5 2 2 6" xfId="28744"/>
    <cellStyle name="Eingabe 2 3 5 2 3" xfId="15859"/>
    <cellStyle name="Eingabe 2 3 5 2 3 2" xfId="23018"/>
    <cellStyle name="Eingabe 2 3 5 2 3 2 2" xfId="37333"/>
    <cellStyle name="Eingabe 2 3 5 2 3 3" xfId="30174"/>
    <cellStyle name="Eingabe 2 3 5 2 4" xfId="18213"/>
    <cellStyle name="Eingabe 2 3 5 2 4 2" xfId="25350"/>
    <cellStyle name="Eingabe 2 3 5 2 4 2 2" xfId="39665"/>
    <cellStyle name="Eingabe 2 3 5 2 4 3" xfId="32528"/>
    <cellStyle name="Eingabe 2 3 6" xfId="1321"/>
    <cellStyle name="Eingabe 2 3 6 2" xfId="13491"/>
    <cellStyle name="Eingabe 2 3 6 2 2" xfId="14615"/>
    <cellStyle name="Eingabe 2 3 6 2 2 2" xfId="16978"/>
    <cellStyle name="Eingabe 2 3 6 2 2 2 2" xfId="24137"/>
    <cellStyle name="Eingabe 2 3 6 2 2 2 2 2" xfId="38452"/>
    <cellStyle name="Eingabe 2 3 6 2 2 2 3" xfId="31293"/>
    <cellStyle name="Eingabe 2 3 6 2 2 3" xfId="19332"/>
    <cellStyle name="Eingabe 2 3 6 2 2 3 2" xfId="26469"/>
    <cellStyle name="Eingabe 2 3 6 2 2 3 2 2" xfId="40784"/>
    <cellStyle name="Eingabe 2 3 6 2 2 3 3" xfId="33647"/>
    <cellStyle name="Eingabe 2 3 6 2 2 4" xfId="20630"/>
    <cellStyle name="Eingabe 2 3 6 2 2 4 2" xfId="27767"/>
    <cellStyle name="Eingabe 2 3 6 2 2 4 2 2" xfId="42082"/>
    <cellStyle name="Eingabe 2 3 6 2 2 4 3" xfId="34945"/>
    <cellStyle name="Eingabe 2 3 6 2 2 5" xfId="21845"/>
    <cellStyle name="Eingabe 2 3 6 2 2 5 2" xfId="36160"/>
    <cellStyle name="Eingabe 2 3 6 2 2 6" xfId="28982"/>
    <cellStyle name="Eingabe 2 3 6 2 3" xfId="15860"/>
    <cellStyle name="Eingabe 2 3 6 2 3 2" xfId="23019"/>
    <cellStyle name="Eingabe 2 3 6 2 3 2 2" xfId="37334"/>
    <cellStyle name="Eingabe 2 3 6 2 3 3" xfId="30175"/>
    <cellStyle name="Eingabe 2 3 6 2 4" xfId="18214"/>
    <cellStyle name="Eingabe 2 3 6 2 4 2" xfId="25351"/>
    <cellStyle name="Eingabe 2 3 6 2 4 2 2" xfId="39666"/>
    <cellStyle name="Eingabe 2 3 6 2 4 3" xfId="32529"/>
    <cellStyle name="Eingabe 2 3 7" xfId="10771"/>
    <cellStyle name="Eingabe 2 3 7 2" xfId="14463"/>
    <cellStyle name="Eingabe 2 3 7 2 2" xfId="14995"/>
    <cellStyle name="Eingabe 2 3 7 2 2 2" xfId="17352"/>
    <cellStyle name="Eingabe 2 3 7 2 2 2 2" xfId="24489"/>
    <cellStyle name="Eingabe 2 3 7 2 2 2 2 2" xfId="38804"/>
    <cellStyle name="Eingabe 2 3 7 2 2 2 3" xfId="31667"/>
    <cellStyle name="Eingabe 2 3 7 2 2 3" xfId="19706"/>
    <cellStyle name="Eingabe 2 3 7 2 2 3 2" xfId="26843"/>
    <cellStyle name="Eingabe 2 3 7 2 2 3 2 2" xfId="41158"/>
    <cellStyle name="Eingabe 2 3 7 2 2 3 3" xfId="34021"/>
    <cellStyle name="Eingabe 2 3 7 2 2 4" xfId="20982"/>
    <cellStyle name="Eingabe 2 3 7 2 2 4 2" xfId="28119"/>
    <cellStyle name="Eingabe 2 3 7 2 2 4 2 2" xfId="42434"/>
    <cellStyle name="Eingabe 2 3 7 2 2 4 3" xfId="35297"/>
    <cellStyle name="Eingabe 2 3 7 2 2 5" xfId="22158"/>
    <cellStyle name="Eingabe 2 3 7 2 2 5 2" xfId="36473"/>
    <cellStyle name="Eingabe 2 3 7 2 2 6" xfId="29314"/>
    <cellStyle name="Eingabe 2 3 7 2 3" xfId="16832"/>
    <cellStyle name="Eingabe 2 3 7 2 3 2" xfId="23991"/>
    <cellStyle name="Eingabe 2 3 7 2 3 2 2" xfId="38306"/>
    <cellStyle name="Eingabe 2 3 7 2 3 3" xfId="31147"/>
    <cellStyle name="Eingabe 2 3 7 2 4" xfId="19186"/>
    <cellStyle name="Eingabe 2 3 7 2 4 2" xfId="26323"/>
    <cellStyle name="Eingabe 2 3 7 2 4 2 2" xfId="40638"/>
    <cellStyle name="Eingabe 2 3 7 2 4 3" xfId="33501"/>
    <cellStyle name="Eingabe 2 3 8" xfId="11061"/>
    <cellStyle name="Eingabe 2 3 9" xfId="13482"/>
    <cellStyle name="Eingabe 2 3 9 2" xfId="13411"/>
    <cellStyle name="Eingabe 2 3 9 2 2" xfId="15780"/>
    <cellStyle name="Eingabe 2 3 9 2 2 2" xfId="22939"/>
    <cellStyle name="Eingabe 2 3 9 2 2 2 2" xfId="37254"/>
    <cellStyle name="Eingabe 2 3 9 2 2 3" xfId="30095"/>
    <cellStyle name="Eingabe 2 3 9 2 3" xfId="18134"/>
    <cellStyle name="Eingabe 2 3 9 2 3 2" xfId="25271"/>
    <cellStyle name="Eingabe 2 3 9 2 3 2 2" xfId="39586"/>
    <cellStyle name="Eingabe 2 3 9 2 3 3" xfId="32449"/>
    <cellStyle name="Eingabe 2 3 9 2 4" xfId="19838"/>
    <cellStyle name="Eingabe 2 3 9 2 4 2" xfId="26975"/>
    <cellStyle name="Eingabe 2 3 9 2 4 2 2" xfId="41290"/>
    <cellStyle name="Eingabe 2 3 9 2 4 3" xfId="34153"/>
    <cellStyle name="Eingabe 2 3 9 2 5" xfId="21053"/>
    <cellStyle name="Eingabe 2 3 9 2 5 2" xfId="35368"/>
    <cellStyle name="Eingabe 2 3 9 2 6" xfId="28190"/>
    <cellStyle name="Eingabe 2 3 9 3" xfId="15851"/>
    <cellStyle name="Eingabe 2 3 9 3 2" xfId="23010"/>
    <cellStyle name="Eingabe 2 3 9 3 2 2" xfId="37325"/>
    <cellStyle name="Eingabe 2 3 9 3 3" xfId="30166"/>
    <cellStyle name="Eingabe 2 3 9 4" xfId="18205"/>
    <cellStyle name="Eingabe 2 3 9 4 2" xfId="25342"/>
    <cellStyle name="Eingabe 2 3 9 4 2 2" xfId="39657"/>
    <cellStyle name="Eingabe 2 3 9 4 3" xfId="32520"/>
    <cellStyle name="Eingabe 2 4" xfId="1322"/>
    <cellStyle name="Eingabe 2 4 2" xfId="1323"/>
    <cellStyle name="Eingabe 2 4 2 2" xfId="13493"/>
    <cellStyle name="Eingabe 2 4 2 2 2" xfId="14658"/>
    <cellStyle name="Eingabe 2 4 2 2 2 2" xfId="17021"/>
    <cellStyle name="Eingabe 2 4 2 2 2 2 2" xfId="24180"/>
    <cellStyle name="Eingabe 2 4 2 2 2 2 2 2" xfId="38495"/>
    <cellStyle name="Eingabe 2 4 2 2 2 2 3" xfId="31336"/>
    <cellStyle name="Eingabe 2 4 2 2 2 3" xfId="19375"/>
    <cellStyle name="Eingabe 2 4 2 2 2 3 2" xfId="26512"/>
    <cellStyle name="Eingabe 2 4 2 2 2 3 2 2" xfId="40827"/>
    <cellStyle name="Eingabe 2 4 2 2 2 3 3" xfId="33690"/>
    <cellStyle name="Eingabe 2 4 2 2 2 4" xfId="20673"/>
    <cellStyle name="Eingabe 2 4 2 2 2 4 2" xfId="27810"/>
    <cellStyle name="Eingabe 2 4 2 2 2 4 2 2" xfId="42125"/>
    <cellStyle name="Eingabe 2 4 2 2 2 4 3" xfId="34988"/>
    <cellStyle name="Eingabe 2 4 2 2 2 5" xfId="21888"/>
    <cellStyle name="Eingabe 2 4 2 2 2 5 2" xfId="36203"/>
    <cellStyle name="Eingabe 2 4 2 2 2 6" xfId="29025"/>
    <cellStyle name="Eingabe 2 4 2 2 3" xfId="15862"/>
    <cellStyle name="Eingabe 2 4 2 2 3 2" xfId="23021"/>
    <cellStyle name="Eingabe 2 4 2 2 3 2 2" xfId="37336"/>
    <cellStyle name="Eingabe 2 4 2 2 3 3" xfId="30177"/>
    <cellStyle name="Eingabe 2 4 2 2 4" xfId="18216"/>
    <cellStyle name="Eingabe 2 4 2 2 4 2" xfId="25353"/>
    <cellStyle name="Eingabe 2 4 2 2 4 2 2" xfId="39668"/>
    <cellStyle name="Eingabe 2 4 2 2 4 3" xfId="32531"/>
    <cellStyle name="Eingabe 2 4 3" xfId="1324"/>
    <cellStyle name="Eingabe 2 4 3 2" xfId="13494"/>
    <cellStyle name="Eingabe 2 4 3 2 2" xfId="14338"/>
    <cellStyle name="Eingabe 2 4 3 2 2 2" xfId="16707"/>
    <cellStyle name="Eingabe 2 4 3 2 2 2 2" xfId="23866"/>
    <cellStyle name="Eingabe 2 4 3 2 2 2 2 2" xfId="38181"/>
    <cellStyle name="Eingabe 2 4 3 2 2 2 3" xfId="31022"/>
    <cellStyle name="Eingabe 2 4 3 2 2 3" xfId="19061"/>
    <cellStyle name="Eingabe 2 4 3 2 2 3 2" xfId="26198"/>
    <cellStyle name="Eingabe 2 4 3 2 2 3 2 2" xfId="40513"/>
    <cellStyle name="Eingabe 2 4 3 2 2 3 3" xfId="33376"/>
    <cellStyle name="Eingabe 2 4 3 2 2 4" xfId="20394"/>
    <cellStyle name="Eingabe 2 4 3 2 2 4 2" xfId="27531"/>
    <cellStyle name="Eingabe 2 4 3 2 2 4 2 2" xfId="41846"/>
    <cellStyle name="Eingabe 2 4 3 2 2 4 3" xfId="34709"/>
    <cellStyle name="Eingabe 2 4 3 2 2 5" xfId="21609"/>
    <cellStyle name="Eingabe 2 4 3 2 2 5 2" xfId="35924"/>
    <cellStyle name="Eingabe 2 4 3 2 2 6" xfId="28746"/>
    <cellStyle name="Eingabe 2 4 3 2 3" xfId="15863"/>
    <cellStyle name="Eingabe 2 4 3 2 3 2" xfId="23022"/>
    <cellStyle name="Eingabe 2 4 3 2 3 2 2" xfId="37337"/>
    <cellStyle name="Eingabe 2 4 3 2 3 3" xfId="30178"/>
    <cellStyle name="Eingabe 2 4 3 2 4" xfId="18217"/>
    <cellStyle name="Eingabe 2 4 3 2 4 2" xfId="25354"/>
    <cellStyle name="Eingabe 2 4 3 2 4 2 2" xfId="39669"/>
    <cellStyle name="Eingabe 2 4 3 2 4 3" xfId="32532"/>
    <cellStyle name="Eingabe 2 4 4" xfId="1325"/>
    <cellStyle name="Eingabe 2 4 4 2" xfId="13495"/>
    <cellStyle name="Eingabe 2 4 4 2 2" xfId="13954"/>
    <cellStyle name="Eingabe 2 4 4 2 2 2" xfId="16323"/>
    <cellStyle name="Eingabe 2 4 4 2 2 2 2" xfId="23482"/>
    <cellStyle name="Eingabe 2 4 4 2 2 2 2 2" xfId="37797"/>
    <cellStyle name="Eingabe 2 4 4 2 2 2 3" xfId="30638"/>
    <cellStyle name="Eingabe 2 4 4 2 2 3" xfId="18677"/>
    <cellStyle name="Eingabe 2 4 4 2 2 3 2" xfId="25814"/>
    <cellStyle name="Eingabe 2 4 4 2 2 3 2 2" xfId="40129"/>
    <cellStyle name="Eingabe 2 4 4 2 2 3 3" xfId="32992"/>
    <cellStyle name="Eingabe 2 4 4 2 2 4" xfId="20118"/>
    <cellStyle name="Eingabe 2 4 4 2 2 4 2" xfId="27255"/>
    <cellStyle name="Eingabe 2 4 4 2 2 4 2 2" xfId="41570"/>
    <cellStyle name="Eingabe 2 4 4 2 2 4 3" xfId="34433"/>
    <cellStyle name="Eingabe 2 4 4 2 2 5" xfId="21333"/>
    <cellStyle name="Eingabe 2 4 4 2 2 5 2" xfId="35648"/>
    <cellStyle name="Eingabe 2 4 4 2 2 6" xfId="28470"/>
    <cellStyle name="Eingabe 2 4 4 2 3" xfId="15864"/>
    <cellStyle name="Eingabe 2 4 4 2 3 2" xfId="23023"/>
    <cellStyle name="Eingabe 2 4 4 2 3 2 2" xfId="37338"/>
    <cellStyle name="Eingabe 2 4 4 2 3 3" xfId="30179"/>
    <cellStyle name="Eingabe 2 4 4 2 4" xfId="18218"/>
    <cellStyle name="Eingabe 2 4 4 2 4 2" xfId="25355"/>
    <cellStyle name="Eingabe 2 4 4 2 4 2 2" xfId="39670"/>
    <cellStyle name="Eingabe 2 4 4 2 4 3" xfId="32533"/>
    <cellStyle name="Eingabe 2 4 5" xfId="1326"/>
    <cellStyle name="Eingabe 2 4 5 2" xfId="13496"/>
    <cellStyle name="Eingabe 2 4 5 2 2" xfId="14431"/>
    <cellStyle name="Eingabe 2 4 5 2 2 2" xfId="16800"/>
    <cellStyle name="Eingabe 2 4 5 2 2 2 2" xfId="23959"/>
    <cellStyle name="Eingabe 2 4 5 2 2 2 2 2" xfId="38274"/>
    <cellStyle name="Eingabe 2 4 5 2 2 2 3" xfId="31115"/>
    <cellStyle name="Eingabe 2 4 5 2 2 3" xfId="19154"/>
    <cellStyle name="Eingabe 2 4 5 2 2 3 2" xfId="26291"/>
    <cellStyle name="Eingabe 2 4 5 2 2 3 2 2" xfId="40606"/>
    <cellStyle name="Eingabe 2 4 5 2 2 3 3" xfId="33469"/>
    <cellStyle name="Eingabe 2 4 5 2 2 4" xfId="20487"/>
    <cellStyle name="Eingabe 2 4 5 2 2 4 2" xfId="27624"/>
    <cellStyle name="Eingabe 2 4 5 2 2 4 2 2" xfId="41939"/>
    <cellStyle name="Eingabe 2 4 5 2 2 4 3" xfId="34802"/>
    <cellStyle name="Eingabe 2 4 5 2 2 5" xfId="21702"/>
    <cellStyle name="Eingabe 2 4 5 2 2 5 2" xfId="36017"/>
    <cellStyle name="Eingabe 2 4 5 2 2 6" xfId="28839"/>
    <cellStyle name="Eingabe 2 4 5 2 3" xfId="15865"/>
    <cellStyle name="Eingabe 2 4 5 2 3 2" xfId="23024"/>
    <cellStyle name="Eingabe 2 4 5 2 3 2 2" xfId="37339"/>
    <cellStyle name="Eingabe 2 4 5 2 3 3" xfId="30180"/>
    <cellStyle name="Eingabe 2 4 5 2 4" xfId="18219"/>
    <cellStyle name="Eingabe 2 4 5 2 4 2" xfId="25356"/>
    <cellStyle name="Eingabe 2 4 5 2 4 2 2" xfId="39671"/>
    <cellStyle name="Eingabe 2 4 5 2 4 3" xfId="32534"/>
    <cellStyle name="Eingabe 2 4 6" xfId="10772"/>
    <cellStyle name="Eingabe 2 4 7" xfId="11063"/>
    <cellStyle name="Eingabe 2 4 8" xfId="13492"/>
    <cellStyle name="Eingabe 2 4 8 2" xfId="14337"/>
    <cellStyle name="Eingabe 2 4 8 2 2" xfId="16706"/>
    <cellStyle name="Eingabe 2 4 8 2 2 2" xfId="23865"/>
    <cellStyle name="Eingabe 2 4 8 2 2 2 2" xfId="38180"/>
    <cellStyle name="Eingabe 2 4 8 2 2 3" xfId="31021"/>
    <cellStyle name="Eingabe 2 4 8 2 3" xfId="19060"/>
    <cellStyle name="Eingabe 2 4 8 2 3 2" xfId="26197"/>
    <cellStyle name="Eingabe 2 4 8 2 3 2 2" xfId="40512"/>
    <cellStyle name="Eingabe 2 4 8 2 3 3" xfId="33375"/>
    <cellStyle name="Eingabe 2 4 8 2 4" xfId="20393"/>
    <cellStyle name="Eingabe 2 4 8 2 4 2" xfId="27530"/>
    <cellStyle name="Eingabe 2 4 8 2 4 2 2" xfId="41845"/>
    <cellStyle name="Eingabe 2 4 8 2 4 3" xfId="34708"/>
    <cellStyle name="Eingabe 2 4 8 2 5" xfId="21608"/>
    <cellStyle name="Eingabe 2 4 8 2 5 2" xfId="35923"/>
    <cellStyle name="Eingabe 2 4 8 2 6" xfId="28745"/>
    <cellStyle name="Eingabe 2 4 8 3" xfId="15861"/>
    <cellStyle name="Eingabe 2 4 8 3 2" xfId="23020"/>
    <cellStyle name="Eingabe 2 4 8 3 2 2" xfId="37335"/>
    <cellStyle name="Eingabe 2 4 8 3 3" xfId="30176"/>
    <cellStyle name="Eingabe 2 4 8 4" xfId="18215"/>
    <cellStyle name="Eingabe 2 4 8 4 2" xfId="25352"/>
    <cellStyle name="Eingabe 2 4 8 4 2 2" xfId="39667"/>
    <cellStyle name="Eingabe 2 4 8 4 3" xfId="32530"/>
    <cellStyle name="Eingabe 2 5" xfId="1327"/>
    <cellStyle name="Eingabe 2 5 2" xfId="7583"/>
    <cellStyle name="Eingabe 2 5 3" xfId="11064"/>
    <cellStyle name="Eingabe 2 5 4" xfId="13497"/>
    <cellStyle name="Eingabe 2 5 4 2" xfId="14679"/>
    <cellStyle name="Eingabe 2 5 4 2 2" xfId="17042"/>
    <cellStyle name="Eingabe 2 5 4 2 2 2" xfId="24201"/>
    <cellStyle name="Eingabe 2 5 4 2 2 2 2" xfId="38516"/>
    <cellStyle name="Eingabe 2 5 4 2 2 3" xfId="31357"/>
    <cellStyle name="Eingabe 2 5 4 2 3" xfId="19396"/>
    <cellStyle name="Eingabe 2 5 4 2 3 2" xfId="26533"/>
    <cellStyle name="Eingabe 2 5 4 2 3 2 2" xfId="40848"/>
    <cellStyle name="Eingabe 2 5 4 2 3 3" xfId="33711"/>
    <cellStyle name="Eingabe 2 5 4 2 4" xfId="20694"/>
    <cellStyle name="Eingabe 2 5 4 2 4 2" xfId="27831"/>
    <cellStyle name="Eingabe 2 5 4 2 4 2 2" xfId="42146"/>
    <cellStyle name="Eingabe 2 5 4 2 4 3" xfId="35009"/>
    <cellStyle name="Eingabe 2 5 4 2 5" xfId="21909"/>
    <cellStyle name="Eingabe 2 5 4 2 5 2" xfId="36224"/>
    <cellStyle name="Eingabe 2 5 4 2 6" xfId="29046"/>
    <cellStyle name="Eingabe 2 5 4 3" xfId="15866"/>
    <cellStyle name="Eingabe 2 5 4 3 2" xfId="23025"/>
    <cellStyle name="Eingabe 2 5 4 3 2 2" xfId="37340"/>
    <cellStyle name="Eingabe 2 5 4 3 3" xfId="30181"/>
    <cellStyle name="Eingabe 2 5 4 4" xfId="18220"/>
    <cellStyle name="Eingabe 2 5 4 4 2" xfId="25357"/>
    <cellStyle name="Eingabe 2 5 4 4 2 2" xfId="39672"/>
    <cellStyle name="Eingabe 2 5 4 4 3" xfId="32535"/>
    <cellStyle name="Eingabe 2 6" xfId="1328"/>
    <cellStyle name="Eingabe 2 6 2" xfId="7584"/>
    <cellStyle name="Eingabe 2 6 2 2" xfId="14091"/>
    <cellStyle name="Eingabe 2 6 2 2 2" xfId="14961"/>
    <cellStyle name="Eingabe 2 6 2 2 2 2" xfId="17318"/>
    <cellStyle name="Eingabe 2 6 2 2 2 2 2" xfId="24455"/>
    <cellStyle name="Eingabe 2 6 2 2 2 2 2 2" xfId="38770"/>
    <cellStyle name="Eingabe 2 6 2 2 2 2 3" xfId="31633"/>
    <cellStyle name="Eingabe 2 6 2 2 2 3" xfId="19672"/>
    <cellStyle name="Eingabe 2 6 2 2 2 3 2" xfId="26809"/>
    <cellStyle name="Eingabe 2 6 2 2 2 3 2 2" xfId="41124"/>
    <cellStyle name="Eingabe 2 6 2 2 2 3 3" xfId="33987"/>
    <cellStyle name="Eingabe 2 6 2 2 2 4" xfId="20948"/>
    <cellStyle name="Eingabe 2 6 2 2 2 4 2" xfId="28085"/>
    <cellStyle name="Eingabe 2 6 2 2 2 4 2 2" xfId="42400"/>
    <cellStyle name="Eingabe 2 6 2 2 2 4 3" xfId="35263"/>
    <cellStyle name="Eingabe 2 6 2 2 2 5" xfId="22124"/>
    <cellStyle name="Eingabe 2 6 2 2 2 5 2" xfId="36439"/>
    <cellStyle name="Eingabe 2 6 2 2 2 6" xfId="29280"/>
    <cellStyle name="Eingabe 2 6 2 2 3" xfId="16460"/>
    <cellStyle name="Eingabe 2 6 2 2 3 2" xfId="23619"/>
    <cellStyle name="Eingabe 2 6 2 2 3 2 2" xfId="37934"/>
    <cellStyle name="Eingabe 2 6 2 2 3 3" xfId="30775"/>
    <cellStyle name="Eingabe 2 6 2 2 4" xfId="18814"/>
    <cellStyle name="Eingabe 2 6 2 2 4 2" xfId="25951"/>
    <cellStyle name="Eingabe 2 6 2 2 4 2 2" xfId="40266"/>
    <cellStyle name="Eingabe 2 6 2 2 4 3" xfId="33129"/>
    <cellStyle name="Eingabe 2 6 3" xfId="13498"/>
    <cellStyle name="Eingabe 2 6 3 2" xfId="13415"/>
    <cellStyle name="Eingabe 2 6 3 2 2" xfId="15784"/>
    <cellStyle name="Eingabe 2 6 3 2 2 2" xfId="22943"/>
    <cellStyle name="Eingabe 2 6 3 2 2 2 2" xfId="37258"/>
    <cellStyle name="Eingabe 2 6 3 2 2 3" xfId="30099"/>
    <cellStyle name="Eingabe 2 6 3 2 3" xfId="18138"/>
    <cellStyle name="Eingabe 2 6 3 2 3 2" xfId="25275"/>
    <cellStyle name="Eingabe 2 6 3 2 3 2 2" xfId="39590"/>
    <cellStyle name="Eingabe 2 6 3 2 3 3" xfId="32453"/>
    <cellStyle name="Eingabe 2 6 3 2 4" xfId="19842"/>
    <cellStyle name="Eingabe 2 6 3 2 4 2" xfId="26979"/>
    <cellStyle name="Eingabe 2 6 3 2 4 2 2" xfId="41294"/>
    <cellStyle name="Eingabe 2 6 3 2 4 3" xfId="34157"/>
    <cellStyle name="Eingabe 2 6 3 2 5" xfId="21057"/>
    <cellStyle name="Eingabe 2 6 3 2 5 2" xfId="35372"/>
    <cellStyle name="Eingabe 2 6 3 2 6" xfId="28194"/>
    <cellStyle name="Eingabe 2 6 3 3" xfId="15867"/>
    <cellStyle name="Eingabe 2 6 3 3 2" xfId="23026"/>
    <cellStyle name="Eingabe 2 6 3 3 2 2" xfId="37341"/>
    <cellStyle name="Eingabe 2 6 3 3 3" xfId="30182"/>
    <cellStyle name="Eingabe 2 6 3 4" xfId="18221"/>
    <cellStyle name="Eingabe 2 6 3 4 2" xfId="25358"/>
    <cellStyle name="Eingabe 2 6 3 4 2 2" xfId="39673"/>
    <cellStyle name="Eingabe 2 6 3 4 3" xfId="32536"/>
    <cellStyle name="Eingabe 2 7" xfId="1329"/>
    <cellStyle name="Eingabe 2 7 2" xfId="7585"/>
    <cellStyle name="Eingabe 2 7 2 2" xfId="14092"/>
    <cellStyle name="Eingabe 2 7 2 2 2" xfId="14962"/>
    <cellStyle name="Eingabe 2 7 2 2 2 2" xfId="17319"/>
    <cellStyle name="Eingabe 2 7 2 2 2 2 2" xfId="24456"/>
    <cellStyle name="Eingabe 2 7 2 2 2 2 2 2" xfId="38771"/>
    <cellStyle name="Eingabe 2 7 2 2 2 2 3" xfId="31634"/>
    <cellStyle name="Eingabe 2 7 2 2 2 3" xfId="19673"/>
    <cellStyle name="Eingabe 2 7 2 2 2 3 2" xfId="26810"/>
    <cellStyle name="Eingabe 2 7 2 2 2 3 2 2" xfId="41125"/>
    <cellStyle name="Eingabe 2 7 2 2 2 3 3" xfId="33988"/>
    <cellStyle name="Eingabe 2 7 2 2 2 4" xfId="20949"/>
    <cellStyle name="Eingabe 2 7 2 2 2 4 2" xfId="28086"/>
    <cellStyle name="Eingabe 2 7 2 2 2 4 2 2" xfId="42401"/>
    <cellStyle name="Eingabe 2 7 2 2 2 4 3" xfId="35264"/>
    <cellStyle name="Eingabe 2 7 2 2 2 5" xfId="22125"/>
    <cellStyle name="Eingabe 2 7 2 2 2 5 2" xfId="36440"/>
    <cellStyle name="Eingabe 2 7 2 2 2 6" xfId="29281"/>
    <cellStyle name="Eingabe 2 7 2 2 3" xfId="16461"/>
    <cellStyle name="Eingabe 2 7 2 2 3 2" xfId="23620"/>
    <cellStyle name="Eingabe 2 7 2 2 3 2 2" xfId="37935"/>
    <cellStyle name="Eingabe 2 7 2 2 3 3" xfId="30776"/>
    <cellStyle name="Eingabe 2 7 2 2 4" xfId="18815"/>
    <cellStyle name="Eingabe 2 7 2 2 4 2" xfId="25952"/>
    <cellStyle name="Eingabe 2 7 2 2 4 2 2" xfId="40267"/>
    <cellStyle name="Eingabe 2 7 2 2 4 3" xfId="33130"/>
    <cellStyle name="Eingabe 2 7 3" xfId="11065"/>
    <cellStyle name="Eingabe 2 7 3 2" xfId="14483"/>
    <cellStyle name="Eingabe 2 7 3 2 2" xfId="15008"/>
    <cellStyle name="Eingabe 2 7 3 2 2 2" xfId="17365"/>
    <cellStyle name="Eingabe 2 7 3 2 2 2 2" xfId="24502"/>
    <cellStyle name="Eingabe 2 7 3 2 2 2 2 2" xfId="38817"/>
    <cellStyle name="Eingabe 2 7 3 2 2 2 3" xfId="31680"/>
    <cellStyle name="Eingabe 2 7 3 2 2 3" xfId="19719"/>
    <cellStyle name="Eingabe 2 7 3 2 2 3 2" xfId="26856"/>
    <cellStyle name="Eingabe 2 7 3 2 2 3 2 2" xfId="41171"/>
    <cellStyle name="Eingabe 2 7 3 2 2 3 3" xfId="34034"/>
    <cellStyle name="Eingabe 2 7 3 2 2 4" xfId="20995"/>
    <cellStyle name="Eingabe 2 7 3 2 2 4 2" xfId="28132"/>
    <cellStyle name="Eingabe 2 7 3 2 2 4 2 2" xfId="42447"/>
    <cellStyle name="Eingabe 2 7 3 2 2 4 3" xfId="35310"/>
    <cellStyle name="Eingabe 2 7 3 2 2 5" xfId="22171"/>
    <cellStyle name="Eingabe 2 7 3 2 2 5 2" xfId="36486"/>
    <cellStyle name="Eingabe 2 7 3 2 2 6" xfId="29327"/>
    <cellStyle name="Eingabe 2 7 3 2 3" xfId="16852"/>
    <cellStyle name="Eingabe 2 7 3 2 3 2" xfId="24011"/>
    <cellStyle name="Eingabe 2 7 3 2 3 2 2" xfId="38326"/>
    <cellStyle name="Eingabe 2 7 3 2 3 3" xfId="31167"/>
    <cellStyle name="Eingabe 2 7 3 2 4" xfId="19206"/>
    <cellStyle name="Eingabe 2 7 3 2 4 2" xfId="26343"/>
    <cellStyle name="Eingabe 2 7 3 2 4 2 2" xfId="40658"/>
    <cellStyle name="Eingabe 2 7 3 2 4 3" xfId="33521"/>
    <cellStyle name="Eingabe 2 7 4" xfId="13499"/>
    <cellStyle name="Eingabe 2 7 4 2" xfId="14404"/>
    <cellStyle name="Eingabe 2 7 4 2 2" xfId="16773"/>
    <cellStyle name="Eingabe 2 7 4 2 2 2" xfId="23932"/>
    <cellStyle name="Eingabe 2 7 4 2 2 2 2" xfId="38247"/>
    <cellStyle name="Eingabe 2 7 4 2 2 3" xfId="31088"/>
    <cellStyle name="Eingabe 2 7 4 2 3" xfId="19127"/>
    <cellStyle name="Eingabe 2 7 4 2 3 2" xfId="26264"/>
    <cellStyle name="Eingabe 2 7 4 2 3 2 2" xfId="40579"/>
    <cellStyle name="Eingabe 2 7 4 2 3 3" xfId="33442"/>
    <cellStyle name="Eingabe 2 7 4 2 4" xfId="20460"/>
    <cellStyle name="Eingabe 2 7 4 2 4 2" xfId="27597"/>
    <cellStyle name="Eingabe 2 7 4 2 4 2 2" xfId="41912"/>
    <cellStyle name="Eingabe 2 7 4 2 4 3" xfId="34775"/>
    <cellStyle name="Eingabe 2 7 4 2 5" xfId="21675"/>
    <cellStyle name="Eingabe 2 7 4 2 5 2" xfId="35990"/>
    <cellStyle name="Eingabe 2 7 4 2 6" xfId="28812"/>
    <cellStyle name="Eingabe 2 7 4 3" xfId="15868"/>
    <cellStyle name="Eingabe 2 7 4 3 2" xfId="23027"/>
    <cellStyle name="Eingabe 2 7 4 3 2 2" xfId="37342"/>
    <cellStyle name="Eingabe 2 7 4 3 3" xfId="30183"/>
    <cellStyle name="Eingabe 2 7 4 4" xfId="18222"/>
    <cellStyle name="Eingabe 2 7 4 4 2" xfId="25359"/>
    <cellStyle name="Eingabe 2 7 4 4 2 2" xfId="39674"/>
    <cellStyle name="Eingabe 2 7 4 4 3" xfId="32537"/>
    <cellStyle name="Eingabe 2 8" xfId="1330"/>
    <cellStyle name="Eingabe 2 8 2" xfId="13500"/>
    <cellStyle name="Eingabe 2 8 2 2" xfId="14339"/>
    <cellStyle name="Eingabe 2 8 2 2 2" xfId="16708"/>
    <cellStyle name="Eingabe 2 8 2 2 2 2" xfId="23867"/>
    <cellStyle name="Eingabe 2 8 2 2 2 2 2" xfId="38182"/>
    <cellStyle name="Eingabe 2 8 2 2 2 3" xfId="31023"/>
    <cellStyle name="Eingabe 2 8 2 2 3" xfId="19062"/>
    <cellStyle name="Eingabe 2 8 2 2 3 2" xfId="26199"/>
    <cellStyle name="Eingabe 2 8 2 2 3 2 2" xfId="40514"/>
    <cellStyle name="Eingabe 2 8 2 2 3 3" xfId="33377"/>
    <cellStyle name="Eingabe 2 8 2 2 4" xfId="20395"/>
    <cellStyle name="Eingabe 2 8 2 2 4 2" xfId="27532"/>
    <cellStyle name="Eingabe 2 8 2 2 4 2 2" xfId="41847"/>
    <cellStyle name="Eingabe 2 8 2 2 4 3" xfId="34710"/>
    <cellStyle name="Eingabe 2 8 2 2 5" xfId="21610"/>
    <cellStyle name="Eingabe 2 8 2 2 5 2" xfId="35925"/>
    <cellStyle name="Eingabe 2 8 2 2 6" xfId="28747"/>
    <cellStyle name="Eingabe 2 8 2 3" xfId="15869"/>
    <cellStyle name="Eingabe 2 8 2 3 2" xfId="23028"/>
    <cellStyle name="Eingabe 2 8 2 3 2 2" xfId="37343"/>
    <cellStyle name="Eingabe 2 8 2 3 3" xfId="30184"/>
    <cellStyle name="Eingabe 2 8 2 4" xfId="18223"/>
    <cellStyle name="Eingabe 2 8 2 4 2" xfId="25360"/>
    <cellStyle name="Eingabe 2 8 2 4 2 2" xfId="39675"/>
    <cellStyle name="Eingabe 2 8 2 4 3" xfId="32538"/>
    <cellStyle name="Eingabe 2 9" xfId="1331"/>
    <cellStyle name="Eingabe 2 9 2" xfId="13501"/>
    <cellStyle name="Eingabe 2 9 2 2" xfId="13725"/>
    <cellStyle name="Eingabe 2 9 2 2 2" xfId="16094"/>
    <cellStyle name="Eingabe 2 9 2 2 2 2" xfId="23253"/>
    <cellStyle name="Eingabe 2 9 2 2 2 2 2" xfId="37568"/>
    <cellStyle name="Eingabe 2 9 2 2 2 3" xfId="30409"/>
    <cellStyle name="Eingabe 2 9 2 2 3" xfId="18448"/>
    <cellStyle name="Eingabe 2 9 2 2 3 2" xfId="25585"/>
    <cellStyle name="Eingabe 2 9 2 2 3 2 2" xfId="39900"/>
    <cellStyle name="Eingabe 2 9 2 2 3 3" xfId="32763"/>
    <cellStyle name="Eingabe 2 9 2 2 4" xfId="19974"/>
    <cellStyle name="Eingabe 2 9 2 2 4 2" xfId="27111"/>
    <cellStyle name="Eingabe 2 9 2 2 4 2 2" xfId="41426"/>
    <cellStyle name="Eingabe 2 9 2 2 4 3" xfId="34289"/>
    <cellStyle name="Eingabe 2 9 2 2 5" xfId="21189"/>
    <cellStyle name="Eingabe 2 9 2 2 5 2" xfId="35504"/>
    <cellStyle name="Eingabe 2 9 2 2 6" xfId="28326"/>
    <cellStyle name="Eingabe 2 9 2 3" xfId="15870"/>
    <cellStyle name="Eingabe 2 9 2 3 2" xfId="23029"/>
    <cellStyle name="Eingabe 2 9 2 3 2 2" xfId="37344"/>
    <cellStyle name="Eingabe 2 9 2 3 3" xfId="30185"/>
    <cellStyle name="Eingabe 2 9 2 4" xfId="18224"/>
    <cellStyle name="Eingabe 2 9 2 4 2" xfId="25361"/>
    <cellStyle name="Eingabe 2 9 2 4 2 2" xfId="39676"/>
    <cellStyle name="Eingabe 2 9 2 4 3" xfId="32539"/>
    <cellStyle name="Eingabe 3" xfId="1332"/>
    <cellStyle name="Eingabe 3 2" xfId="1333"/>
    <cellStyle name="Eingabe 3 2 2" xfId="7587"/>
    <cellStyle name="Eingabe 3 2 3" xfId="9097"/>
    <cellStyle name="Eingabe 3 2 4" xfId="13503"/>
    <cellStyle name="Eingabe 3 2 4 2" xfId="13920"/>
    <cellStyle name="Eingabe 3 2 4 2 2" xfId="16289"/>
    <cellStyle name="Eingabe 3 2 4 2 2 2" xfId="23448"/>
    <cellStyle name="Eingabe 3 2 4 2 2 2 2" xfId="37763"/>
    <cellStyle name="Eingabe 3 2 4 2 2 3" xfId="30604"/>
    <cellStyle name="Eingabe 3 2 4 2 3" xfId="18643"/>
    <cellStyle name="Eingabe 3 2 4 2 3 2" xfId="25780"/>
    <cellStyle name="Eingabe 3 2 4 2 3 2 2" xfId="40095"/>
    <cellStyle name="Eingabe 3 2 4 2 3 3" xfId="32958"/>
    <cellStyle name="Eingabe 3 2 4 2 4" xfId="20090"/>
    <cellStyle name="Eingabe 3 2 4 2 4 2" xfId="27227"/>
    <cellStyle name="Eingabe 3 2 4 2 4 2 2" xfId="41542"/>
    <cellStyle name="Eingabe 3 2 4 2 4 3" xfId="34405"/>
    <cellStyle name="Eingabe 3 2 4 2 5" xfId="21305"/>
    <cellStyle name="Eingabe 3 2 4 2 5 2" xfId="35620"/>
    <cellStyle name="Eingabe 3 2 4 2 6" xfId="28442"/>
    <cellStyle name="Eingabe 3 2 4 3" xfId="15872"/>
    <cellStyle name="Eingabe 3 2 4 3 2" xfId="23031"/>
    <cellStyle name="Eingabe 3 2 4 3 2 2" xfId="37346"/>
    <cellStyle name="Eingabe 3 2 4 3 3" xfId="30187"/>
    <cellStyle name="Eingabe 3 2 4 4" xfId="18226"/>
    <cellStyle name="Eingabe 3 2 4 4 2" xfId="25363"/>
    <cellStyle name="Eingabe 3 2 4 4 2 2" xfId="39678"/>
    <cellStyle name="Eingabe 3 2 4 4 3" xfId="32541"/>
    <cellStyle name="Eingabe 3 3" xfId="1334"/>
    <cellStyle name="Eingabe 3 3 2" xfId="7588"/>
    <cellStyle name="Eingabe 3 3 2 2" xfId="14093"/>
    <cellStyle name="Eingabe 3 3 2 2 2" xfId="14963"/>
    <cellStyle name="Eingabe 3 3 2 2 2 2" xfId="17320"/>
    <cellStyle name="Eingabe 3 3 2 2 2 2 2" xfId="24457"/>
    <cellStyle name="Eingabe 3 3 2 2 2 2 2 2" xfId="38772"/>
    <cellStyle name="Eingabe 3 3 2 2 2 2 3" xfId="31635"/>
    <cellStyle name="Eingabe 3 3 2 2 2 3" xfId="19674"/>
    <cellStyle name="Eingabe 3 3 2 2 2 3 2" xfId="26811"/>
    <cellStyle name="Eingabe 3 3 2 2 2 3 2 2" xfId="41126"/>
    <cellStyle name="Eingabe 3 3 2 2 2 3 3" xfId="33989"/>
    <cellStyle name="Eingabe 3 3 2 2 2 4" xfId="20950"/>
    <cellStyle name="Eingabe 3 3 2 2 2 4 2" xfId="28087"/>
    <cellStyle name="Eingabe 3 3 2 2 2 4 2 2" xfId="42402"/>
    <cellStyle name="Eingabe 3 3 2 2 2 4 3" xfId="35265"/>
    <cellStyle name="Eingabe 3 3 2 2 2 5" xfId="22126"/>
    <cellStyle name="Eingabe 3 3 2 2 2 5 2" xfId="36441"/>
    <cellStyle name="Eingabe 3 3 2 2 2 6" xfId="29282"/>
    <cellStyle name="Eingabe 3 3 2 2 3" xfId="16462"/>
    <cellStyle name="Eingabe 3 3 2 2 3 2" xfId="23621"/>
    <cellStyle name="Eingabe 3 3 2 2 3 2 2" xfId="37936"/>
    <cellStyle name="Eingabe 3 3 2 2 3 3" xfId="30777"/>
    <cellStyle name="Eingabe 3 3 2 2 4" xfId="18816"/>
    <cellStyle name="Eingabe 3 3 2 2 4 2" xfId="25953"/>
    <cellStyle name="Eingabe 3 3 2 2 4 2 2" xfId="40268"/>
    <cellStyle name="Eingabe 3 3 2 2 4 3" xfId="33131"/>
    <cellStyle name="Eingabe 3 3 3" xfId="13504"/>
    <cellStyle name="Eingabe 3 3 3 2" xfId="14068"/>
    <cellStyle name="Eingabe 3 3 3 2 2" xfId="16437"/>
    <cellStyle name="Eingabe 3 3 3 2 2 2" xfId="23596"/>
    <cellStyle name="Eingabe 3 3 3 2 2 2 2" xfId="37911"/>
    <cellStyle name="Eingabe 3 3 3 2 2 3" xfId="30752"/>
    <cellStyle name="Eingabe 3 3 3 2 3" xfId="18791"/>
    <cellStyle name="Eingabe 3 3 3 2 3 2" xfId="25928"/>
    <cellStyle name="Eingabe 3 3 3 2 3 2 2" xfId="40243"/>
    <cellStyle name="Eingabe 3 3 3 2 3 3" xfId="33106"/>
    <cellStyle name="Eingabe 3 3 3 2 4" xfId="20151"/>
    <cellStyle name="Eingabe 3 3 3 2 4 2" xfId="27288"/>
    <cellStyle name="Eingabe 3 3 3 2 4 2 2" xfId="41603"/>
    <cellStyle name="Eingabe 3 3 3 2 4 3" xfId="34466"/>
    <cellStyle name="Eingabe 3 3 3 2 5" xfId="21366"/>
    <cellStyle name="Eingabe 3 3 3 2 5 2" xfId="35681"/>
    <cellStyle name="Eingabe 3 3 3 2 6" xfId="28503"/>
    <cellStyle name="Eingabe 3 3 3 3" xfId="15873"/>
    <cellStyle name="Eingabe 3 3 3 3 2" xfId="23032"/>
    <cellStyle name="Eingabe 3 3 3 3 2 2" xfId="37347"/>
    <cellStyle name="Eingabe 3 3 3 3 3" xfId="30188"/>
    <cellStyle name="Eingabe 3 3 3 4" xfId="18227"/>
    <cellStyle name="Eingabe 3 3 3 4 2" xfId="25364"/>
    <cellStyle name="Eingabe 3 3 3 4 2 2" xfId="39679"/>
    <cellStyle name="Eingabe 3 3 3 4 3" xfId="32542"/>
    <cellStyle name="Eingabe 3 4" xfId="1335"/>
    <cellStyle name="Eingabe 3 4 2" xfId="13505"/>
    <cellStyle name="Eingabe 3 4 2 2" xfId="14340"/>
    <cellStyle name="Eingabe 3 4 2 2 2" xfId="16709"/>
    <cellStyle name="Eingabe 3 4 2 2 2 2" xfId="23868"/>
    <cellStyle name="Eingabe 3 4 2 2 2 2 2" xfId="38183"/>
    <cellStyle name="Eingabe 3 4 2 2 2 3" xfId="31024"/>
    <cellStyle name="Eingabe 3 4 2 2 3" xfId="19063"/>
    <cellStyle name="Eingabe 3 4 2 2 3 2" xfId="26200"/>
    <cellStyle name="Eingabe 3 4 2 2 3 2 2" xfId="40515"/>
    <cellStyle name="Eingabe 3 4 2 2 3 3" xfId="33378"/>
    <cellStyle name="Eingabe 3 4 2 2 4" xfId="20396"/>
    <cellStyle name="Eingabe 3 4 2 2 4 2" xfId="27533"/>
    <cellStyle name="Eingabe 3 4 2 2 4 2 2" xfId="41848"/>
    <cellStyle name="Eingabe 3 4 2 2 4 3" xfId="34711"/>
    <cellStyle name="Eingabe 3 4 2 2 5" xfId="21611"/>
    <cellStyle name="Eingabe 3 4 2 2 5 2" xfId="35926"/>
    <cellStyle name="Eingabe 3 4 2 2 6" xfId="28748"/>
    <cellStyle name="Eingabe 3 4 2 3" xfId="15874"/>
    <cellStyle name="Eingabe 3 4 2 3 2" xfId="23033"/>
    <cellStyle name="Eingabe 3 4 2 3 2 2" xfId="37348"/>
    <cellStyle name="Eingabe 3 4 2 3 3" xfId="30189"/>
    <cellStyle name="Eingabe 3 4 2 4" xfId="18228"/>
    <cellStyle name="Eingabe 3 4 2 4 2" xfId="25365"/>
    <cellStyle name="Eingabe 3 4 2 4 2 2" xfId="39680"/>
    <cellStyle name="Eingabe 3 4 2 4 3" xfId="32543"/>
    <cellStyle name="Eingabe 3 5" xfId="1336"/>
    <cellStyle name="Eingabe 3 5 2" xfId="13506"/>
    <cellStyle name="Eingabe 3 5 2 2" xfId="14069"/>
    <cellStyle name="Eingabe 3 5 2 2 2" xfId="16438"/>
    <cellStyle name="Eingabe 3 5 2 2 2 2" xfId="23597"/>
    <cellStyle name="Eingabe 3 5 2 2 2 2 2" xfId="37912"/>
    <cellStyle name="Eingabe 3 5 2 2 2 3" xfId="30753"/>
    <cellStyle name="Eingabe 3 5 2 2 3" xfId="18792"/>
    <cellStyle name="Eingabe 3 5 2 2 3 2" xfId="25929"/>
    <cellStyle name="Eingabe 3 5 2 2 3 2 2" xfId="40244"/>
    <cellStyle name="Eingabe 3 5 2 2 3 3" xfId="33107"/>
    <cellStyle name="Eingabe 3 5 2 2 4" xfId="20152"/>
    <cellStyle name="Eingabe 3 5 2 2 4 2" xfId="27289"/>
    <cellStyle name="Eingabe 3 5 2 2 4 2 2" xfId="41604"/>
    <cellStyle name="Eingabe 3 5 2 2 4 3" xfId="34467"/>
    <cellStyle name="Eingabe 3 5 2 2 5" xfId="21367"/>
    <cellStyle name="Eingabe 3 5 2 2 5 2" xfId="35682"/>
    <cellStyle name="Eingabe 3 5 2 2 6" xfId="28504"/>
    <cellStyle name="Eingabe 3 5 2 3" xfId="15875"/>
    <cellStyle name="Eingabe 3 5 2 3 2" xfId="23034"/>
    <cellStyle name="Eingabe 3 5 2 3 2 2" xfId="37349"/>
    <cellStyle name="Eingabe 3 5 2 3 3" xfId="30190"/>
    <cellStyle name="Eingabe 3 5 2 4" xfId="18229"/>
    <cellStyle name="Eingabe 3 5 2 4 2" xfId="25366"/>
    <cellStyle name="Eingabe 3 5 2 4 2 2" xfId="39681"/>
    <cellStyle name="Eingabe 3 5 2 4 3" xfId="32544"/>
    <cellStyle name="Eingabe 3 6" xfId="7586"/>
    <cellStyle name="Eingabe 3 6 2" xfId="11960"/>
    <cellStyle name="Eingabe 3 6 3" xfId="11446"/>
    <cellStyle name="Eingabe 3 7" xfId="8963"/>
    <cellStyle name="Eingabe 3 8" xfId="13502"/>
    <cellStyle name="Eingabe 3 8 2" xfId="14533"/>
    <cellStyle name="Eingabe 3 8 2 2" xfId="16902"/>
    <cellStyle name="Eingabe 3 8 2 2 2" xfId="24061"/>
    <cellStyle name="Eingabe 3 8 2 2 2 2" xfId="38376"/>
    <cellStyle name="Eingabe 3 8 2 2 3" xfId="31217"/>
    <cellStyle name="Eingabe 3 8 2 3" xfId="19256"/>
    <cellStyle name="Eingabe 3 8 2 3 2" xfId="26393"/>
    <cellStyle name="Eingabe 3 8 2 3 2 2" xfId="40708"/>
    <cellStyle name="Eingabe 3 8 2 3 3" xfId="33571"/>
    <cellStyle name="Eingabe 3 8 2 4" xfId="20563"/>
    <cellStyle name="Eingabe 3 8 2 4 2" xfId="27700"/>
    <cellStyle name="Eingabe 3 8 2 4 2 2" xfId="42015"/>
    <cellStyle name="Eingabe 3 8 2 4 3" xfId="34878"/>
    <cellStyle name="Eingabe 3 8 2 5" xfId="21778"/>
    <cellStyle name="Eingabe 3 8 2 5 2" xfId="36093"/>
    <cellStyle name="Eingabe 3 8 2 6" xfId="28915"/>
    <cellStyle name="Eingabe 3 8 3" xfId="15871"/>
    <cellStyle name="Eingabe 3 8 3 2" xfId="23030"/>
    <cellStyle name="Eingabe 3 8 3 2 2" xfId="37345"/>
    <cellStyle name="Eingabe 3 8 3 3" xfId="30186"/>
    <cellStyle name="Eingabe 3 8 4" xfId="18225"/>
    <cellStyle name="Eingabe 3 8 4 2" xfId="25362"/>
    <cellStyle name="Eingabe 3 8 4 2 2" xfId="39677"/>
    <cellStyle name="Eingabe 3 8 4 3" xfId="32540"/>
    <cellStyle name="Eingabe 4" xfId="1337"/>
    <cellStyle name="Eingabe 4 2" xfId="13507"/>
    <cellStyle name="Eingabe 4 2 2" xfId="14341"/>
    <cellStyle name="Eingabe 4 2 2 2" xfId="16710"/>
    <cellStyle name="Eingabe 4 2 2 2 2" xfId="23869"/>
    <cellStyle name="Eingabe 4 2 2 2 2 2" xfId="38184"/>
    <cellStyle name="Eingabe 4 2 2 2 3" xfId="31025"/>
    <cellStyle name="Eingabe 4 2 2 3" xfId="19064"/>
    <cellStyle name="Eingabe 4 2 2 3 2" xfId="26201"/>
    <cellStyle name="Eingabe 4 2 2 3 2 2" xfId="40516"/>
    <cellStyle name="Eingabe 4 2 2 3 3" xfId="33379"/>
    <cellStyle name="Eingabe 4 2 2 4" xfId="20397"/>
    <cellStyle name="Eingabe 4 2 2 4 2" xfId="27534"/>
    <cellStyle name="Eingabe 4 2 2 4 2 2" xfId="41849"/>
    <cellStyle name="Eingabe 4 2 2 4 3" xfId="34712"/>
    <cellStyle name="Eingabe 4 2 2 5" xfId="21612"/>
    <cellStyle name="Eingabe 4 2 2 5 2" xfId="35927"/>
    <cellStyle name="Eingabe 4 2 2 6" xfId="28749"/>
    <cellStyle name="Eingabe 4 2 3" xfId="15876"/>
    <cellStyle name="Eingabe 4 2 3 2" xfId="23035"/>
    <cellStyle name="Eingabe 4 2 3 2 2" xfId="37350"/>
    <cellStyle name="Eingabe 4 2 3 3" xfId="30191"/>
    <cellStyle name="Eingabe 4 2 4" xfId="18230"/>
    <cellStyle name="Eingabe 4 2 4 2" xfId="25367"/>
    <cellStyle name="Eingabe 4 2 4 2 2" xfId="39682"/>
    <cellStyle name="Eingabe 4 2 4 3" xfId="32545"/>
    <cellStyle name="Ergebnis" xfId="279" builtinId="25" customBuiltin="1"/>
    <cellStyle name="Ergebnis 10" xfId="1338"/>
    <cellStyle name="Ergebnis 10 2" xfId="13508"/>
    <cellStyle name="Ergebnis 10 2 2" xfId="13433"/>
    <cellStyle name="Ergebnis 10 2 2 2" xfId="15802"/>
    <cellStyle name="Ergebnis 10 2 2 2 2" xfId="22961"/>
    <cellStyle name="Ergebnis 10 2 2 2 2 2" xfId="37276"/>
    <cellStyle name="Ergebnis 10 2 2 2 3" xfId="30117"/>
    <cellStyle name="Ergebnis 10 2 2 3" xfId="18156"/>
    <cellStyle name="Ergebnis 10 2 2 3 2" xfId="25293"/>
    <cellStyle name="Ergebnis 10 2 2 3 2 2" xfId="39608"/>
    <cellStyle name="Ergebnis 10 2 2 3 3" xfId="32471"/>
    <cellStyle name="Ergebnis 10 2 2 4" xfId="19860"/>
    <cellStyle name="Ergebnis 10 2 2 4 2" xfId="26997"/>
    <cellStyle name="Ergebnis 10 2 2 4 2 2" xfId="41312"/>
    <cellStyle name="Ergebnis 10 2 2 4 3" xfId="34175"/>
    <cellStyle name="Ergebnis 10 2 2 5" xfId="21075"/>
    <cellStyle name="Ergebnis 10 2 2 5 2" xfId="35390"/>
    <cellStyle name="Ergebnis 10 2 2 6" xfId="28212"/>
    <cellStyle name="Ergebnis 10 2 3" xfId="15877"/>
    <cellStyle name="Ergebnis 10 2 3 2" xfId="23036"/>
    <cellStyle name="Ergebnis 10 2 3 2 2" xfId="37351"/>
    <cellStyle name="Ergebnis 10 2 3 3" xfId="30192"/>
    <cellStyle name="Ergebnis 10 2 4" xfId="18231"/>
    <cellStyle name="Ergebnis 10 2 4 2" xfId="25368"/>
    <cellStyle name="Ergebnis 10 2 4 2 2" xfId="39683"/>
    <cellStyle name="Ergebnis 10 2 4 3" xfId="32546"/>
    <cellStyle name="Ergebnis 2" xfId="235"/>
    <cellStyle name="Ergebnis 2 10" xfId="1339"/>
    <cellStyle name="Ergebnis 2 10 2" xfId="13823"/>
    <cellStyle name="Ergebnis 2 10 2 2" xfId="14378"/>
    <cellStyle name="Ergebnis 2 10 2 2 2" xfId="16747"/>
    <cellStyle name="Ergebnis 2 10 2 2 2 2" xfId="23906"/>
    <cellStyle name="Ergebnis 2 10 2 2 2 2 2" xfId="38221"/>
    <cellStyle name="Ergebnis 2 10 2 2 2 3" xfId="31062"/>
    <cellStyle name="Ergebnis 2 10 2 2 3" xfId="19101"/>
    <cellStyle name="Ergebnis 2 10 2 2 3 2" xfId="26238"/>
    <cellStyle name="Ergebnis 2 10 2 2 3 2 2" xfId="40553"/>
    <cellStyle name="Ergebnis 2 10 2 2 3 3" xfId="33416"/>
    <cellStyle name="Ergebnis 2 10 2 2 4" xfId="20434"/>
    <cellStyle name="Ergebnis 2 10 2 2 4 2" xfId="27571"/>
    <cellStyle name="Ergebnis 2 10 2 2 4 2 2" xfId="41886"/>
    <cellStyle name="Ergebnis 2 10 2 2 4 3" xfId="34749"/>
    <cellStyle name="Ergebnis 2 10 2 2 5" xfId="21649"/>
    <cellStyle name="Ergebnis 2 10 2 2 5 2" xfId="35964"/>
    <cellStyle name="Ergebnis 2 10 2 2 6" xfId="28786"/>
    <cellStyle name="Ergebnis 2 10 2 3" xfId="16192"/>
    <cellStyle name="Ergebnis 2 10 2 3 2" xfId="23351"/>
    <cellStyle name="Ergebnis 2 10 2 3 2 2" xfId="37666"/>
    <cellStyle name="Ergebnis 2 10 2 3 3" xfId="30507"/>
    <cellStyle name="Ergebnis 2 10 2 4" xfId="18546"/>
    <cellStyle name="Ergebnis 2 10 2 4 2" xfId="25683"/>
    <cellStyle name="Ergebnis 2 10 2 4 2 2" xfId="39998"/>
    <cellStyle name="Ergebnis 2 10 2 4 3" xfId="32861"/>
    <cellStyle name="Ergebnis 2 11" xfId="8893"/>
    <cellStyle name="Ergebnis 2 12" xfId="10773"/>
    <cellStyle name="Ergebnis 2 12 2" xfId="14464"/>
    <cellStyle name="Ergebnis 2 12 2 2" xfId="14996"/>
    <cellStyle name="Ergebnis 2 12 2 2 2" xfId="17353"/>
    <cellStyle name="Ergebnis 2 12 2 2 2 2" xfId="24490"/>
    <cellStyle name="Ergebnis 2 12 2 2 2 2 2" xfId="38805"/>
    <cellStyle name="Ergebnis 2 12 2 2 2 3" xfId="31668"/>
    <cellStyle name="Ergebnis 2 12 2 2 3" xfId="19707"/>
    <cellStyle name="Ergebnis 2 12 2 2 3 2" xfId="26844"/>
    <cellStyle name="Ergebnis 2 12 2 2 3 2 2" xfId="41159"/>
    <cellStyle name="Ergebnis 2 12 2 2 3 3" xfId="34022"/>
    <cellStyle name="Ergebnis 2 12 2 2 4" xfId="20983"/>
    <cellStyle name="Ergebnis 2 12 2 2 4 2" xfId="28120"/>
    <cellStyle name="Ergebnis 2 12 2 2 4 2 2" xfId="42435"/>
    <cellStyle name="Ergebnis 2 12 2 2 4 3" xfId="35298"/>
    <cellStyle name="Ergebnis 2 12 2 2 5" xfId="22159"/>
    <cellStyle name="Ergebnis 2 12 2 2 5 2" xfId="36474"/>
    <cellStyle name="Ergebnis 2 12 2 2 6" xfId="29315"/>
    <cellStyle name="Ergebnis 2 12 2 3" xfId="16833"/>
    <cellStyle name="Ergebnis 2 12 2 3 2" xfId="23992"/>
    <cellStyle name="Ergebnis 2 12 2 3 2 2" xfId="38307"/>
    <cellStyle name="Ergebnis 2 12 2 3 3" xfId="31148"/>
    <cellStyle name="Ergebnis 2 12 2 4" xfId="19187"/>
    <cellStyle name="Ergebnis 2 12 2 4 2" xfId="26324"/>
    <cellStyle name="Ergebnis 2 12 2 4 2 2" xfId="40639"/>
    <cellStyle name="Ergebnis 2 12 2 4 3" xfId="33502"/>
    <cellStyle name="Ergebnis 2 13" xfId="13509"/>
    <cellStyle name="Ergebnis 2 13 2" xfId="14342"/>
    <cellStyle name="Ergebnis 2 13 2 2" xfId="16711"/>
    <cellStyle name="Ergebnis 2 13 2 2 2" xfId="23870"/>
    <cellStyle name="Ergebnis 2 13 2 2 2 2" xfId="38185"/>
    <cellStyle name="Ergebnis 2 13 2 2 3" xfId="31026"/>
    <cellStyle name="Ergebnis 2 13 2 3" xfId="19065"/>
    <cellStyle name="Ergebnis 2 13 2 3 2" xfId="26202"/>
    <cellStyle name="Ergebnis 2 13 2 3 2 2" xfId="40517"/>
    <cellStyle name="Ergebnis 2 13 2 3 3" xfId="33380"/>
    <cellStyle name="Ergebnis 2 13 2 4" xfId="20398"/>
    <cellStyle name="Ergebnis 2 13 2 4 2" xfId="27535"/>
    <cellStyle name="Ergebnis 2 13 2 4 2 2" xfId="41850"/>
    <cellStyle name="Ergebnis 2 13 2 4 3" xfId="34713"/>
    <cellStyle name="Ergebnis 2 13 2 5" xfId="21613"/>
    <cellStyle name="Ergebnis 2 13 2 5 2" xfId="35928"/>
    <cellStyle name="Ergebnis 2 13 2 6" xfId="28750"/>
    <cellStyle name="Ergebnis 2 13 3" xfId="15878"/>
    <cellStyle name="Ergebnis 2 13 3 2" xfId="23037"/>
    <cellStyle name="Ergebnis 2 13 3 2 2" xfId="37352"/>
    <cellStyle name="Ergebnis 2 13 3 3" xfId="30193"/>
    <cellStyle name="Ergebnis 2 13 4" xfId="18232"/>
    <cellStyle name="Ergebnis 2 13 4 2" xfId="25369"/>
    <cellStyle name="Ergebnis 2 13 4 2 2" xfId="39684"/>
    <cellStyle name="Ergebnis 2 13 4 3" xfId="32547"/>
    <cellStyle name="Ergebnis 2 14" xfId="43305"/>
    <cellStyle name="Ergebnis 2 2" xfId="1340"/>
    <cellStyle name="Ergebnis 2 2 10" xfId="42471"/>
    <cellStyle name="Ergebnis 2 2 2" xfId="1341"/>
    <cellStyle name="Ergebnis 2 2 2 2" xfId="1342"/>
    <cellStyle name="Ergebnis 2 2 2 2 2" xfId="13511"/>
    <cellStyle name="Ergebnis 2 2 2 2 2 2" xfId="13382"/>
    <cellStyle name="Ergebnis 2 2 2 2 2 2 2" xfId="15751"/>
    <cellStyle name="Ergebnis 2 2 2 2 2 2 2 2" xfId="22910"/>
    <cellStyle name="Ergebnis 2 2 2 2 2 2 2 2 2" xfId="37225"/>
    <cellStyle name="Ergebnis 2 2 2 2 2 2 2 3" xfId="30066"/>
    <cellStyle name="Ergebnis 2 2 2 2 2 2 3" xfId="18105"/>
    <cellStyle name="Ergebnis 2 2 2 2 2 2 3 2" xfId="25242"/>
    <cellStyle name="Ergebnis 2 2 2 2 2 2 3 2 2" xfId="39557"/>
    <cellStyle name="Ergebnis 2 2 2 2 2 2 3 3" xfId="32420"/>
    <cellStyle name="Ergebnis 2 2 2 2 2 2 4" xfId="19809"/>
    <cellStyle name="Ergebnis 2 2 2 2 2 2 4 2" xfId="26946"/>
    <cellStyle name="Ergebnis 2 2 2 2 2 2 4 2 2" xfId="41261"/>
    <cellStyle name="Ergebnis 2 2 2 2 2 2 4 3" xfId="34124"/>
    <cellStyle name="Ergebnis 2 2 2 2 2 2 5" xfId="21024"/>
    <cellStyle name="Ergebnis 2 2 2 2 2 2 5 2" xfId="35339"/>
    <cellStyle name="Ergebnis 2 2 2 2 2 2 6" xfId="28161"/>
    <cellStyle name="Ergebnis 2 2 2 2 2 3" xfId="15880"/>
    <cellStyle name="Ergebnis 2 2 2 2 2 3 2" xfId="23039"/>
    <cellStyle name="Ergebnis 2 2 2 2 2 3 2 2" xfId="37354"/>
    <cellStyle name="Ergebnis 2 2 2 2 2 3 3" xfId="30195"/>
    <cellStyle name="Ergebnis 2 2 2 2 2 4" xfId="18234"/>
    <cellStyle name="Ergebnis 2 2 2 2 2 4 2" xfId="25371"/>
    <cellStyle name="Ergebnis 2 2 2 2 2 4 2 2" xfId="39686"/>
    <cellStyle name="Ergebnis 2 2 2 2 2 4 3" xfId="32549"/>
    <cellStyle name="Ergebnis 2 2 2 3" xfId="1343"/>
    <cellStyle name="Ergebnis 2 2 2 3 2" xfId="13512"/>
    <cellStyle name="Ergebnis 2 2 2 3 2 2" xfId="13702"/>
    <cellStyle name="Ergebnis 2 2 2 3 2 2 2" xfId="16071"/>
    <cellStyle name="Ergebnis 2 2 2 3 2 2 2 2" xfId="23230"/>
    <cellStyle name="Ergebnis 2 2 2 3 2 2 2 2 2" xfId="37545"/>
    <cellStyle name="Ergebnis 2 2 2 3 2 2 2 3" xfId="30386"/>
    <cellStyle name="Ergebnis 2 2 2 3 2 2 3" xfId="18425"/>
    <cellStyle name="Ergebnis 2 2 2 3 2 2 3 2" xfId="25562"/>
    <cellStyle name="Ergebnis 2 2 2 3 2 2 3 2 2" xfId="39877"/>
    <cellStyle name="Ergebnis 2 2 2 3 2 2 3 3" xfId="32740"/>
    <cellStyle name="Ergebnis 2 2 2 3 2 2 4" xfId="19951"/>
    <cellStyle name="Ergebnis 2 2 2 3 2 2 4 2" xfId="27088"/>
    <cellStyle name="Ergebnis 2 2 2 3 2 2 4 2 2" xfId="41403"/>
    <cellStyle name="Ergebnis 2 2 2 3 2 2 4 3" xfId="34266"/>
    <cellStyle name="Ergebnis 2 2 2 3 2 2 5" xfId="21166"/>
    <cellStyle name="Ergebnis 2 2 2 3 2 2 5 2" xfId="35481"/>
    <cellStyle name="Ergebnis 2 2 2 3 2 2 6" xfId="28303"/>
    <cellStyle name="Ergebnis 2 2 2 3 2 3" xfId="15881"/>
    <cellStyle name="Ergebnis 2 2 2 3 2 3 2" xfId="23040"/>
    <cellStyle name="Ergebnis 2 2 2 3 2 3 2 2" xfId="37355"/>
    <cellStyle name="Ergebnis 2 2 2 3 2 3 3" xfId="30196"/>
    <cellStyle name="Ergebnis 2 2 2 3 2 4" xfId="18235"/>
    <cellStyle name="Ergebnis 2 2 2 3 2 4 2" xfId="25372"/>
    <cellStyle name="Ergebnis 2 2 2 3 2 4 2 2" xfId="39687"/>
    <cellStyle name="Ergebnis 2 2 2 3 2 4 3" xfId="32550"/>
    <cellStyle name="Ergebnis 2 2 2 4" xfId="1344"/>
    <cellStyle name="Ergebnis 2 2 2 4 2" xfId="13513"/>
    <cellStyle name="Ergebnis 2 2 2 4 2 2" xfId="13435"/>
    <cellStyle name="Ergebnis 2 2 2 4 2 2 2" xfId="15804"/>
    <cellStyle name="Ergebnis 2 2 2 4 2 2 2 2" xfId="22963"/>
    <cellStyle name="Ergebnis 2 2 2 4 2 2 2 2 2" xfId="37278"/>
    <cellStyle name="Ergebnis 2 2 2 4 2 2 2 3" xfId="30119"/>
    <cellStyle name="Ergebnis 2 2 2 4 2 2 3" xfId="18158"/>
    <cellStyle name="Ergebnis 2 2 2 4 2 2 3 2" xfId="25295"/>
    <cellStyle name="Ergebnis 2 2 2 4 2 2 3 2 2" xfId="39610"/>
    <cellStyle name="Ergebnis 2 2 2 4 2 2 3 3" xfId="32473"/>
    <cellStyle name="Ergebnis 2 2 2 4 2 2 4" xfId="19862"/>
    <cellStyle name="Ergebnis 2 2 2 4 2 2 4 2" xfId="26999"/>
    <cellStyle name="Ergebnis 2 2 2 4 2 2 4 2 2" xfId="41314"/>
    <cellStyle name="Ergebnis 2 2 2 4 2 2 4 3" xfId="34177"/>
    <cellStyle name="Ergebnis 2 2 2 4 2 2 5" xfId="21077"/>
    <cellStyle name="Ergebnis 2 2 2 4 2 2 5 2" xfId="35392"/>
    <cellStyle name="Ergebnis 2 2 2 4 2 2 6" xfId="28214"/>
    <cellStyle name="Ergebnis 2 2 2 4 2 3" xfId="15882"/>
    <cellStyle name="Ergebnis 2 2 2 4 2 3 2" xfId="23041"/>
    <cellStyle name="Ergebnis 2 2 2 4 2 3 2 2" xfId="37356"/>
    <cellStyle name="Ergebnis 2 2 2 4 2 3 3" xfId="30197"/>
    <cellStyle name="Ergebnis 2 2 2 4 2 4" xfId="18236"/>
    <cellStyle name="Ergebnis 2 2 2 4 2 4 2" xfId="25373"/>
    <cellStyle name="Ergebnis 2 2 2 4 2 4 2 2" xfId="39688"/>
    <cellStyle name="Ergebnis 2 2 2 4 2 4 3" xfId="32551"/>
    <cellStyle name="Ergebnis 2 2 2 5" xfId="1345"/>
    <cellStyle name="Ergebnis 2 2 2 5 2" xfId="13514"/>
    <cellStyle name="Ergebnis 2 2 2 5 2 2" xfId="13383"/>
    <cellStyle name="Ergebnis 2 2 2 5 2 2 2" xfId="15752"/>
    <cellStyle name="Ergebnis 2 2 2 5 2 2 2 2" xfId="22911"/>
    <cellStyle name="Ergebnis 2 2 2 5 2 2 2 2 2" xfId="37226"/>
    <cellStyle name="Ergebnis 2 2 2 5 2 2 2 3" xfId="30067"/>
    <cellStyle name="Ergebnis 2 2 2 5 2 2 3" xfId="18106"/>
    <cellStyle name="Ergebnis 2 2 2 5 2 2 3 2" xfId="25243"/>
    <cellStyle name="Ergebnis 2 2 2 5 2 2 3 2 2" xfId="39558"/>
    <cellStyle name="Ergebnis 2 2 2 5 2 2 3 3" xfId="32421"/>
    <cellStyle name="Ergebnis 2 2 2 5 2 2 4" xfId="19810"/>
    <cellStyle name="Ergebnis 2 2 2 5 2 2 4 2" xfId="26947"/>
    <cellStyle name="Ergebnis 2 2 2 5 2 2 4 2 2" xfId="41262"/>
    <cellStyle name="Ergebnis 2 2 2 5 2 2 4 3" xfId="34125"/>
    <cellStyle name="Ergebnis 2 2 2 5 2 2 5" xfId="21025"/>
    <cellStyle name="Ergebnis 2 2 2 5 2 2 5 2" xfId="35340"/>
    <cellStyle name="Ergebnis 2 2 2 5 2 2 6" xfId="28162"/>
    <cellStyle name="Ergebnis 2 2 2 5 2 3" xfId="15883"/>
    <cellStyle name="Ergebnis 2 2 2 5 2 3 2" xfId="23042"/>
    <cellStyle name="Ergebnis 2 2 2 5 2 3 2 2" xfId="37357"/>
    <cellStyle name="Ergebnis 2 2 2 5 2 3 3" xfId="30198"/>
    <cellStyle name="Ergebnis 2 2 2 5 2 4" xfId="18237"/>
    <cellStyle name="Ergebnis 2 2 2 5 2 4 2" xfId="25374"/>
    <cellStyle name="Ergebnis 2 2 2 5 2 4 2 2" xfId="39689"/>
    <cellStyle name="Ergebnis 2 2 2 5 2 4 3" xfId="32552"/>
    <cellStyle name="Ergebnis 2 2 2 6" xfId="7589"/>
    <cellStyle name="Ergebnis 2 2 2 6 2" xfId="14094"/>
    <cellStyle name="Ergebnis 2 2 2 6 2 2" xfId="14964"/>
    <cellStyle name="Ergebnis 2 2 2 6 2 2 2" xfId="17321"/>
    <cellStyle name="Ergebnis 2 2 2 6 2 2 2 2" xfId="24458"/>
    <cellStyle name="Ergebnis 2 2 2 6 2 2 2 2 2" xfId="38773"/>
    <cellStyle name="Ergebnis 2 2 2 6 2 2 2 3" xfId="31636"/>
    <cellStyle name="Ergebnis 2 2 2 6 2 2 3" xfId="19675"/>
    <cellStyle name="Ergebnis 2 2 2 6 2 2 3 2" xfId="26812"/>
    <cellStyle name="Ergebnis 2 2 2 6 2 2 3 2 2" xfId="41127"/>
    <cellStyle name="Ergebnis 2 2 2 6 2 2 3 3" xfId="33990"/>
    <cellStyle name="Ergebnis 2 2 2 6 2 2 4" xfId="20951"/>
    <cellStyle name="Ergebnis 2 2 2 6 2 2 4 2" xfId="28088"/>
    <cellStyle name="Ergebnis 2 2 2 6 2 2 4 2 2" xfId="42403"/>
    <cellStyle name="Ergebnis 2 2 2 6 2 2 4 3" xfId="35266"/>
    <cellStyle name="Ergebnis 2 2 2 6 2 2 5" xfId="22127"/>
    <cellStyle name="Ergebnis 2 2 2 6 2 2 5 2" xfId="36442"/>
    <cellStyle name="Ergebnis 2 2 2 6 2 2 6" xfId="29283"/>
    <cellStyle name="Ergebnis 2 2 2 6 2 3" xfId="16463"/>
    <cellStyle name="Ergebnis 2 2 2 6 2 3 2" xfId="23622"/>
    <cellStyle name="Ergebnis 2 2 2 6 2 3 2 2" xfId="37937"/>
    <cellStyle name="Ergebnis 2 2 2 6 2 3 3" xfId="30778"/>
    <cellStyle name="Ergebnis 2 2 2 6 2 4" xfId="18817"/>
    <cellStyle name="Ergebnis 2 2 2 6 2 4 2" xfId="25954"/>
    <cellStyle name="Ergebnis 2 2 2 6 2 4 2 2" xfId="40269"/>
    <cellStyle name="Ergebnis 2 2 2 6 2 4 3" xfId="33132"/>
    <cellStyle name="Ergebnis 2 2 2 7" xfId="13510"/>
    <cellStyle name="Ergebnis 2 2 2 7 2" xfId="13434"/>
    <cellStyle name="Ergebnis 2 2 2 7 2 2" xfId="15803"/>
    <cellStyle name="Ergebnis 2 2 2 7 2 2 2" xfId="22962"/>
    <cellStyle name="Ergebnis 2 2 2 7 2 2 2 2" xfId="37277"/>
    <cellStyle name="Ergebnis 2 2 2 7 2 2 3" xfId="30118"/>
    <cellStyle name="Ergebnis 2 2 2 7 2 3" xfId="18157"/>
    <cellStyle name="Ergebnis 2 2 2 7 2 3 2" xfId="25294"/>
    <cellStyle name="Ergebnis 2 2 2 7 2 3 2 2" xfId="39609"/>
    <cellStyle name="Ergebnis 2 2 2 7 2 3 3" xfId="32472"/>
    <cellStyle name="Ergebnis 2 2 2 7 2 4" xfId="19861"/>
    <cellStyle name="Ergebnis 2 2 2 7 2 4 2" xfId="26998"/>
    <cellStyle name="Ergebnis 2 2 2 7 2 4 2 2" xfId="41313"/>
    <cellStyle name="Ergebnis 2 2 2 7 2 4 3" xfId="34176"/>
    <cellStyle name="Ergebnis 2 2 2 7 2 5" xfId="21076"/>
    <cellStyle name="Ergebnis 2 2 2 7 2 5 2" xfId="35391"/>
    <cellStyle name="Ergebnis 2 2 2 7 2 6" xfId="28213"/>
    <cellStyle name="Ergebnis 2 2 2 7 3" xfId="15879"/>
    <cellStyle name="Ergebnis 2 2 2 7 3 2" xfId="23038"/>
    <cellStyle name="Ergebnis 2 2 2 7 3 2 2" xfId="37353"/>
    <cellStyle name="Ergebnis 2 2 2 7 3 3" xfId="30194"/>
    <cellStyle name="Ergebnis 2 2 2 7 4" xfId="18233"/>
    <cellStyle name="Ergebnis 2 2 2 7 4 2" xfId="25370"/>
    <cellStyle name="Ergebnis 2 2 2 7 4 2 2" xfId="39685"/>
    <cellStyle name="Ergebnis 2 2 2 7 4 3" xfId="32548"/>
    <cellStyle name="Ergebnis 2 2 3" xfId="1346"/>
    <cellStyle name="Ergebnis 2 2 3 2" xfId="13515"/>
    <cellStyle name="Ergebnis 2 2 3 2 2" xfId="14343"/>
    <cellStyle name="Ergebnis 2 2 3 2 2 2" xfId="16712"/>
    <cellStyle name="Ergebnis 2 2 3 2 2 2 2" xfId="23871"/>
    <cellStyle name="Ergebnis 2 2 3 2 2 2 2 2" xfId="38186"/>
    <cellStyle name="Ergebnis 2 2 3 2 2 2 3" xfId="31027"/>
    <cellStyle name="Ergebnis 2 2 3 2 2 3" xfId="19066"/>
    <cellStyle name="Ergebnis 2 2 3 2 2 3 2" xfId="26203"/>
    <cellStyle name="Ergebnis 2 2 3 2 2 3 2 2" xfId="40518"/>
    <cellStyle name="Ergebnis 2 2 3 2 2 3 3" xfId="33381"/>
    <cellStyle name="Ergebnis 2 2 3 2 2 4" xfId="20399"/>
    <cellStyle name="Ergebnis 2 2 3 2 2 4 2" xfId="27536"/>
    <cellStyle name="Ergebnis 2 2 3 2 2 4 2 2" xfId="41851"/>
    <cellStyle name="Ergebnis 2 2 3 2 2 4 3" xfId="34714"/>
    <cellStyle name="Ergebnis 2 2 3 2 2 5" xfId="21614"/>
    <cellStyle name="Ergebnis 2 2 3 2 2 5 2" xfId="35929"/>
    <cellStyle name="Ergebnis 2 2 3 2 2 6" xfId="28751"/>
    <cellStyle name="Ergebnis 2 2 3 2 3" xfId="15884"/>
    <cellStyle name="Ergebnis 2 2 3 2 3 2" xfId="23043"/>
    <cellStyle name="Ergebnis 2 2 3 2 3 2 2" xfId="37358"/>
    <cellStyle name="Ergebnis 2 2 3 2 3 3" xfId="30199"/>
    <cellStyle name="Ergebnis 2 2 3 2 4" xfId="18238"/>
    <cellStyle name="Ergebnis 2 2 3 2 4 2" xfId="25375"/>
    <cellStyle name="Ergebnis 2 2 3 2 4 2 2" xfId="39690"/>
    <cellStyle name="Ergebnis 2 2 3 2 4 3" xfId="32553"/>
    <cellStyle name="Ergebnis 2 2 4" xfId="1347"/>
    <cellStyle name="Ergebnis 2 2 4 2" xfId="13516"/>
    <cellStyle name="Ergebnis 2 2 4 2 2" xfId="13436"/>
    <cellStyle name="Ergebnis 2 2 4 2 2 2" xfId="15805"/>
    <cellStyle name="Ergebnis 2 2 4 2 2 2 2" xfId="22964"/>
    <cellStyle name="Ergebnis 2 2 4 2 2 2 2 2" xfId="37279"/>
    <cellStyle name="Ergebnis 2 2 4 2 2 2 3" xfId="30120"/>
    <cellStyle name="Ergebnis 2 2 4 2 2 3" xfId="18159"/>
    <cellStyle name="Ergebnis 2 2 4 2 2 3 2" xfId="25296"/>
    <cellStyle name="Ergebnis 2 2 4 2 2 3 2 2" xfId="39611"/>
    <cellStyle name="Ergebnis 2 2 4 2 2 3 3" xfId="32474"/>
    <cellStyle name="Ergebnis 2 2 4 2 2 4" xfId="19863"/>
    <cellStyle name="Ergebnis 2 2 4 2 2 4 2" xfId="27000"/>
    <cellStyle name="Ergebnis 2 2 4 2 2 4 2 2" xfId="41315"/>
    <cellStyle name="Ergebnis 2 2 4 2 2 4 3" xfId="34178"/>
    <cellStyle name="Ergebnis 2 2 4 2 2 5" xfId="21078"/>
    <cellStyle name="Ergebnis 2 2 4 2 2 5 2" xfId="35393"/>
    <cellStyle name="Ergebnis 2 2 4 2 2 6" xfId="28215"/>
    <cellStyle name="Ergebnis 2 2 4 2 3" xfId="15885"/>
    <cellStyle name="Ergebnis 2 2 4 2 3 2" xfId="23044"/>
    <cellStyle name="Ergebnis 2 2 4 2 3 2 2" xfId="37359"/>
    <cellStyle name="Ergebnis 2 2 4 2 3 3" xfId="30200"/>
    <cellStyle name="Ergebnis 2 2 4 2 4" xfId="18239"/>
    <cellStyle name="Ergebnis 2 2 4 2 4 2" xfId="25376"/>
    <cellStyle name="Ergebnis 2 2 4 2 4 2 2" xfId="39691"/>
    <cellStyle name="Ergebnis 2 2 4 2 4 3" xfId="32554"/>
    <cellStyle name="Ergebnis 2 2 5" xfId="1348"/>
    <cellStyle name="Ergebnis 2 2 5 2" xfId="13517"/>
    <cellStyle name="Ergebnis 2 2 5 2 2" xfId="13384"/>
    <cellStyle name="Ergebnis 2 2 5 2 2 2" xfId="15753"/>
    <cellStyle name="Ergebnis 2 2 5 2 2 2 2" xfId="22912"/>
    <cellStyle name="Ergebnis 2 2 5 2 2 2 2 2" xfId="37227"/>
    <cellStyle name="Ergebnis 2 2 5 2 2 2 3" xfId="30068"/>
    <cellStyle name="Ergebnis 2 2 5 2 2 3" xfId="18107"/>
    <cellStyle name="Ergebnis 2 2 5 2 2 3 2" xfId="25244"/>
    <cellStyle name="Ergebnis 2 2 5 2 2 3 2 2" xfId="39559"/>
    <cellStyle name="Ergebnis 2 2 5 2 2 3 3" xfId="32422"/>
    <cellStyle name="Ergebnis 2 2 5 2 2 4" xfId="19811"/>
    <cellStyle name="Ergebnis 2 2 5 2 2 4 2" xfId="26948"/>
    <cellStyle name="Ergebnis 2 2 5 2 2 4 2 2" xfId="41263"/>
    <cellStyle name="Ergebnis 2 2 5 2 2 4 3" xfId="34126"/>
    <cellStyle name="Ergebnis 2 2 5 2 2 5" xfId="21026"/>
    <cellStyle name="Ergebnis 2 2 5 2 2 5 2" xfId="35341"/>
    <cellStyle name="Ergebnis 2 2 5 2 2 6" xfId="28163"/>
    <cellStyle name="Ergebnis 2 2 5 2 3" xfId="15886"/>
    <cellStyle name="Ergebnis 2 2 5 2 3 2" xfId="23045"/>
    <cellStyle name="Ergebnis 2 2 5 2 3 2 2" xfId="37360"/>
    <cellStyle name="Ergebnis 2 2 5 2 3 3" xfId="30201"/>
    <cellStyle name="Ergebnis 2 2 5 2 4" xfId="18240"/>
    <cellStyle name="Ergebnis 2 2 5 2 4 2" xfId="25377"/>
    <cellStyle name="Ergebnis 2 2 5 2 4 2 2" xfId="39692"/>
    <cellStyle name="Ergebnis 2 2 5 2 4 3" xfId="32555"/>
    <cellStyle name="Ergebnis 2 2 6" xfId="1349"/>
    <cellStyle name="Ergebnis 2 2 6 2" xfId="13518"/>
    <cellStyle name="Ergebnis 2 2 6 2 2" xfId="14344"/>
    <cellStyle name="Ergebnis 2 2 6 2 2 2" xfId="16713"/>
    <cellStyle name="Ergebnis 2 2 6 2 2 2 2" xfId="23872"/>
    <cellStyle name="Ergebnis 2 2 6 2 2 2 2 2" xfId="38187"/>
    <cellStyle name="Ergebnis 2 2 6 2 2 2 3" xfId="31028"/>
    <cellStyle name="Ergebnis 2 2 6 2 2 3" xfId="19067"/>
    <cellStyle name="Ergebnis 2 2 6 2 2 3 2" xfId="26204"/>
    <cellStyle name="Ergebnis 2 2 6 2 2 3 2 2" xfId="40519"/>
    <cellStyle name="Ergebnis 2 2 6 2 2 3 3" xfId="33382"/>
    <cellStyle name="Ergebnis 2 2 6 2 2 4" xfId="20400"/>
    <cellStyle name="Ergebnis 2 2 6 2 2 4 2" xfId="27537"/>
    <cellStyle name="Ergebnis 2 2 6 2 2 4 2 2" xfId="41852"/>
    <cellStyle name="Ergebnis 2 2 6 2 2 4 3" xfId="34715"/>
    <cellStyle name="Ergebnis 2 2 6 2 2 5" xfId="21615"/>
    <cellStyle name="Ergebnis 2 2 6 2 2 5 2" xfId="35930"/>
    <cellStyle name="Ergebnis 2 2 6 2 2 6" xfId="28752"/>
    <cellStyle name="Ergebnis 2 2 6 2 3" xfId="15887"/>
    <cellStyle name="Ergebnis 2 2 6 2 3 2" xfId="23046"/>
    <cellStyle name="Ergebnis 2 2 6 2 3 2 2" xfId="37361"/>
    <cellStyle name="Ergebnis 2 2 6 2 3 3" xfId="30202"/>
    <cellStyle name="Ergebnis 2 2 6 2 4" xfId="18241"/>
    <cellStyle name="Ergebnis 2 2 6 2 4 2" xfId="25378"/>
    <cellStyle name="Ergebnis 2 2 6 2 4 2 2" xfId="39693"/>
    <cellStyle name="Ergebnis 2 2 6 2 4 3" xfId="32556"/>
    <cellStyle name="Ergebnis 2 2 7" xfId="1350"/>
    <cellStyle name="Ergebnis 2 2 7 2" xfId="13519"/>
    <cellStyle name="Ergebnis 2 2 7 2 2" xfId="13437"/>
    <cellStyle name="Ergebnis 2 2 7 2 2 2" xfId="15806"/>
    <cellStyle name="Ergebnis 2 2 7 2 2 2 2" xfId="22965"/>
    <cellStyle name="Ergebnis 2 2 7 2 2 2 2 2" xfId="37280"/>
    <cellStyle name="Ergebnis 2 2 7 2 2 2 3" xfId="30121"/>
    <cellStyle name="Ergebnis 2 2 7 2 2 3" xfId="18160"/>
    <cellStyle name="Ergebnis 2 2 7 2 2 3 2" xfId="25297"/>
    <cellStyle name="Ergebnis 2 2 7 2 2 3 2 2" xfId="39612"/>
    <cellStyle name="Ergebnis 2 2 7 2 2 3 3" xfId="32475"/>
    <cellStyle name="Ergebnis 2 2 7 2 2 4" xfId="19864"/>
    <cellStyle name="Ergebnis 2 2 7 2 2 4 2" xfId="27001"/>
    <cellStyle name="Ergebnis 2 2 7 2 2 4 2 2" xfId="41316"/>
    <cellStyle name="Ergebnis 2 2 7 2 2 4 3" xfId="34179"/>
    <cellStyle name="Ergebnis 2 2 7 2 2 5" xfId="21079"/>
    <cellStyle name="Ergebnis 2 2 7 2 2 5 2" xfId="35394"/>
    <cellStyle name="Ergebnis 2 2 7 2 2 6" xfId="28216"/>
    <cellStyle name="Ergebnis 2 2 7 2 3" xfId="15888"/>
    <cellStyle name="Ergebnis 2 2 7 2 3 2" xfId="23047"/>
    <cellStyle name="Ergebnis 2 2 7 2 3 2 2" xfId="37362"/>
    <cellStyle name="Ergebnis 2 2 7 2 3 3" xfId="30203"/>
    <cellStyle name="Ergebnis 2 2 7 2 4" xfId="18242"/>
    <cellStyle name="Ergebnis 2 2 7 2 4 2" xfId="25379"/>
    <cellStyle name="Ergebnis 2 2 7 2 4 2 2" xfId="39694"/>
    <cellStyle name="Ergebnis 2 2 7 2 4 3" xfId="32557"/>
    <cellStyle name="Ergebnis 2 2 8" xfId="3471"/>
    <cellStyle name="Ergebnis 2 2 9" xfId="11615"/>
    <cellStyle name="Ergebnis 2 2 9 2" xfId="13824"/>
    <cellStyle name="Ergebnis 2 2 9 2 2" xfId="13727"/>
    <cellStyle name="Ergebnis 2 2 9 2 2 2" xfId="16096"/>
    <cellStyle name="Ergebnis 2 2 9 2 2 2 2" xfId="23255"/>
    <cellStyle name="Ergebnis 2 2 9 2 2 2 2 2" xfId="37570"/>
    <cellStyle name="Ergebnis 2 2 9 2 2 2 3" xfId="30411"/>
    <cellStyle name="Ergebnis 2 2 9 2 2 3" xfId="18450"/>
    <cellStyle name="Ergebnis 2 2 9 2 2 3 2" xfId="25587"/>
    <cellStyle name="Ergebnis 2 2 9 2 2 3 2 2" xfId="39902"/>
    <cellStyle name="Ergebnis 2 2 9 2 2 3 3" xfId="32765"/>
    <cellStyle name="Ergebnis 2 2 9 2 2 4" xfId="19976"/>
    <cellStyle name="Ergebnis 2 2 9 2 2 4 2" xfId="27113"/>
    <cellStyle name="Ergebnis 2 2 9 2 2 4 2 2" xfId="41428"/>
    <cellStyle name="Ergebnis 2 2 9 2 2 4 3" xfId="34291"/>
    <cellStyle name="Ergebnis 2 2 9 2 2 5" xfId="21191"/>
    <cellStyle name="Ergebnis 2 2 9 2 2 5 2" xfId="35506"/>
    <cellStyle name="Ergebnis 2 2 9 2 2 6" xfId="28328"/>
    <cellStyle name="Ergebnis 2 2 9 2 3" xfId="16193"/>
    <cellStyle name="Ergebnis 2 2 9 2 3 2" xfId="23352"/>
    <cellStyle name="Ergebnis 2 2 9 2 3 2 2" xfId="37667"/>
    <cellStyle name="Ergebnis 2 2 9 2 3 3" xfId="30508"/>
    <cellStyle name="Ergebnis 2 2 9 2 4" xfId="18547"/>
    <cellStyle name="Ergebnis 2 2 9 2 4 2" xfId="25684"/>
    <cellStyle name="Ergebnis 2 2 9 2 4 2 2" xfId="39999"/>
    <cellStyle name="Ergebnis 2 2 9 2 4 3" xfId="32862"/>
    <cellStyle name="Ergebnis 2 3" xfId="1351"/>
    <cellStyle name="Ergebnis 2 3 2" xfId="1352"/>
    <cellStyle name="Ergebnis 2 3 2 2" xfId="1353"/>
    <cellStyle name="Ergebnis 2 3 2 2 2" xfId="13522"/>
    <cellStyle name="Ergebnis 2 3 2 2 2 2" xfId="13438"/>
    <cellStyle name="Ergebnis 2 3 2 2 2 2 2" xfId="15807"/>
    <cellStyle name="Ergebnis 2 3 2 2 2 2 2 2" xfId="22966"/>
    <cellStyle name="Ergebnis 2 3 2 2 2 2 2 2 2" xfId="37281"/>
    <cellStyle name="Ergebnis 2 3 2 2 2 2 2 3" xfId="30122"/>
    <cellStyle name="Ergebnis 2 3 2 2 2 2 3" xfId="18161"/>
    <cellStyle name="Ergebnis 2 3 2 2 2 2 3 2" xfId="25298"/>
    <cellStyle name="Ergebnis 2 3 2 2 2 2 3 2 2" xfId="39613"/>
    <cellStyle name="Ergebnis 2 3 2 2 2 2 3 3" xfId="32476"/>
    <cellStyle name="Ergebnis 2 3 2 2 2 2 4" xfId="19865"/>
    <cellStyle name="Ergebnis 2 3 2 2 2 2 4 2" xfId="27002"/>
    <cellStyle name="Ergebnis 2 3 2 2 2 2 4 2 2" xfId="41317"/>
    <cellStyle name="Ergebnis 2 3 2 2 2 2 4 3" xfId="34180"/>
    <cellStyle name="Ergebnis 2 3 2 2 2 2 5" xfId="21080"/>
    <cellStyle name="Ergebnis 2 3 2 2 2 2 5 2" xfId="35395"/>
    <cellStyle name="Ergebnis 2 3 2 2 2 2 6" xfId="28217"/>
    <cellStyle name="Ergebnis 2 3 2 2 2 3" xfId="15891"/>
    <cellStyle name="Ergebnis 2 3 2 2 2 3 2" xfId="23050"/>
    <cellStyle name="Ergebnis 2 3 2 2 2 3 2 2" xfId="37365"/>
    <cellStyle name="Ergebnis 2 3 2 2 2 3 3" xfId="30206"/>
    <cellStyle name="Ergebnis 2 3 2 2 2 4" xfId="18245"/>
    <cellStyle name="Ergebnis 2 3 2 2 2 4 2" xfId="25382"/>
    <cellStyle name="Ergebnis 2 3 2 2 2 4 2 2" xfId="39697"/>
    <cellStyle name="Ergebnis 2 3 2 2 2 4 3" xfId="32560"/>
    <cellStyle name="Ergebnis 2 3 2 3" xfId="1354"/>
    <cellStyle name="Ergebnis 2 3 2 3 2" xfId="13523"/>
    <cellStyle name="Ergebnis 2 3 2 3 2 2" xfId="13396"/>
    <cellStyle name="Ergebnis 2 3 2 3 2 2 2" xfId="15765"/>
    <cellStyle name="Ergebnis 2 3 2 3 2 2 2 2" xfId="22924"/>
    <cellStyle name="Ergebnis 2 3 2 3 2 2 2 2 2" xfId="37239"/>
    <cellStyle name="Ergebnis 2 3 2 3 2 2 2 3" xfId="30080"/>
    <cellStyle name="Ergebnis 2 3 2 3 2 2 3" xfId="18119"/>
    <cellStyle name="Ergebnis 2 3 2 3 2 2 3 2" xfId="25256"/>
    <cellStyle name="Ergebnis 2 3 2 3 2 2 3 2 2" xfId="39571"/>
    <cellStyle name="Ergebnis 2 3 2 3 2 2 3 3" xfId="32434"/>
    <cellStyle name="Ergebnis 2 3 2 3 2 2 4" xfId="19823"/>
    <cellStyle name="Ergebnis 2 3 2 3 2 2 4 2" xfId="26960"/>
    <cellStyle name="Ergebnis 2 3 2 3 2 2 4 2 2" xfId="41275"/>
    <cellStyle name="Ergebnis 2 3 2 3 2 2 4 3" xfId="34138"/>
    <cellStyle name="Ergebnis 2 3 2 3 2 2 5" xfId="21038"/>
    <cellStyle name="Ergebnis 2 3 2 3 2 2 5 2" xfId="35353"/>
    <cellStyle name="Ergebnis 2 3 2 3 2 2 6" xfId="28175"/>
    <cellStyle name="Ergebnis 2 3 2 3 2 3" xfId="15892"/>
    <cellStyle name="Ergebnis 2 3 2 3 2 3 2" xfId="23051"/>
    <cellStyle name="Ergebnis 2 3 2 3 2 3 2 2" xfId="37366"/>
    <cellStyle name="Ergebnis 2 3 2 3 2 3 3" xfId="30207"/>
    <cellStyle name="Ergebnis 2 3 2 3 2 4" xfId="18246"/>
    <cellStyle name="Ergebnis 2 3 2 3 2 4 2" xfId="25383"/>
    <cellStyle name="Ergebnis 2 3 2 3 2 4 2 2" xfId="39698"/>
    <cellStyle name="Ergebnis 2 3 2 3 2 4 3" xfId="32561"/>
    <cellStyle name="Ergebnis 2 3 2 4" xfId="1355"/>
    <cellStyle name="Ergebnis 2 3 2 4 2" xfId="13524"/>
    <cellStyle name="Ergebnis 2 3 2 4 2 2" xfId="14346"/>
    <cellStyle name="Ergebnis 2 3 2 4 2 2 2" xfId="16715"/>
    <cellStyle name="Ergebnis 2 3 2 4 2 2 2 2" xfId="23874"/>
    <cellStyle name="Ergebnis 2 3 2 4 2 2 2 2 2" xfId="38189"/>
    <cellStyle name="Ergebnis 2 3 2 4 2 2 2 3" xfId="31030"/>
    <cellStyle name="Ergebnis 2 3 2 4 2 2 3" xfId="19069"/>
    <cellStyle name="Ergebnis 2 3 2 4 2 2 3 2" xfId="26206"/>
    <cellStyle name="Ergebnis 2 3 2 4 2 2 3 2 2" xfId="40521"/>
    <cellStyle name="Ergebnis 2 3 2 4 2 2 3 3" xfId="33384"/>
    <cellStyle name="Ergebnis 2 3 2 4 2 2 4" xfId="20402"/>
    <cellStyle name="Ergebnis 2 3 2 4 2 2 4 2" xfId="27539"/>
    <cellStyle name="Ergebnis 2 3 2 4 2 2 4 2 2" xfId="41854"/>
    <cellStyle name="Ergebnis 2 3 2 4 2 2 4 3" xfId="34717"/>
    <cellStyle name="Ergebnis 2 3 2 4 2 2 5" xfId="21617"/>
    <cellStyle name="Ergebnis 2 3 2 4 2 2 5 2" xfId="35932"/>
    <cellStyle name="Ergebnis 2 3 2 4 2 2 6" xfId="28754"/>
    <cellStyle name="Ergebnis 2 3 2 4 2 3" xfId="15893"/>
    <cellStyle name="Ergebnis 2 3 2 4 2 3 2" xfId="23052"/>
    <cellStyle name="Ergebnis 2 3 2 4 2 3 2 2" xfId="37367"/>
    <cellStyle name="Ergebnis 2 3 2 4 2 3 3" xfId="30208"/>
    <cellStyle name="Ergebnis 2 3 2 4 2 4" xfId="18247"/>
    <cellStyle name="Ergebnis 2 3 2 4 2 4 2" xfId="25384"/>
    <cellStyle name="Ergebnis 2 3 2 4 2 4 2 2" xfId="39699"/>
    <cellStyle name="Ergebnis 2 3 2 4 2 4 3" xfId="32562"/>
    <cellStyle name="Ergebnis 2 3 2 5" xfId="1356"/>
    <cellStyle name="Ergebnis 2 3 2 5 2" xfId="13525"/>
    <cellStyle name="Ergebnis 2 3 2 5 2 2" xfId="14692"/>
    <cellStyle name="Ergebnis 2 3 2 5 2 2 2" xfId="17055"/>
    <cellStyle name="Ergebnis 2 3 2 5 2 2 2 2" xfId="24214"/>
    <cellStyle name="Ergebnis 2 3 2 5 2 2 2 2 2" xfId="38529"/>
    <cellStyle name="Ergebnis 2 3 2 5 2 2 2 3" xfId="31370"/>
    <cellStyle name="Ergebnis 2 3 2 5 2 2 3" xfId="19409"/>
    <cellStyle name="Ergebnis 2 3 2 5 2 2 3 2" xfId="26546"/>
    <cellStyle name="Ergebnis 2 3 2 5 2 2 3 2 2" xfId="40861"/>
    <cellStyle name="Ergebnis 2 3 2 5 2 2 3 3" xfId="33724"/>
    <cellStyle name="Ergebnis 2 3 2 5 2 2 4" xfId="20707"/>
    <cellStyle name="Ergebnis 2 3 2 5 2 2 4 2" xfId="27844"/>
    <cellStyle name="Ergebnis 2 3 2 5 2 2 4 2 2" xfId="42159"/>
    <cellStyle name="Ergebnis 2 3 2 5 2 2 4 3" xfId="35022"/>
    <cellStyle name="Ergebnis 2 3 2 5 2 2 5" xfId="21922"/>
    <cellStyle name="Ergebnis 2 3 2 5 2 2 5 2" xfId="36237"/>
    <cellStyle name="Ergebnis 2 3 2 5 2 2 6" xfId="29059"/>
    <cellStyle name="Ergebnis 2 3 2 5 2 3" xfId="15894"/>
    <cellStyle name="Ergebnis 2 3 2 5 2 3 2" xfId="23053"/>
    <cellStyle name="Ergebnis 2 3 2 5 2 3 2 2" xfId="37368"/>
    <cellStyle name="Ergebnis 2 3 2 5 2 3 3" xfId="30209"/>
    <cellStyle name="Ergebnis 2 3 2 5 2 4" xfId="18248"/>
    <cellStyle name="Ergebnis 2 3 2 5 2 4 2" xfId="25385"/>
    <cellStyle name="Ergebnis 2 3 2 5 2 4 2 2" xfId="39700"/>
    <cellStyle name="Ergebnis 2 3 2 5 2 4 3" xfId="32563"/>
    <cellStyle name="Ergebnis 2 3 2 6" xfId="7590"/>
    <cellStyle name="Ergebnis 2 3 2 6 2" xfId="14095"/>
    <cellStyle name="Ergebnis 2 3 2 6 2 2" xfId="14965"/>
    <cellStyle name="Ergebnis 2 3 2 6 2 2 2" xfId="17322"/>
    <cellStyle name="Ergebnis 2 3 2 6 2 2 2 2" xfId="24459"/>
    <cellStyle name="Ergebnis 2 3 2 6 2 2 2 2 2" xfId="38774"/>
    <cellStyle name="Ergebnis 2 3 2 6 2 2 2 3" xfId="31637"/>
    <cellStyle name="Ergebnis 2 3 2 6 2 2 3" xfId="19676"/>
    <cellStyle name="Ergebnis 2 3 2 6 2 2 3 2" xfId="26813"/>
    <cellStyle name="Ergebnis 2 3 2 6 2 2 3 2 2" xfId="41128"/>
    <cellStyle name="Ergebnis 2 3 2 6 2 2 3 3" xfId="33991"/>
    <cellStyle name="Ergebnis 2 3 2 6 2 2 4" xfId="20952"/>
    <cellStyle name="Ergebnis 2 3 2 6 2 2 4 2" xfId="28089"/>
    <cellStyle name="Ergebnis 2 3 2 6 2 2 4 2 2" xfId="42404"/>
    <cellStyle name="Ergebnis 2 3 2 6 2 2 4 3" xfId="35267"/>
    <cellStyle name="Ergebnis 2 3 2 6 2 2 5" xfId="22128"/>
    <cellStyle name="Ergebnis 2 3 2 6 2 2 5 2" xfId="36443"/>
    <cellStyle name="Ergebnis 2 3 2 6 2 2 6" xfId="29284"/>
    <cellStyle name="Ergebnis 2 3 2 6 2 3" xfId="16464"/>
    <cellStyle name="Ergebnis 2 3 2 6 2 3 2" xfId="23623"/>
    <cellStyle name="Ergebnis 2 3 2 6 2 3 2 2" xfId="37938"/>
    <cellStyle name="Ergebnis 2 3 2 6 2 3 3" xfId="30779"/>
    <cellStyle name="Ergebnis 2 3 2 6 2 4" xfId="18818"/>
    <cellStyle name="Ergebnis 2 3 2 6 2 4 2" xfId="25955"/>
    <cellStyle name="Ergebnis 2 3 2 6 2 4 2 2" xfId="40270"/>
    <cellStyle name="Ergebnis 2 3 2 6 2 4 3" xfId="33133"/>
    <cellStyle name="Ergebnis 2 3 2 7" xfId="11067"/>
    <cellStyle name="Ergebnis 2 3 2 7 2" xfId="14484"/>
    <cellStyle name="Ergebnis 2 3 2 7 2 2" xfId="15009"/>
    <cellStyle name="Ergebnis 2 3 2 7 2 2 2" xfId="17366"/>
    <cellStyle name="Ergebnis 2 3 2 7 2 2 2 2" xfId="24503"/>
    <cellStyle name="Ergebnis 2 3 2 7 2 2 2 2 2" xfId="38818"/>
    <cellStyle name="Ergebnis 2 3 2 7 2 2 2 3" xfId="31681"/>
    <cellStyle name="Ergebnis 2 3 2 7 2 2 3" xfId="19720"/>
    <cellStyle name="Ergebnis 2 3 2 7 2 2 3 2" xfId="26857"/>
    <cellStyle name="Ergebnis 2 3 2 7 2 2 3 2 2" xfId="41172"/>
    <cellStyle name="Ergebnis 2 3 2 7 2 2 3 3" xfId="34035"/>
    <cellStyle name="Ergebnis 2 3 2 7 2 2 4" xfId="20996"/>
    <cellStyle name="Ergebnis 2 3 2 7 2 2 4 2" xfId="28133"/>
    <cellStyle name="Ergebnis 2 3 2 7 2 2 4 2 2" xfId="42448"/>
    <cellStyle name="Ergebnis 2 3 2 7 2 2 4 3" xfId="35311"/>
    <cellStyle name="Ergebnis 2 3 2 7 2 2 5" xfId="22172"/>
    <cellStyle name="Ergebnis 2 3 2 7 2 2 5 2" xfId="36487"/>
    <cellStyle name="Ergebnis 2 3 2 7 2 2 6" xfId="29328"/>
    <cellStyle name="Ergebnis 2 3 2 7 2 3" xfId="16853"/>
    <cellStyle name="Ergebnis 2 3 2 7 2 3 2" xfId="24012"/>
    <cellStyle name="Ergebnis 2 3 2 7 2 3 2 2" xfId="38327"/>
    <cellStyle name="Ergebnis 2 3 2 7 2 3 3" xfId="31168"/>
    <cellStyle name="Ergebnis 2 3 2 7 2 4" xfId="19207"/>
    <cellStyle name="Ergebnis 2 3 2 7 2 4 2" xfId="26344"/>
    <cellStyle name="Ergebnis 2 3 2 7 2 4 2 2" xfId="40659"/>
    <cellStyle name="Ergebnis 2 3 2 7 2 4 3" xfId="33522"/>
    <cellStyle name="Ergebnis 2 3 2 8" xfId="13521"/>
    <cellStyle name="Ergebnis 2 3 2 8 2" xfId="14144"/>
    <cellStyle name="Ergebnis 2 3 2 8 2 2" xfId="16513"/>
    <cellStyle name="Ergebnis 2 3 2 8 2 2 2" xfId="23672"/>
    <cellStyle name="Ergebnis 2 3 2 8 2 2 2 2" xfId="37987"/>
    <cellStyle name="Ergebnis 2 3 2 8 2 2 3" xfId="30828"/>
    <cellStyle name="Ergebnis 2 3 2 8 2 3" xfId="18867"/>
    <cellStyle name="Ergebnis 2 3 2 8 2 3 2" xfId="26004"/>
    <cellStyle name="Ergebnis 2 3 2 8 2 3 2 2" xfId="40319"/>
    <cellStyle name="Ergebnis 2 3 2 8 2 3 3" xfId="33182"/>
    <cellStyle name="Ergebnis 2 3 2 8 2 4" xfId="20204"/>
    <cellStyle name="Ergebnis 2 3 2 8 2 4 2" xfId="27341"/>
    <cellStyle name="Ergebnis 2 3 2 8 2 4 2 2" xfId="41656"/>
    <cellStyle name="Ergebnis 2 3 2 8 2 4 3" xfId="34519"/>
    <cellStyle name="Ergebnis 2 3 2 8 2 5" xfId="21419"/>
    <cellStyle name="Ergebnis 2 3 2 8 2 5 2" xfId="35734"/>
    <cellStyle name="Ergebnis 2 3 2 8 2 6" xfId="28556"/>
    <cellStyle name="Ergebnis 2 3 2 8 3" xfId="15890"/>
    <cellStyle name="Ergebnis 2 3 2 8 3 2" xfId="23049"/>
    <cellStyle name="Ergebnis 2 3 2 8 3 2 2" xfId="37364"/>
    <cellStyle name="Ergebnis 2 3 2 8 3 3" xfId="30205"/>
    <cellStyle name="Ergebnis 2 3 2 8 4" xfId="18244"/>
    <cellStyle name="Ergebnis 2 3 2 8 4 2" xfId="25381"/>
    <cellStyle name="Ergebnis 2 3 2 8 4 2 2" xfId="39696"/>
    <cellStyle name="Ergebnis 2 3 2 8 4 3" xfId="32559"/>
    <cellStyle name="Ergebnis 2 3 3" xfId="1357"/>
    <cellStyle name="Ergebnis 2 3 3 2" xfId="13526"/>
    <cellStyle name="Ergebnis 2 3 3 2 2" xfId="13465"/>
    <cellStyle name="Ergebnis 2 3 3 2 2 2" xfId="15834"/>
    <cellStyle name="Ergebnis 2 3 3 2 2 2 2" xfId="22993"/>
    <cellStyle name="Ergebnis 2 3 3 2 2 2 2 2" xfId="37308"/>
    <cellStyle name="Ergebnis 2 3 3 2 2 2 3" xfId="30149"/>
    <cellStyle name="Ergebnis 2 3 3 2 2 3" xfId="18188"/>
    <cellStyle name="Ergebnis 2 3 3 2 2 3 2" xfId="25325"/>
    <cellStyle name="Ergebnis 2 3 3 2 2 3 2 2" xfId="39640"/>
    <cellStyle name="Ergebnis 2 3 3 2 2 3 3" xfId="32503"/>
    <cellStyle name="Ergebnis 2 3 3 2 2 4" xfId="19892"/>
    <cellStyle name="Ergebnis 2 3 3 2 2 4 2" xfId="27029"/>
    <cellStyle name="Ergebnis 2 3 3 2 2 4 2 2" xfId="41344"/>
    <cellStyle name="Ergebnis 2 3 3 2 2 4 3" xfId="34207"/>
    <cellStyle name="Ergebnis 2 3 3 2 2 5" xfId="21107"/>
    <cellStyle name="Ergebnis 2 3 3 2 2 5 2" xfId="35422"/>
    <cellStyle name="Ergebnis 2 3 3 2 2 6" xfId="28244"/>
    <cellStyle name="Ergebnis 2 3 3 2 3" xfId="15895"/>
    <cellStyle name="Ergebnis 2 3 3 2 3 2" xfId="23054"/>
    <cellStyle name="Ergebnis 2 3 3 2 3 2 2" xfId="37369"/>
    <cellStyle name="Ergebnis 2 3 3 2 3 3" xfId="30210"/>
    <cellStyle name="Ergebnis 2 3 3 2 4" xfId="18249"/>
    <cellStyle name="Ergebnis 2 3 3 2 4 2" xfId="25386"/>
    <cellStyle name="Ergebnis 2 3 3 2 4 2 2" xfId="39701"/>
    <cellStyle name="Ergebnis 2 3 3 2 4 3" xfId="32564"/>
    <cellStyle name="Ergebnis 2 3 4" xfId="1358"/>
    <cellStyle name="Ergebnis 2 3 4 2" xfId="13527"/>
    <cellStyle name="Ergebnis 2 3 4 2 2" xfId="14347"/>
    <cellStyle name="Ergebnis 2 3 4 2 2 2" xfId="16716"/>
    <cellStyle name="Ergebnis 2 3 4 2 2 2 2" xfId="23875"/>
    <cellStyle name="Ergebnis 2 3 4 2 2 2 2 2" xfId="38190"/>
    <cellStyle name="Ergebnis 2 3 4 2 2 2 3" xfId="31031"/>
    <cellStyle name="Ergebnis 2 3 4 2 2 3" xfId="19070"/>
    <cellStyle name="Ergebnis 2 3 4 2 2 3 2" xfId="26207"/>
    <cellStyle name="Ergebnis 2 3 4 2 2 3 2 2" xfId="40522"/>
    <cellStyle name="Ergebnis 2 3 4 2 2 3 3" xfId="33385"/>
    <cellStyle name="Ergebnis 2 3 4 2 2 4" xfId="20403"/>
    <cellStyle name="Ergebnis 2 3 4 2 2 4 2" xfId="27540"/>
    <cellStyle name="Ergebnis 2 3 4 2 2 4 2 2" xfId="41855"/>
    <cellStyle name="Ergebnis 2 3 4 2 2 4 3" xfId="34718"/>
    <cellStyle name="Ergebnis 2 3 4 2 2 5" xfId="21618"/>
    <cellStyle name="Ergebnis 2 3 4 2 2 5 2" xfId="35933"/>
    <cellStyle name="Ergebnis 2 3 4 2 2 6" xfId="28755"/>
    <cellStyle name="Ergebnis 2 3 4 2 3" xfId="15896"/>
    <cellStyle name="Ergebnis 2 3 4 2 3 2" xfId="23055"/>
    <cellStyle name="Ergebnis 2 3 4 2 3 2 2" xfId="37370"/>
    <cellStyle name="Ergebnis 2 3 4 2 3 3" xfId="30211"/>
    <cellStyle name="Ergebnis 2 3 4 2 4" xfId="18250"/>
    <cellStyle name="Ergebnis 2 3 4 2 4 2" xfId="25387"/>
    <cellStyle name="Ergebnis 2 3 4 2 4 2 2" xfId="39702"/>
    <cellStyle name="Ergebnis 2 3 4 2 4 3" xfId="32565"/>
    <cellStyle name="Ergebnis 2 3 5" xfId="1359"/>
    <cellStyle name="Ergebnis 2 3 5 2" xfId="13528"/>
    <cellStyle name="Ergebnis 2 3 5 2 2" xfId="14422"/>
    <cellStyle name="Ergebnis 2 3 5 2 2 2" xfId="16791"/>
    <cellStyle name="Ergebnis 2 3 5 2 2 2 2" xfId="23950"/>
    <cellStyle name="Ergebnis 2 3 5 2 2 2 2 2" xfId="38265"/>
    <cellStyle name="Ergebnis 2 3 5 2 2 2 3" xfId="31106"/>
    <cellStyle name="Ergebnis 2 3 5 2 2 3" xfId="19145"/>
    <cellStyle name="Ergebnis 2 3 5 2 2 3 2" xfId="26282"/>
    <cellStyle name="Ergebnis 2 3 5 2 2 3 2 2" xfId="40597"/>
    <cellStyle name="Ergebnis 2 3 5 2 2 3 3" xfId="33460"/>
    <cellStyle name="Ergebnis 2 3 5 2 2 4" xfId="20478"/>
    <cellStyle name="Ergebnis 2 3 5 2 2 4 2" xfId="27615"/>
    <cellStyle name="Ergebnis 2 3 5 2 2 4 2 2" xfId="41930"/>
    <cellStyle name="Ergebnis 2 3 5 2 2 4 3" xfId="34793"/>
    <cellStyle name="Ergebnis 2 3 5 2 2 5" xfId="21693"/>
    <cellStyle name="Ergebnis 2 3 5 2 2 5 2" xfId="36008"/>
    <cellStyle name="Ergebnis 2 3 5 2 2 6" xfId="28830"/>
    <cellStyle name="Ergebnis 2 3 5 2 3" xfId="15897"/>
    <cellStyle name="Ergebnis 2 3 5 2 3 2" xfId="23056"/>
    <cellStyle name="Ergebnis 2 3 5 2 3 2 2" xfId="37371"/>
    <cellStyle name="Ergebnis 2 3 5 2 3 3" xfId="30212"/>
    <cellStyle name="Ergebnis 2 3 5 2 4" xfId="18251"/>
    <cellStyle name="Ergebnis 2 3 5 2 4 2" xfId="25388"/>
    <cellStyle name="Ergebnis 2 3 5 2 4 2 2" xfId="39703"/>
    <cellStyle name="Ergebnis 2 3 5 2 4 3" xfId="32566"/>
    <cellStyle name="Ergebnis 2 3 6" xfId="1360"/>
    <cellStyle name="Ergebnis 2 3 6 2" xfId="13529"/>
    <cellStyle name="Ergebnis 2 3 6 2 2" xfId="14691"/>
    <cellStyle name="Ergebnis 2 3 6 2 2 2" xfId="17054"/>
    <cellStyle name="Ergebnis 2 3 6 2 2 2 2" xfId="24213"/>
    <cellStyle name="Ergebnis 2 3 6 2 2 2 2 2" xfId="38528"/>
    <cellStyle name="Ergebnis 2 3 6 2 2 2 3" xfId="31369"/>
    <cellStyle name="Ergebnis 2 3 6 2 2 3" xfId="19408"/>
    <cellStyle name="Ergebnis 2 3 6 2 2 3 2" xfId="26545"/>
    <cellStyle name="Ergebnis 2 3 6 2 2 3 2 2" xfId="40860"/>
    <cellStyle name="Ergebnis 2 3 6 2 2 3 3" xfId="33723"/>
    <cellStyle name="Ergebnis 2 3 6 2 2 4" xfId="20706"/>
    <cellStyle name="Ergebnis 2 3 6 2 2 4 2" xfId="27843"/>
    <cellStyle name="Ergebnis 2 3 6 2 2 4 2 2" xfId="42158"/>
    <cellStyle name="Ergebnis 2 3 6 2 2 4 3" xfId="35021"/>
    <cellStyle name="Ergebnis 2 3 6 2 2 5" xfId="21921"/>
    <cellStyle name="Ergebnis 2 3 6 2 2 5 2" xfId="36236"/>
    <cellStyle name="Ergebnis 2 3 6 2 2 6" xfId="29058"/>
    <cellStyle name="Ergebnis 2 3 6 2 3" xfId="15898"/>
    <cellStyle name="Ergebnis 2 3 6 2 3 2" xfId="23057"/>
    <cellStyle name="Ergebnis 2 3 6 2 3 2 2" xfId="37372"/>
    <cellStyle name="Ergebnis 2 3 6 2 3 3" xfId="30213"/>
    <cellStyle name="Ergebnis 2 3 6 2 4" xfId="18252"/>
    <cellStyle name="Ergebnis 2 3 6 2 4 2" xfId="25389"/>
    <cellStyle name="Ergebnis 2 3 6 2 4 2 2" xfId="39704"/>
    <cellStyle name="Ergebnis 2 3 6 2 4 3" xfId="32567"/>
    <cellStyle name="Ergebnis 2 3 7" xfId="10774"/>
    <cellStyle name="Ergebnis 2 3 7 2" xfId="14465"/>
    <cellStyle name="Ergebnis 2 3 7 2 2" xfId="14997"/>
    <cellStyle name="Ergebnis 2 3 7 2 2 2" xfId="17354"/>
    <cellStyle name="Ergebnis 2 3 7 2 2 2 2" xfId="24491"/>
    <cellStyle name="Ergebnis 2 3 7 2 2 2 2 2" xfId="38806"/>
    <cellStyle name="Ergebnis 2 3 7 2 2 2 3" xfId="31669"/>
    <cellStyle name="Ergebnis 2 3 7 2 2 3" xfId="19708"/>
    <cellStyle name="Ergebnis 2 3 7 2 2 3 2" xfId="26845"/>
    <cellStyle name="Ergebnis 2 3 7 2 2 3 2 2" xfId="41160"/>
    <cellStyle name="Ergebnis 2 3 7 2 2 3 3" xfId="34023"/>
    <cellStyle name="Ergebnis 2 3 7 2 2 4" xfId="20984"/>
    <cellStyle name="Ergebnis 2 3 7 2 2 4 2" xfId="28121"/>
    <cellStyle name="Ergebnis 2 3 7 2 2 4 2 2" xfId="42436"/>
    <cellStyle name="Ergebnis 2 3 7 2 2 4 3" xfId="35299"/>
    <cellStyle name="Ergebnis 2 3 7 2 2 5" xfId="22160"/>
    <cellStyle name="Ergebnis 2 3 7 2 2 5 2" xfId="36475"/>
    <cellStyle name="Ergebnis 2 3 7 2 2 6" xfId="29316"/>
    <cellStyle name="Ergebnis 2 3 7 2 3" xfId="16834"/>
    <cellStyle name="Ergebnis 2 3 7 2 3 2" xfId="23993"/>
    <cellStyle name="Ergebnis 2 3 7 2 3 2 2" xfId="38308"/>
    <cellStyle name="Ergebnis 2 3 7 2 3 3" xfId="31149"/>
    <cellStyle name="Ergebnis 2 3 7 2 4" xfId="19188"/>
    <cellStyle name="Ergebnis 2 3 7 2 4 2" xfId="26325"/>
    <cellStyle name="Ergebnis 2 3 7 2 4 2 2" xfId="40640"/>
    <cellStyle name="Ergebnis 2 3 7 2 4 3" xfId="33503"/>
    <cellStyle name="Ergebnis 2 3 8" xfId="11066"/>
    <cellStyle name="Ergebnis 2 3 9" xfId="13520"/>
    <cellStyle name="Ergebnis 2 3 9 2" xfId="14345"/>
    <cellStyle name="Ergebnis 2 3 9 2 2" xfId="16714"/>
    <cellStyle name="Ergebnis 2 3 9 2 2 2" xfId="23873"/>
    <cellStyle name="Ergebnis 2 3 9 2 2 2 2" xfId="38188"/>
    <cellStyle name="Ergebnis 2 3 9 2 2 3" xfId="31029"/>
    <cellStyle name="Ergebnis 2 3 9 2 3" xfId="19068"/>
    <cellStyle name="Ergebnis 2 3 9 2 3 2" xfId="26205"/>
    <cellStyle name="Ergebnis 2 3 9 2 3 2 2" xfId="40520"/>
    <cellStyle name="Ergebnis 2 3 9 2 3 3" xfId="33383"/>
    <cellStyle name="Ergebnis 2 3 9 2 4" xfId="20401"/>
    <cellStyle name="Ergebnis 2 3 9 2 4 2" xfId="27538"/>
    <cellStyle name="Ergebnis 2 3 9 2 4 2 2" xfId="41853"/>
    <cellStyle name="Ergebnis 2 3 9 2 4 3" xfId="34716"/>
    <cellStyle name="Ergebnis 2 3 9 2 5" xfId="21616"/>
    <cellStyle name="Ergebnis 2 3 9 2 5 2" xfId="35931"/>
    <cellStyle name="Ergebnis 2 3 9 2 6" xfId="28753"/>
    <cellStyle name="Ergebnis 2 3 9 3" xfId="15889"/>
    <cellStyle name="Ergebnis 2 3 9 3 2" xfId="23048"/>
    <cellStyle name="Ergebnis 2 3 9 3 2 2" xfId="37363"/>
    <cellStyle name="Ergebnis 2 3 9 3 3" xfId="30204"/>
    <cellStyle name="Ergebnis 2 3 9 4" xfId="18243"/>
    <cellStyle name="Ergebnis 2 3 9 4 2" xfId="25380"/>
    <cellStyle name="Ergebnis 2 3 9 4 2 2" xfId="39695"/>
    <cellStyle name="Ergebnis 2 3 9 4 3" xfId="32558"/>
    <cellStyle name="Ergebnis 2 4" xfId="1361"/>
    <cellStyle name="Ergebnis 2 4 2" xfId="1362"/>
    <cellStyle name="Ergebnis 2 4 2 2" xfId="13531"/>
    <cellStyle name="Ergebnis 2 4 2 2 2" xfId="14350"/>
    <cellStyle name="Ergebnis 2 4 2 2 2 2" xfId="16719"/>
    <cellStyle name="Ergebnis 2 4 2 2 2 2 2" xfId="23878"/>
    <cellStyle name="Ergebnis 2 4 2 2 2 2 2 2" xfId="38193"/>
    <cellStyle name="Ergebnis 2 4 2 2 2 2 3" xfId="31034"/>
    <cellStyle name="Ergebnis 2 4 2 2 2 3" xfId="19073"/>
    <cellStyle name="Ergebnis 2 4 2 2 2 3 2" xfId="26210"/>
    <cellStyle name="Ergebnis 2 4 2 2 2 3 2 2" xfId="40525"/>
    <cellStyle name="Ergebnis 2 4 2 2 2 3 3" xfId="33388"/>
    <cellStyle name="Ergebnis 2 4 2 2 2 4" xfId="20406"/>
    <cellStyle name="Ergebnis 2 4 2 2 2 4 2" xfId="27543"/>
    <cellStyle name="Ergebnis 2 4 2 2 2 4 2 2" xfId="41858"/>
    <cellStyle name="Ergebnis 2 4 2 2 2 4 3" xfId="34721"/>
    <cellStyle name="Ergebnis 2 4 2 2 2 5" xfId="21621"/>
    <cellStyle name="Ergebnis 2 4 2 2 2 5 2" xfId="35936"/>
    <cellStyle name="Ergebnis 2 4 2 2 2 6" xfId="28758"/>
    <cellStyle name="Ergebnis 2 4 2 2 3" xfId="15900"/>
    <cellStyle name="Ergebnis 2 4 2 2 3 2" xfId="23059"/>
    <cellStyle name="Ergebnis 2 4 2 2 3 2 2" xfId="37374"/>
    <cellStyle name="Ergebnis 2 4 2 2 3 3" xfId="30215"/>
    <cellStyle name="Ergebnis 2 4 2 2 4" xfId="18254"/>
    <cellStyle name="Ergebnis 2 4 2 2 4 2" xfId="25391"/>
    <cellStyle name="Ergebnis 2 4 2 2 4 2 2" xfId="39706"/>
    <cellStyle name="Ergebnis 2 4 2 2 4 3" xfId="32569"/>
    <cellStyle name="Ergebnis 2 4 3" xfId="1363"/>
    <cellStyle name="Ergebnis 2 4 3 2" xfId="13532"/>
    <cellStyle name="Ergebnis 2 4 3 2 2" xfId="14614"/>
    <cellStyle name="Ergebnis 2 4 3 2 2 2" xfId="16977"/>
    <cellStyle name="Ergebnis 2 4 3 2 2 2 2" xfId="24136"/>
    <cellStyle name="Ergebnis 2 4 3 2 2 2 2 2" xfId="38451"/>
    <cellStyle name="Ergebnis 2 4 3 2 2 2 3" xfId="31292"/>
    <cellStyle name="Ergebnis 2 4 3 2 2 3" xfId="19331"/>
    <cellStyle name="Ergebnis 2 4 3 2 2 3 2" xfId="26468"/>
    <cellStyle name="Ergebnis 2 4 3 2 2 3 2 2" xfId="40783"/>
    <cellStyle name="Ergebnis 2 4 3 2 2 3 3" xfId="33646"/>
    <cellStyle name="Ergebnis 2 4 3 2 2 4" xfId="20629"/>
    <cellStyle name="Ergebnis 2 4 3 2 2 4 2" xfId="27766"/>
    <cellStyle name="Ergebnis 2 4 3 2 2 4 2 2" xfId="42081"/>
    <cellStyle name="Ergebnis 2 4 3 2 2 4 3" xfId="34944"/>
    <cellStyle name="Ergebnis 2 4 3 2 2 5" xfId="21844"/>
    <cellStyle name="Ergebnis 2 4 3 2 2 5 2" xfId="36159"/>
    <cellStyle name="Ergebnis 2 4 3 2 2 6" xfId="28981"/>
    <cellStyle name="Ergebnis 2 4 3 2 3" xfId="15901"/>
    <cellStyle name="Ergebnis 2 4 3 2 3 2" xfId="23060"/>
    <cellStyle name="Ergebnis 2 4 3 2 3 2 2" xfId="37375"/>
    <cellStyle name="Ergebnis 2 4 3 2 3 3" xfId="30216"/>
    <cellStyle name="Ergebnis 2 4 3 2 4" xfId="18255"/>
    <cellStyle name="Ergebnis 2 4 3 2 4 2" xfId="25392"/>
    <cellStyle name="Ergebnis 2 4 3 2 4 2 2" xfId="39707"/>
    <cellStyle name="Ergebnis 2 4 3 2 4 3" xfId="32570"/>
    <cellStyle name="Ergebnis 2 4 4" xfId="1364"/>
    <cellStyle name="Ergebnis 2 4 4 2" xfId="13533"/>
    <cellStyle name="Ergebnis 2 4 4 2 2" xfId="14348"/>
    <cellStyle name="Ergebnis 2 4 4 2 2 2" xfId="16717"/>
    <cellStyle name="Ergebnis 2 4 4 2 2 2 2" xfId="23876"/>
    <cellStyle name="Ergebnis 2 4 4 2 2 2 2 2" xfId="38191"/>
    <cellStyle name="Ergebnis 2 4 4 2 2 2 3" xfId="31032"/>
    <cellStyle name="Ergebnis 2 4 4 2 2 3" xfId="19071"/>
    <cellStyle name="Ergebnis 2 4 4 2 2 3 2" xfId="26208"/>
    <cellStyle name="Ergebnis 2 4 4 2 2 3 2 2" xfId="40523"/>
    <cellStyle name="Ergebnis 2 4 4 2 2 3 3" xfId="33386"/>
    <cellStyle name="Ergebnis 2 4 4 2 2 4" xfId="20404"/>
    <cellStyle name="Ergebnis 2 4 4 2 2 4 2" xfId="27541"/>
    <cellStyle name="Ergebnis 2 4 4 2 2 4 2 2" xfId="41856"/>
    <cellStyle name="Ergebnis 2 4 4 2 2 4 3" xfId="34719"/>
    <cellStyle name="Ergebnis 2 4 4 2 2 5" xfId="21619"/>
    <cellStyle name="Ergebnis 2 4 4 2 2 5 2" xfId="35934"/>
    <cellStyle name="Ergebnis 2 4 4 2 2 6" xfId="28756"/>
    <cellStyle name="Ergebnis 2 4 4 2 3" xfId="15902"/>
    <cellStyle name="Ergebnis 2 4 4 2 3 2" xfId="23061"/>
    <cellStyle name="Ergebnis 2 4 4 2 3 2 2" xfId="37376"/>
    <cellStyle name="Ergebnis 2 4 4 2 3 3" xfId="30217"/>
    <cellStyle name="Ergebnis 2 4 4 2 4" xfId="18256"/>
    <cellStyle name="Ergebnis 2 4 4 2 4 2" xfId="25393"/>
    <cellStyle name="Ergebnis 2 4 4 2 4 2 2" xfId="39708"/>
    <cellStyle name="Ergebnis 2 4 4 2 4 3" xfId="32571"/>
    <cellStyle name="Ergebnis 2 4 5" xfId="1365"/>
    <cellStyle name="Ergebnis 2 4 5 2" xfId="13534"/>
    <cellStyle name="Ergebnis 2 4 5 2 2" xfId="13397"/>
    <cellStyle name="Ergebnis 2 4 5 2 2 2" xfId="15766"/>
    <cellStyle name="Ergebnis 2 4 5 2 2 2 2" xfId="22925"/>
    <cellStyle name="Ergebnis 2 4 5 2 2 2 2 2" xfId="37240"/>
    <cellStyle name="Ergebnis 2 4 5 2 2 2 3" xfId="30081"/>
    <cellStyle name="Ergebnis 2 4 5 2 2 3" xfId="18120"/>
    <cellStyle name="Ergebnis 2 4 5 2 2 3 2" xfId="25257"/>
    <cellStyle name="Ergebnis 2 4 5 2 2 3 2 2" xfId="39572"/>
    <cellStyle name="Ergebnis 2 4 5 2 2 3 3" xfId="32435"/>
    <cellStyle name="Ergebnis 2 4 5 2 2 4" xfId="19824"/>
    <cellStyle name="Ergebnis 2 4 5 2 2 4 2" xfId="26961"/>
    <cellStyle name="Ergebnis 2 4 5 2 2 4 2 2" xfId="41276"/>
    <cellStyle name="Ergebnis 2 4 5 2 2 4 3" xfId="34139"/>
    <cellStyle name="Ergebnis 2 4 5 2 2 5" xfId="21039"/>
    <cellStyle name="Ergebnis 2 4 5 2 2 5 2" xfId="35354"/>
    <cellStyle name="Ergebnis 2 4 5 2 2 6" xfId="28176"/>
    <cellStyle name="Ergebnis 2 4 5 2 3" xfId="15903"/>
    <cellStyle name="Ergebnis 2 4 5 2 3 2" xfId="23062"/>
    <cellStyle name="Ergebnis 2 4 5 2 3 2 2" xfId="37377"/>
    <cellStyle name="Ergebnis 2 4 5 2 3 3" xfId="30218"/>
    <cellStyle name="Ergebnis 2 4 5 2 4" xfId="18257"/>
    <cellStyle name="Ergebnis 2 4 5 2 4 2" xfId="25394"/>
    <cellStyle name="Ergebnis 2 4 5 2 4 2 2" xfId="39709"/>
    <cellStyle name="Ergebnis 2 4 5 2 4 3" xfId="32572"/>
    <cellStyle name="Ergebnis 2 4 6" xfId="10775"/>
    <cellStyle name="Ergebnis 2 4 6 2" xfId="14466"/>
    <cellStyle name="Ergebnis 2 4 6 2 2" xfId="14998"/>
    <cellStyle name="Ergebnis 2 4 6 2 2 2" xfId="17355"/>
    <cellStyle name="Ergebnis 2 4 6 2 2 2 2" xfId="24492"/>
    <cellStyle name="Ergebnis 2 4 6 2 2 2 2 2" xfId="38807"/>
    <cellStyle name="Ergebnis 2 4 6 2 2 2 3" xfId="31670"/>
    <cellStyle name="Ergebnis 2 4 6 2 2 3" xfId="19709"/>
    <cellStyle name="Ergebnis 2 4 6 2 2 3 2" xfId="26846"/>
    <cellStyle name="Ergebnis 2 4 6 2 2 3 2 2" xfId="41161"/>
    <cellStyle name="Ergebnis 2 4 6 2 2 3 3" xfId="34024"/>
    <cellStyle name="Ergebnis 2 4 6 2 2 4" xfId="20985"/>
    <cellStyle name="Ergebnis 2 4 6 2 2 4 2" xfId="28122"/>
    <cellStyle name="Ergebnis 2 4 6 2 2 4 2 2" xfId="42437"/>
    <cellStyle name="Ergebnis 2 4 6 2 2 4 3" xfId="35300"/>
    <cellStyle name="Ergebnis 2 4 6 2 2 5" xfId="22161"/>
    <cellStyle name="Ergebnis 2 4 6 2 2 5 2" xfId="36476"/>
    <cellStyle name="Ergebnis 2 4 6 2 2 6" xfId="29317"/>
    <cellStyle name="Ergebnis 2 4 6 2 3" xfId="16835"/>
    <cellStyle name="Ergebnis 2 4 6 2 3 2" xfId="23994"/>
    <cellStyle name="Ergebnis 2 4 6 2 3 2 2" xfId="38309"/>
    <cellStyle name="Ergebnis 2 4 6 2 3 3" xfId="31150"/>
    <cellStyle name="Ergebnis 2 4 6 2 4" xfId="19189"/>
    <cellStyle name="Ergebnis 2 4 6 2 4 2" xfId="26326"/>
    <cellStyle name="Ergebnis 2 4 6 2 4 2 2" xfId="40641"/>
    <cellStyle name="Ergebnis 2 4 6 2 4 3" xfId="33504"/>
    <cellStyle name="Ergebnis 2 4 7" xfId="11068"/>
    <cellStyle name="Ergebnis 2 4 8" xfId="13530"/>
    <cellStyle name="Ergebnis 2 4 8 2" xfId="13466"/>
    <cellStyle name="Ergebnis 2 4 8 2 2" xfId="15835"/>
    <cellStyle name="Ergebnis 2 4 8 2 2 2" xfId="22994"/>
    <cellStyle name="Ergebnis 2 4 8 2 2 2 2" xfId="37309"/>
    <cellStyle name="Ergebnis 2 4 8 2 2 3" xfId="30150"/>
    <cellStyle name="Ergebnis 2 4 8 2 3" xfId="18189"/>
    <cellStyle name="Ergebnis 2 4 8 2 3 2" xfId="25326"/>
    <cellStyle name="Ergebnis 2 4 8 2 3 2 2" xfId="39641"/>
    <cellStyle name="Ergebnis 2 4 8 2 3 3" xfId="32504"/>
    <cellStyle name="Ergebnis 2 4 8 2 4" xfId="19893"/>
    <cellStyle name="Ergebnis 2 4 8 2 4 2" xfId="27030"/>
    <cellStyle name="Ergebnis 2 4 8 2 4 2 2" xfId="41345"/>
    <cellStyle name="Ergebnis 2 4 8 2 4 3" xfId="34208"/>
    <cellStyle name="Ergebnis 2 4 8 2 5" xfId="21108"/>
    <cellStyle name="Ergebnis 2 4 8 2 5 2" xfId="35423"/>
    <cellStyle name="Ergebnis 2 4 8 2 6" xfId="28245"/>
    <cellStyle name="Ergebnis 2 4 8 3" xfId="15899"/>
    <cellStyle name="Ergebnis 2 4 8 3 2" xfId="23058"/>
    <cellStyle name="Ergebnis 2 4 8 3 2 2" xfId="37373"/>
    <cellStyle name="Ergebnis 2 4 8 3 3" xfId="30214"/>
    <cellStyle name="Ergebnis 2 4 8 4" xfId="18253"/>
    <cellStyle name="Ergebnis 2 4 8 4 2" xfId="25390"/>
    <cellStyle name="Ergebnis 2 4 8 4 2 2" xfId="39705"/>
    <cellStyle name="Ergebnis 2 4 8 4 3" xfId="32568"/>
    <cellStyle name="Ergebnis 2 5" xfId="1366"/>
    <cellStyle name="Ergebnis 2 5 2" xfId="7591"/>
    <cellStyle name="Ergebnis 2 5 2 2" xfId="14096"/>
    <cellStyle name="Ergebnis 2 5 2 2 2" xfId="14966"/>
    <cellStyle name="Ergebnis 2 5 2 2 2 2" xfId="17323"/>
    <cellStyle name="Ergebnis 2 5 2 2 2 2 2" xfId="24460"/>
    <cellStyle name="Ergebnis 2 5 2 2 2 2 2 2" xfId="38775"/>
    <cellStyle name="Ergebnis 2 5 2 2 2 2 3" xfId="31638"/>
    <cellStyle name="Ergebnis 2 5 2 2 2 3" xfId="19677"/>
    <cellStyle name="Ergebnis 2 5 2 2 2 3 2" xfId="26814"/>
    <cellStyle name="Ergebnis 2 5 2 2 2 3 2 2" xfId="41129"/>
    <cellStyle name="Ergebnis 2 5 2 2 2 3 3" xfId="33992"/>
    <cellStyle name="Ergebnis 2 5 2 2 2 4" xfId="20953"/>
    <cellStyle name="Ergebnis 2 5 2 2 2 4 2" xfId="28090"/>
    <cellStyle name="Ergebnis 2 5 2 2 2 4 2 2" xfId="42405"/>
    <cellStyle name="Ergebnis 2 5 2 2 2 4 3" xfId="35268"/>
    <cellStyle name="Ergebnis 2 5 2 2 2 5" xfId="22129"/>
    <cellStyle name="Ergebnis 2 5 2 2 2 5 2" xfId="36444"/>
    <cellStyle name="Ergebnis 2 5 2 2 2 6" xfId="29285"/>
    <cellStyle name="Ergebnis 2 5 2 2 3" xfId="16465"/>
    <cellStyle name="Ergebnis 2 5 2 2 3 2" xfId="23624"/>
    <cellStyle name="Ergebnis 2 5 2 2 3 2 2" xfId="37939"/>
    <cellStyle name="Ergebnis 2 5 2 2 3 3" xfId="30780"/>
    <cellStyle name="Ergebnis 2 5 2 2 4" xfId="18819"/>
    <cellStyle name="Ergebnis 2 5 2 2 4 2" xfId="25956"/>
    <cellStyle name="Ergebnis 2 5 2 2 4 2 2" xfId="40271"/>
    <cellStyle name="Ergebnis 2 5 2 2 4 3" xfId="33134"/>
    <cellStyle name="Ergebnis 2 5 3" xfId="11069"/>
    <cellStyle name="Ergebnis 2 5 4" xfId="13535"/>
    <cellStyle name="Ergebnis 2 5 4 2" xfId="14349"/>
    <cellStyle name="Ergebnis 2 5 4 2 2" xfId="16718"/>
    <cellStyle name="Ergebnis 2 5 4 2 2 2" xfId="23877"/>
    <cellStyle name="Ergebnis 2 5 4 2 2 2 2" xfId="38192"/>
    <cellStyle name="Ergebnis 2 5 4 2 2 3" xfId="31033"/>
    <cellStyle name="Ergebnis 2 5 4 2 3" xfId="19072"/>
    <cellStyle name="Ergebnis 2 5 4 2 3 2" xfId="26209"/>
    <cellStyle name="Ergebnis 2 5 4 2 3 2 2" xfId="40524"/>
    <cellStyle name="Ergebnis 2 5 4 2 3 3" xfId="33387"/>
    <cellStyle name="Ergebnis 2 5 4 2 4" xfId="20405"/>
    <cellStyle name="Ergebnis 2 5 4 2 4 2" xfId="27542"/>
    <cellStyle name="Ergebnis 2 5 4 2 4 2 2" xfId="41857"/>
    <cellStyle name="Ergebnis 2 5 4 2 4 3" xfId="34720"/>
    <cellStyle name="Ergebnis 2 5 4 2 5" xfId="21620"/>
    <cellStyle name="Ergebnis 2 5 4 2 5 2" xfId="35935"/>
    <cellStyle name="Ergebnis 2 5 4 2 6" xfId="28757"/>
    <cellStyle name="Ergebnis 2 5 4 3" xfId="15904"/>
    <cellStyle name="Ergebnis 2 5 4 3 2" xfId="23063"/>
    <cellStyle name="Ergebnis 2 5 4 3 2 2" xfId="37378"/>
    <cellStyle name="Ergebnis 2 5 4 3 3" xfId="30219"/>
    <cellStyle name="Ergebnis 2 5 4 4" xfId="18258"/>
    <cellStyle name="Ergebnis 2 5 4 4 2" xfId="25395"/>
    <cellStyle name="Ergebnis 2 5 4 4 2 2" xfId="39710"/>
    <cellStyle name="Ergebnis 2 5 4 4 3" xfId="32573"/>
    <cellStyle name="Ergebnis 2 6" xfId="1367"/>
    <cellStyle name="Ergebnis 2 6 2" xfId="7592"/>
    <cellStyle name="Ergebnis 2 6 2 2" xfId="14097"/>
    <cellStyle name="Ergebnis 2 6 2 2 2" xfId="14967"/>
    <cellStyle name="Ergebnis 2 6 2 2 2 2" xfId="17324"/>
    <cellStyle name="Ergebnis 2 6 2 2 2 2 2" xfId="24461"/>
    <cellStyle name="Ergebnis 2 6 2 2 2 2 2 2" xfId="38776"/>
    <cellStyle name="Ergebnis 2 6 2 2 2 2 3" xfId="31639"/>
    <cellStyle name="Ergebnis 2 6 2 2 2 3" xfId="19678"/>
    <cellStyle name="Ergebnis 2 6 2 2 2 3 2" xfId="26815"/>
    <cellStyle name="Ergebnis 2 6 2 2 2 3 2 2" xfId="41130"/>
    <cellStyle name="Ergebnis 2 6 2 2 2 3 3" xfId="33993"/>
    <cellStyle name="Ergebnis 2 6 2 2 2 4" xfId="20954"/>
    <cellStyle name="Ergebnis 2 6 2 2 2 4 2" xfId="28091"/>
    <cellStyle name="Ergebnis 2 6 2 2 2 4 2 2" xfId="42406"/>
    <cellStyle name="Ergebnis 2 6 2 2 2 4 3" xfId="35269"/>
    <cellStyle name="Ergebnis 2 6 2 2 2 5" xfId="22130"/>
    <cellStyle name="Ergebnis 2 6 2 2 2 5 2" xfId="36445"/>
    <cellStyle name="Ergebnis 2 6 2 2 2 6" xfId="29286"/>
    <cellStyle name="Ergebnis 2 6 2 2 3" xfId="16466"/>
    <cellStyle name="Ergebnis 2 6 2 2 3 2" xfId="23625"/>
    <cellStyle name="Ergebnis 2 6 2 2 3 2 2" xfId="37940"/>
    <cellStyle name="Ergebnis 2 6 2 2 3 3" xfId="30781"/>
    <cellStyle name="Ergebnis 2 6 2 2 4" xfId="18820"/>
    <cellStyle name="Ergebnis 2 6 2 2 4 2" xfId="25957"/>
    <cellStyle name="Ergebnis 2 6 2 2 4 2 2" xfId="40272"/>
    <cellStyle name="Ergebnis 2 6 2 2 4 3" xfId="33135"/>
    <cellStyle name="Ergebnis 2 6 3" xfId="13536"/>
    <cellStyle name="Ergebnis 2 6 3 2" xfId="14423"/>
    <cellStyle name="Ergebnis 2 6 3 2 2" xfId="16792"/>
    <cellStyle name="Ergebnis 2 6 3 2 2 2" xfId="23951"/>
    <cellStyle name="Ergebnis 2 6 3 2 2 2 2" xfId="38266"/>
    <cellStyle name="Ergebnis 2 6 3 2 2 3" xfId="31107"/>
    <cellStyle name="Ergebnis 2 6 3 2 3" xfId="19146"/>
    <cellStyle name="Ergebnis 2 6 3 2 3 2" xfId="26283"/>
    <cellStyle name="Ergebnis 2 6 3 2 3 2 2" xfId="40598"/>
    <cellStyle name="Ergebnis 2 6 3 2 3 3" xfId="33461"/>
    <cellStyle name="Ergebnis 2 6 3 2 4" xfId="20479"/>
    <cellStyle name="Ergebnis 2 6 3 2 4 2" xfId="27616"/>
    <cellStyle name="Ergebnis 2 6 3 2 4 2 2" xfId="41931"/>
    <cellStyle name="Ergebnis 2 6 3 2 4 3" xfId="34794"/>
    <cellStyle name="Ergebnis 2 6 3 2 5" xfId="21694"/>
    <cellStyle name="Ergebnis 2 6 3 2 5 2" xfId="36009"/>
    <cellStyle name="Ergebnis 2 6 3 2 6" xfId="28831"/>
    <cellStyle name="Ergebnis 2 6 3 3" xfId="15905"/>
    <cellStyle name="Ergebnis 2 6 3 3 2" xfId="23064"/>
    <cellStyle name="Ergebnis 2 6 3 3 2 2" xfId="37379"/>
    <cellStyle name="Ergebnis 2 6 3 3 3" xfId="30220"/>
    <cellStyle name="Ergebnis 2 6 3 4" xfId="18259"/>
    <cellStyle name="Ergebnis 2 6 3 4 2" xfId="25396"/>
    <cellStyle name="Ergebnis 2 6 3 4 2 2" xfId="39711"/>
    <cellStyle name="Ergebnis 2 6 3 4 3" xfId="32574"/>
    <cellStyle name="Ergebnis 2 7" xfId="1368"/>
    <cellStyle name="Ergebnis 2 7 2" xfId="11070"/>
    <cellStyle name="Ergebnis 2 7 2 2" xfId="14485"/>
    <cellStyle name="Ergebnis 2 7 2 2 2" xfId="15010"/>
    <cellStyle name="Ergebnis 2 7 2 2 2 2" xfId="17367"/>
    <cellStyle name="Ergebnis 2 7 2 2 2 2 2" xfId="24504"/>
    <cellStyle name="Ergebnis 2 7 2 2 2 2 2 2" xfId="38819"/>
    <cellStyle name="Ergebnis 2 7 2 2 2 2 3" xfId="31682"/>
    <cellStyle name="Ergebnis 2 7 2 2 2 3" xfId="19721"/>
    <cellStyle name="Ergebnis 2 7 2 2 2 3 2" xfId="26858"/>
    <cellStyle name="Ergebnis 2 7 2 2 2 3 2 2" xfId="41173"/>
    <cellStyle name="Ergebnis 2 7 2 2 2 3 3" xfId="34036"/>
    <cellStyle name="Ergebnis 2 7 2 2 2 4" xfId="20997"/>
    <cellStyle name="Ergebnis 2 7 2 2 2 4 2" xfId="28134"/>
    <cellStyle name="Ergebnis 2 7 2 2 2 4 2 2" xfId="42449"/>
    <cellStyle name="Ergebnis 2 7 2 2 2 4 3" xfId="35312"/>
    <cellStyle name="Ergebnis 2 7 2 2 2 5" xfId="22173"/>
    <cellStyle name="Ergebnis 2 7 2 2 2 5 2" xfId="36488"/>
    <cellStyle name="Ergebnis 2 7 2 2 2 6" xfId="29329"/>
    <cellStyle name="Ergebnis 2 7 2 2 3" xfId="16854"/>
    <cellStyle name="Ergebnis 2 7 2 2 3 2" xfId="24013"/>
    <cellStyle name="Ergebnis 2 7 2 2 3 2 2" xfId="38328"/>
    <cellStyle name="Ergebnis 2 7 2 2 3 3" xfId="31169"/>
    <cellStyle name="Ergebnis 2 7 2 2 4" xfId="19208"/>
    <cellStyle name="Ergebnis 2 7 2 2 4 2" xfId="26345"/>
    <cellStyle name="Ergebnis 2 7 2 2 4 2 2" xfId="40660"/>
    <cellStyle name="Ergebnis 2 7 2 2 4 3" xfId="33523"/>
    <cellStyle name="Ergebnis 2 7 3" xfId="13537"/>
    <cellStyle name="Ergebnis 2 7 3 2" xfId="14690"/>
    <cellStyle name="Ergebnis 2 7 3 2 2" xfId="17053"/>
    <cellStyle name="Ergebnis 2 7 3 2 2 2" xfId="24212"/>
    <cellStyle name="Ergebnis 2 7 3 2 2 2 2" xfId="38527"/>
    <cellStyle name="Ergebnis 2 7 3 2 2 3" xfId="31368"/>
    <cellStyle name="Ergebnis 2 7 3 2 3" xfId="19407"/>
    <cellStyle name="Ergebnis 2 7 3 2 3 2" xfId="26544"/>
    <cellStyle name="Ergebnis 2 7 3 2 3 2 2" xfId="40859"/>
    <cellStyle name="Ergebnis 2 7 3 2 3 3" xfId="33722"/>
    <cellStyle name="Ergebnis 2 7 3 2 4" xfId="20705"/>
    <cellStyle name="Ergebnis 2 7 3 2 4 2" xfId="27842"/>
    <cellStyle name="Ergebnis 2 7 3 2 4 2 2" xfId="42157"/>
    <cellStyle name="Ergebnis 2 7 3 2 4 3" xfId="35020"/>
    <cellStyle name="Ergebnis 2 7 3 2 5" xfId="21920"/>
    <cellStyle name="Ergebnis 2 7 3 2 5 2" xfId="36235"/>
    <cellStyle name="Ergebnis 2 7 3 2 6" xfId="29057"/>
    <cellStyle name="Ergebnis 2 7 3 3" xfId="15906"/>
    <cellStyle name="Ergebnis 2 7 3 3 2" xfId="23065"/>
    <cellStyle name="Ergebnis 2 7 3 3 2 2" xfId="37380"/>
    <cellStyle name="Ergebnis 2 7 3 3 3" xfId="30221"/>
    <cellStyle name="Ergebnis 2 7 3 4" xfId="18260"/>
    <cellStyle name="Ergebnis 2 7 3 4 2" xfId="25397"/>
    <cellStyle name="Ergebnis 2 7 3 4 2 2" xfId="39712"/>
    <cellStyle name="Ergebnis 2 7 3 4 3" xfId="32575"/>
    <cellStyle name="Ergebnis 2 8" xfId="1369"/>
    <cellStyle name="Ergebnis 2 8 2" xfId="13538"/>
    <cellStyle name="Ergebnis 2 8 2 2" xfId="13951"/>
    <cellStyle name="Ergebnis 2 8 2 2 2" xfId="16320"/>
    <cellStyle name="Ergebnis 2 8 2 2 2 2" xfId="23479"/>
    <cellStyle name="Ergebnis 2 8 2 2 2 2 2" xfId="37794"/>
    <cellStyle name="Ergebnis 2 8 2 2 2 3" xfId="30635"/>
    <cellStyle name="Ergebnis 2 8 2 2 3" xfId="18674"/>
    <cellStyle name="Ergebnis 2 8 2 2 3 2" xfId="25811"/>
    <cellStyle name="Ergebnis 2 8 2 2 3 2 2" xfId="40126"/>
    <cellStyle name="Ergebnis 2 8 2 2 3 3" xfId="32989"/>
    <cellStyle name="Ergebnis 2 8 2 2 4" xfId="20115"/>
    <cellStyle name="Ergebnis 2 8 2 2 4 2" xfId="27252"/>
    <cellStyle name="Ergebnis 2 8 2 2 4 2 2" xfId="41567"/>
    <cellStyle name="Ergebnis 2 8 2 2 4 3" xfId="34430"/>
    <cellStyle name="Ergebnis 2 8 2 2 5" xfId="21330"/>
    <cellStyle name="Ergebnis 2 8 2 2 5 2" xfId="35645"/>
    <cellStyle name="Ergebnis 2 8 2 2 6" xfId="28467"/>
    <cellStyle name="Ergebnis 2 8 2 3" xfId="15907"/>
    <cellStyle name="Ergebnis 2 8 2 3 2" xfId="23066"/>
    <cellStyle name="Ergebnis 2 8 2 3 2 2" xfId="37381"/>
    <cellStyle name="Ergebnis 2 8 2 3 3" xfId="30222"/>
    <cellStyle name="Ergebnis 2 8 2 4" xfId="18261"/>
    <cellStyle name="Ergebnis 2 8 2 4 2" xfId="25398"/>
    <cellStyle name="Ergebnis 2 8 2 4 2 2" xfId="39713"/>
    <cellStyle name="Ergebnis 2 8 2 4 3" xfId="32576"/>
    <cellStyle name="Ergebnis 2 9" xfId="2958"/>
    <cellStyle name="Ergebnis 2 9 2" xfId="11782"/>
    <cellStyle name="Ergebnis 2 9 2 2" xfId="13923"/>
    <cellStyle name="Ergebnis 2 9 2 2 2" xfId="14268"/>
    <cellStyle name="Ergebnis 2 9 2 2 2 2" xfId="16637"/>
    <cellStyle name="Ergebnis 2 9 2 2 2 2 2" xfId="23796"/>
    <cellStyle name="Ergebnis 2 9 2 2 2 2 2 2" xfId="38111"/>
    <cellStyle name="Ergebnis 2 9 2 2 2 2 3" xfId="30952"/>
    <cellStyle name="Ergebnis 2 9 2 2 2 3" xfId="18991"/>
    <cellStyle name="Ergebnis 2 9 2 2 2 3 2" xfId="26128"/>
    <cellStyle name="Ergebnis 2 9 2 2 2 3 2 2" xfId="40443"/>
    <cellStyle name="Ergebnis 2 9 2 2 2 3 3" xfId="33306"/>
    <cellStyle name="Ergebnis 2 9 2 2 2 4" xfId="20324"/>
    <cellStyle name="Ergebnis 2 9 2 2 2 4 2" xfId="27461"/>
    <cellStyle name="Ergebnis 2 9 2 2 2 4 2 2" xfId="41776"/>
    <cellStyle name="Ergebnis 2 9 2 2 2 4 3" xfId="34639"/>
    <cellStyle name="Ergebnis 2 9 2 2 2 5" xfId="21539"/>
    <cellStyle name="Ergebnis 2 9 2 2 2 5 2" xfId="35854"/>
    <cellStyle name="Ergebnis 2 9 2 2 2 6" xfId="28676"/>
    <cellStyle name="Ergebnis 2 9 2 2 3" xfId="16292"/>
    <cellStyle name="Ergebnis 2 9 2 2 3 2" xfId="23451"/>
    <cellStyle name="Ergebnis 2 9 2 2 3 2 2" xfId="37766"/>
    <cellStyle name="Ergebnis 2 9 2 2 3 3" xfId="30607"/>
    <cellStyle name="Ergebnis 2 9 2 2 4" xfId="18646"/>
    <cellStyle name="Ergebnis 2 9 2 2 4 2" xfId="25783"/>
    <cellStyle name="Ergebnis 2 9 2 2 4 2 2" xfId="40098"/>
    <cellStyle name="Ergebnis 2 9 2 2 4 3" xfId="32961"/>
    <cellStyle name="Ergebnis 2 9 3" xfId="11447"/>
    <cellStyle name="Ergebnis 2_SOFI Tab. H1.2-1A" xfId="1370"/>
    <cellStyle name="Ergebnis 3" xfId="1371"/>
    <cellStyle name="Ergebnis 3 2" xfId="1372"/>
    <cellStyle name="Ergebnis 3 2 2" xfId="7594"/>
    <cellStyle name="Ergebnis 3 2 2 2" xfId="14099"/>
    <cellStyle name="Ergebnis 3 2 2 2 2" xfId="14969"/>
    <cellStyle name="Ergebnis 3 2 2 2 2 2" xfId="17326"/>
    <cellStyle name="Ergebnis 3 2 2 2 2 2 2" xfId="24463"/>
    <cellStyle name="Ergebnis 3 2 2 2 2 2 2 2" xfId="38778"/>
    <cellStyle name="Ergebnis 3 2 2 2 2 2 3" xfId="31641"/>
    <cellStyle name="Ergebnis 3 2 2 2 2 3" xfId="19680"/>
    <cellStyle name="Ergebnis 3 2 2 2 2 3 2" xfId="26817"/>
    <cellStyle name="Ergebnis 3 2 2 2 2 3 2 2" xfId="41132"/>
    <cellStyle name="Ergebnis 3 2 2 2 2 3 3" xfId="33995"/>
    <cellStyle name="Ergebnis 3 2 2 2 2 4" xfId="20956"/>
    <cellStyle name="Ergebnis 3 2 2 2 2 4 2" xfId="28093"/>
    <cellStyle name="Ergebnis 3 2 2 2 2 4 2 2" xfId="42408"/>
    <cellStyle name="Ergebnis 3 2 2 2 2 4 3" xfId="35271"/>
    <cellStyle name="Ergebnis 3 2 2 2 2 5" xfId="22132"/>
    <cellStyle name="Ergebnis 3 2 2 2 2 5 2" xfId="36447"/>
    <cellStyle name="Ergebnis 3 2 2 2 2 6" xfId="29288"/>
    <cellStyle name="Ergebnis 3 2 2 2 3" xfId="16468"/>
    <cellStyle name="Ergebnis 3 2 2 2 3 2" xfId="23627"/>
    <cellStyle name="Ergebnis 3 2 2 2 3 2 2" xfId="37942"/>
    <cellStyle name="Ergebnis 3 2 2 2 3 3" xfId="30783"/>
    <cellStyle name="Ergebnis 3 2 2 2 4" xfId="18822"/>
    <cellStyle name="Ergebnis 3 2 2 2 4 2" xfId="25959"/>
    <cellStyle name="Ergebnis 3 2 2 2 4 2 2" xfId="40274"/>
    <cellStyle name="Ergebnis 3 2 2 2 4 3" xfId="33137"/>
    <cellStyle name="Ergebnis 3 2 3" xfId="9098"/>
    <cellStyle name="Ergebnis 3 2 4" xfId="13540"/>
    <cellStyle name="Ergebnis 3 2 4 2" xfId="13940"/>
    <cellStyle name="Ergebnis 3 2 4 2 2" xfId="16309"/>
    <cellStyle name="Ergebnis 3 2 4 2 2 2" xfId="23468"/>
    <cellStyle name="Ergebnis 3 2 4 2 2 2 2" xfId="37783"/>
    <cellStyle name="Ergebnis 3 2 4 2 2 3" xfId="30624"/>
    <cellStyle name="Ergebnis 3 2 4 2 3" xfId="18663"/>
    <cellStyle name="Ergebnis 3 2 4 2 3 2" xfId="25800"/>
    <cellStyle name="Ergebnis 3 2 4 2 3 2 2" xfId="40115"/>
    <cellStyle name="Ergebnis 3 2 4 2 3 3" xfId="32978"/>
    <cellStyle name="Ergebnis 3 2 4 2 4" xfId="20104"/>
    <cellStyle name="Ergebnis 3 2 4 2 4 2" xfId="27241"/>
    <cellStyle name="Ergebnis 3 2 4 2 4 2 2" xfId="41556"/>
    <cellStyle name="Ergebnis 3 2 4 2 4 3" xfId="34419"/>
    <cellStyle name="Ergebnis 3 2 4 2 5" xfId="21319"/>
    <cellStyle name="Ergebnis 3 2 4 2 5 2" xfId="35634"/>
    <cellStyle name="Ergebnis 3 2 4 2 6" xfId="28456"/>
    <cellStyle name="Ergebnis 3 2 4 3" xfId="15909"/>
    <cellStyle name="Ergebnis 3 2 4 3 2" xfId="23068"/>
    <cellStyle name="Ergebnis 3 2 4 3 2 2" xfId="37383"/>
    <cellStyle name="Ergebnis 3 2 4 3 3" xfId="30224"/>
    <cellStyle name="Ergebnis 3 2 4 4" xfId="18263"/>
    <cellStyle name="Ergebnis 3 2 4 4 2" xfId="25400"/>
    <cellStyle name="Ergebnis 3 2 4 4 2 2" xfId="39715"/>
    <cellStyle name="Ergebnis 3 2 4 4 3" xfId="32578"/>
    <cellStyle name="Ergebnis 3 3" xfId="1373"/>
    <cellStyle name="Ergebnis 3 3 2" xfId="7595"/>
    <cellStyle name="Ergebnis 3 3 2 2" xfId="14100"/>
    <cellStyle name="Ergebnis 3 3 2 2 2" xfId="14970"/>
    <cellStyle name="Ergebnis 3 3 2 2 2 2" xfId="17327"/>
    <cellStyle name="Ergebnis 3 3 2 2 2 2 2" xfId="24464"/>
    <cellStyle name="Ergebnis 3 3 2 2 2 2 2 2" xfId="38779"/>
    <cellStyle name="Ergebnis 3 3 2 2 2 2 3" xfId="31642"/>
    <cellStyle name="Ergebnis 3 3 2 2 2 3" xfId="19681"/>
    <cellStyle name="Ergebnis 3 3 2 2 2 3 2" xfId="26818"/>
    <cellStyle name="Ergebnis 3 3 2 2 2 3 2 2" xfId="41133"/>
    <cellStyle name="Ergebnis 3 3 2 2 2 3 3" xfId="33996"/>
    <cellStyle name="Ergebnis 3 3 2 2 2 4" xfId="20957"/>
    <cellStyle name="Ergebnis 3 3 2 2 2 4 2" xfId="28094"/>
    <cellStyle name="Ergebnis 3 3 2 2 2 4 2 2" xfId="42409"/>
    <cellStyle name="Ergebnis 3 3 2 2 2 4 3" xfId="35272"/>
    <cellStyle name="Ergebnis 3 3 2 2 2 5" xfId="22133"/>
    <cellStyle name="Ergebnis 3 3 2 2 2 5 2" xfId="36448"/>
    <cellStyle name="Ergebnis 3 3 2 2 2 6" xfId="29289"/>
    <cellStyle name="Ergebnis 3 3 2 2 3" xfId="16469"/>
    <cellStyle name="Ergebnis 3 3 2 2 3 2" xfId="23628"/>
    <cellStyle name="Ergebnis 3 3 2 2 3 2 2" xfId="37943"/>
    <cellStyle name="Ergebnis 3 3 2 2 3 3" xfId="30784"/>
    <cellStyle name="Ergebnis 3 3 2 2 4" xfId="18823"/>
    <cellStyle name="Ergebnis 3 3 2 2 4 2" xfId="25960"/>
    <cellStyle name="Ergebnis 3 3 2 2 4 2 2" xfId="40275"/>
    <cellStyle name="Ergebnis 3 3 2 2 4 3" xfId="33138"/>
    <cellStyle name="Ergebnis 3 3 3" xfId="13541"/>
    <cellStyle name="Ergebnis 3 3 3 2" xfId="14351"/>
    <cellStyle name="Ergebnis 3 3 3 2 2" xfId="16720"/>
    <cellStyle name="Ergebnis 3 3 3 2 2 2" xfId="23879"/>
    <cellStyle name="Ergebnis 3 3 3 2 2 2 2" xfId="38194"/>
    <cellStyle name="Ergebnis 3 3 3 2 2 3" xfId="31035"/>
    <cellStyle name="Ergebnis 3 3 3 2 3" xfId="19074"/>
    <cellStyle name="Ergebnis 3 3 3 2 3 2" xfId="26211"/>
    <cellStyle name="Ergebnis 3 3 3 2 3 2 2" xfId="40526"/>
    <cellStyle name="Ergebnis 3 3 3 2 3 3" xfId="33389"/>
    <cellStyle name="Ergebnis 3 3 3 2 4" xfId="20407"/>
    <cellStyle name="Ergebnis 3 3 3 2 4 2" xfId="27544"/>
    <cellStyle name="Ergebnis 3 3 3 2 4 2 2" xfId="41859"/>
    <cellStyle name="Ergebnis 3 3 3 2 4 3" xfId="34722"/>
    <cellStyle name="Ergebnis 3 3 3 2 5" xfId="21622"/>
    <cellStyle name="Ergebnis 3 3 3 2 5 2" xfId="35937"/>
    <cellStyle name="Ergebnis 3 3 3 2 6" xfId="28759"/>
    <cellStyle name="Ergebnis 3 3 3 3" xfId="15910"/>
    <cellStyle name="Ergebnis 3 3 3 3 2" xfId="23069"/>
    <cellStyle name="Ergebnis 3 3 3 3 2 2" xfId="37384"/>
    <cellStyle name="Ergebnis 3 3 3 3 3" xfId="30225"/>
    <cellStyle name="Ergebnis 3 3 3 4" xfId="18264"/>
    <cellStyle name="Ergebnis 3 3 3 4 2" xfId="25401"/>
    <cellStyle name="Ergebnis 3 3 3 4 2 2" xfId="39716"/>
    <cellStyle name="Ergebnis 3 3 3 4 3" xfId="32579"/>
    <cellStyle name="Ergebnis 3 4" xfId="1374"/>
    <cellStyle name="Ergebnis 3 4 2" xfId="13542"/>
    <cellStyle name="Ergebnis 3 4 2 2" xfId="13555"/>
    <cellStyle name="Ergebnis 3 4 2 2 2" xfId="15924"/>
    <cellStyle name="Ergebnis 3 4 2 2 2 2" xfId="23083"/>
    <cellStyle name="Ergebnis 3 4 2 2 2 2 2" xfId="37398"/>
    <cellStyle name="Ergebnis 3 4 2 2 2 3" xfId="30239"/>
    <cellStyle name="Ergebnis 3 4 2 2 3" xfId="18278"/>
    <cellStyle name="Ergebnis 3 4 2 2 3 2" xfId="25415"/>
    <cellStyle name="Ergebnis 3 4 2 2 3 2 2" xfId="39730"/>
    <cellStyle name="Ergebnis 3 4 2 2 3 3" xfId="32593"/>
    <cellStyle name="Ergebnis 3 4 2 2 4" xfId="19903"/>
    <cellStyle name="Ergebnis 3 4 2 2 4 2" xfId="27040"/>
    <cellStyle name="Ergebnis 3 4 2 2 4 2 2" xfId="41355"/>
    <cellStyle name="Ergebnis 3 4 2 2 4 3" xfId="34218"/>
    <cellStyle name="Ergebnis 3 4 2 2 5" xfId="21118"/>
    <cellStyle name="Ergebnis 3 4 2 2 5 2" xfId="35433"/>
    <cellStyle name="Ergebnis 3 4 2 2 6" xfId="28255"/>
    <cellStyle name="Ergebnis 3 4 2 3" xfId="15911"/>
    <cellStyle name="Ergebnis 3 4 2 3 2" xfId="23070"/>
    <cellStyle name="Ergebnis 3 4 2 3 2 2" xfId="37385"/>
    <cellStyle name="Ergebnis 3 4 2 3 3" xfId="30226"/>
    <cellStyle name="Ergebnis 3 4 2 4" xfId="18265"/>
    <cellStyle name="Ergebnis 3 4 2 4 2" xfId="25402"/>
    <cellStyle name="Ergebnis 3 4 2 4 2 2" xfId="39717"/>
    <cellStyle name="Ergebnis 3 4 2 4 3" xfId="32580"/>
    <cellStyle name="Ergebnis 3 5" xfId="1375"/>
    <cellStyle name="Ergebnis 3 5 2" xfId="13543"/>
    <cellStyle name="Ergebnis 3 5 2 2" xfId="14352"/>
    <cellStyle name="Ergebnis 3 5 2 2 2" xfId="16721"/>
    <cellStyle name="Ergebnis 3 5 2 2 2 2" xfId="23880"/>
    <cellStyle name="Ergebnis 3 5 2 2 2 2 2" xfId="38195"/>
    <cellStyle name="Ergebnis 3 5 2 2 2 3" xfId="31036"/>
    <cellStyle name="Ergebnis 3 5 2 2 3" xfId="19075"/>
    <cellStyle name="Ergebnis 3 5 2 2 3 2" xfId="26212"/>
    <cellStyle name="Ergebnis 3 5 2 2 3 2 2" xfId="40527"/>
    <cellStyle name="Ergebnis 3 5 2 2 3 3" xfId="33390"/>
    <cellStyle name="Ergebnis 3 5 2 2 4" xfId="20408"/>
    <cellStyle name="Ergebnis 3 5 2 2 4 2" xfId="27545"/>
    <cellStyle name="Ergebnis 3 5 2 2 4 2 2" xfId="41860"/>
    <cellStyle name="Ergebnis 3 5 2 2 4 3" xfId="34723"/>
    <cellStyle name="Ergebnis 3 5 2 2 5" xfId="21623"/>
    <cellStyle name="Ergebnis 3 5 2 2 5 2" xfId="35938"/>
    <cellStyle name="Ergebnis 3 5 2 2 6" xfId="28760"/>
    <cellStyle name="Ergebnis 3 5 2 3" xfId="15912"/>
    <cellStyle name="Ergebnis 3 5 2 3 2" xfId="23071"/>
    <cellStyle name="Ergebnis 3 5 2 3 2 2" xfId="37386"/>
    <cellStyle name="Ergebnis 3 5 2 3 3" xfId="30227"/>
    <cellStyle name="Ergebnis 3 5 2 4" xfId="18266"/>
    <cellStyle name="Ergebnis 3 5 2 4 2" xfId="25403"/>
    <cellStyle name="Ergebnis 3 5 2 4 2 2" xfId="39718"/>
    <cellStyle name="Ergebnis 3 5 2 4 3" xfId="32581"/>
    <cellStyle name="Ergebnis 3 6" xfId="7593"/>
    <cellStyle name="Ergebnis 3 6 2" xfId="11961"/>
    <cellStyle name="Ergebnis 3 6 2 2" xfId="14098"/>
    <cellStyle name="Ergebnis 3 6 2 2 2" xfId="14968"/>
    <cellStyle name="Ergebnis 3 6 2 2 2 2" xfId="17325"/>
    <cellStyle name="Ergebnis 3 6 2 2 2 2 2" xfId="24462"/>
    <cellStyle name="Ergebnis 3 6 2 2 2 2 2 2" xfId="38777"/>
    <cellStyle name="Ergebnis 3 6 2 2 2 2 3" xfId="31640"/>
    <cellStyle name="Ergebnis 3 6 2 2 2 3" xfId="19679"/>
    <cellStyle name="Ergebnis 3 6 2 2 2 3 2" xfId="26816"/>
    <cellStyle name="Ergebnis 3 6 2 2 2 3 2 2" xfId="41131"/>
    <cellStyle name="Ergebnis 3 6 2 2 2 3 3" xfId="33994"/>
    <cellStyle name="Ergebnis 3 6 2 2 2 4" xfId="20955"/>
    <cellStyle name="Ergebnis 3 6 2 2 2 4 2" xfId="28092"/>
    <cellStyle name="Ergebnis 3 6 2 2 2 4 2 2" xfId="42407"/>
    <cellStyle name="Ergebnis 3 6 2 2 2 4 3" xfId="35270"/>
    <cellStyle name="Ergebnis 3 6 2 2 2 5" xfId="22131"/>
    <cellStyle name="Ergebnis 3 6 2 2 2 5 2" xfId="36446"/>
    <cellStyle name="Ergebnis 3 6 2 2 2 6" xfId="29287"/>
    <cellStyle name="Ergebnis 3 6 2 2 3" xfId="16467"/>
    <cellStyle name="Ergebnis 3 6 2 2 3 2" xfId="23626"/>
    <cellStyle name="Ergebnis 3 6 2 2 3 2 2" xfId="37941"/>
    <cellStyle name="Ergebnis 3 6 2 2 3 3" xfId="30782"/>
    <cellStyle name="Ergebnis 3 6 2 2 4" xfId="18821"/>
    <cellStyle name="Ergebnis 3 6 2 2 4 2" xfId="25958"/>
    <cellStyle name="Ergebnis 3 6 2 2 4 2 2" xfId="40273"/>
    <cellStyle name="Ergebnis 3 6 2 2 4 3" xfId="33136"/>
    <cellStyle name="Ergebnis 3 6 3" xfId="11448"/>
    <cellStyle name="Ergebnis 3 7" xfId="8971"/>
    <cellStyle name="Ergebnis 3 7 2" xfId="12051"/>
    <cellStyle name="Ergebnis 3 7 3" xfId="11616"/>
    <cellStyle name="Ergebnis 3 7 3 2" xfId="14541"/>
    <cellStyle name="Ergebnis 3 7 3 2 2" xfId="15016"/>
    <cellStyle name="Ergebnis 3 7 3 2 2 2" xfId="17373"/>
    <cellStyle name="Ergebnis 3 7 3 2 2 2 2" xfId="24510"/>
    <cellStyle name="Ergebnis 3 7 3 2 2 2 2 2" xfId="38825"/>
    <cellStyle name="Ergebnis 3 7 3 2 2 2 3" xfId="31688"/>
    <cellStyle name="Ergebnis 3 7 3 2 2 3" xfId="19727"/>
    <cellStyle name="Ergebnis 3 7 3 2 2 3 2" xfId="26864"/>
    <cellStyle name="Ergebnis 3 7 3 2 2 3 2 2" xfId="41179"/>
    <cellStyle name="Ergebnis 3 7 3 2 2 3 3" xfId="34042"/>
    <cellStyle name="Ergebnis 3 7 3 2 2 4" xfId="21003"/>
    <cellStyle name="Ergebnis 3 7 3 2 2 4 2" xfId="28140"/>
    <cellStyle name="Ergebnis 3 7 3 2 2 4 2 2" xfId="42455"/>
    <cellStyle name="Ergebnis 3 7 3 2 2 4 3" xfId="35318"/>
    <cellStyle name="Ergebnis 3 7 3 2 2 5" xfId="22179"/>
    <cellStyle name="Ergebnis 3 7 3 2 2 5 2" xfId="36494"/>
    <cellStyle name="Ergebnis 3 7 3 2 2 6" xfId="29335"/>
    <cellStyle name="Ergebnis 3 7 3 2 3" xfId="16910"/>
    <cellStyle name="Ergebnis 3 7 3 2 3 2" xfId="24069"/>
    <cellStyle name="Ergebnis 3 7 3 2 3 2 2" xfId="38384"/>
    <cellStyle name="Ergebnis 3 7 3 2 3 3" xfId="31225"/>
    <cellStyle name="Ergebnis 3 7 3 2 4" xfId="19264"/>
    <cellStyle name="Ergebnis 3 7 3 2 4 2" xfId="26401"/>
    <cellStyle name="Ergebnis 3 7 3 2 4 2 2" xfId="40716"/>
    <cellStyle name="Ergebnis 3 7 3 2 4 3" xfId="33579"/>
    <cellStyle name="Ergebnis 3 7 4" xfId="13825"/>
    <cellStyle name="Ergebnis 3 7 4 2" xfId="14216"/>
    <cellStyle name="Ergebnis 3 7 4 2 2" xfId="16585"/>
    <cellStyle name="Ergebnis 3 7 4 2 2 2" xfId="23744"/>
    <cellStyle name="Ergebnis 3 7 4 2 2 2 2" xfId="38059"/>
    <cellStyle name="Ergebnis 3 7 4 2 2 3" xfId="30900"/>
    <cellStyle name="Ergebnis 3 7 4 2 3" xfId="18939"/>
    <cellStyle name="Ergebnis 3 7 4 2 3 2" xfId="26076"/>
    <cellStyle name="Ergebnis 3 7 4 2 3 2 2" xfId="40391"/>
    <cellStyle name="Ergebnis 3 7 4 2 3 3" xfId="33254"/>
    <cellStyle name="Ergebnis 3 7 4 2 4" xfId="20273"/>
    <cellStyle name="Ergebnis 3 7 4 2 4 2" xfId="27410"/>
    <cellStyle name="Ergebnis 3 7 4 2 4 2 2" xfId="41725"/>
    <cellStyle name="Ergebnis 3 7 4 2 4 3" xfId="34588"/>
    <cellStyle name="Ergebnis 3 7 4 2 5" xfId="21488"/>
    <cellStyle name="Ergebnis 3 7 4 2 5 2" xfId="35803"/>
    <cellStyle name="Ergebnis 3 7 4 2 6" xfId="28625"/>
    <cellStyle name="Ergebnis 3 7 4 3" xfId="16194"/>
    <cellStyle name="Ergebnis 3 7 4 3 2" xfId="23353"/>
    <cellStyle name="Ergebnis 3 7 4 3 2 2" xfId="37668"/>
    <cellStyle name="Ergebnis 3 7 4 3 3" xfId="30509"/>
    <cellStyle name="Ergebnis 3 7 4 4" xfId="18548"/>
    <cellStyle name="Ergebnis 3 7 4 4 2" xfId="25685"/>
    <cellStyle name="Ergebnis 3 7 4 4 2 2" xfId="40000"/>
    <cellStyle name="Ergebnis 3 7 4 4 3" xfId="32863"/>
    <cellStyle name="Ergebnis 3 8" xfId="13539"/>
    <cellStyle name="Ergebnis 3 8 2" xfId="13703"/>
    <cellStyle name="Ergebnis 3 8 2 2" xfId="16072"/>
    <cellStyle name="Ergebnis 3 8 2 2 2" xfId="23231"/>
    <cellStyle name="Ergebnis 3 8 2 2 2 2" xfId="37546"/>
    <cellStyle name="Ergebnis 3 8 2 2 3" xfId="30387"/>
    <cellStyle name="Ergebnis 3 8 2 3" xfId="18426"/>
    <cellStyle name="Ergebnis 3 8 2 3 2" xfId="25563"/>
    <cellStyle name="Ergebnis 3 8 2 3 2 2" xfId="39878"/>
    <cellStyle name="Ergebnis 3 8 2 3 3" xfId="32741"/>
    <cellStyle name="Ergebnis 3 8 2 4" xfId="19952"/>
    <cellStyle name="Ergebnis 3 8 2 4 2" xfId="27089"/>
    <cellStyle name="Ergebnis 3 8 2 4 2 2" xfId="41404"/>
    <cellStyle name="Ergebnis 3 8 2 4 3" xfId="34267"/>
    <cellStyle name="Ergebnis 3 8 2 5" xfId="21167"/>
    <cellStyle name="Ergebnis 3 8 2 5 2" xfId="35482"/>
    <cellStyle name="Ergebnis 3 8 2 6" xfId="28304"/>
    <cellStyle name="Ergebnis 3 8 3" xfId="15908"/>
    <cellStyle name="Ergebnis 3 8 3 2" xfId="23067"/>
    <cellStyle name="Ergebnis 3 8 3 2 2" xfId="37382"/>
    <cellStyle name="Ergebnis 3 8 3 3" xfId="30223"/>
    <cellStyle name="Ergebnis 3 8 4" xfId="18262"/>
    <cellStyle name="Ergebnis 3 8 4 2" xfId="25399"/>
    <cellStyle name="Ergebnis 3 8 4 2 2" xfId="39714"/>
    <cellStyle name="Ergebnis 3 8 4 3" xfId="32577"/>
    <cellStyle name="Ergebnis 4" xfId="1376"/>
    <cellStyle name="Ergebnis 4 2" xfId="13544"/>
    <cellStyle name="Ergebnis 4 2 2" xfId="13453"/>
    <cellStyle name="Ergebnis 4 2 2 2" xfId="15822"/>
    <cellStyle name="Ergebnis 4 2 2 2 2" xfId="22981"/>
    <cellStyle name="Ergebnis 4 2 2 2 2 2" xfId="37296"/>
    <cellStyle name="Ergebnis 4 2 2 2 3" xfId="30137"/>
    <cellStyle name="Ergebnis 4 2 2 3" xfId="18176"/>
    <cellStyle name="Ergebnis 4 2 2 3 2" xfId="25313"/>
    <cellStyle name="Ergebnis 4 2 2 3 2 2" xfId="39628"/>
    <cellStyle name="Ergebnis 4 2 2 3 3" xfId="32491"/>
    <cellStyle name="Ergebnis 4 2 2 4" xfId="19880"/>
    <cellStyle name="Ergebnis 4 2 2 4 2" xfId="27017"/>
    <cellStyle name="Ergebnis 4 2 2 4 2 2" xfId="41332"/>
    <cellStyle name="Ergebnis 4 2 2 4 3" xfId="34195"/>
    <cellStyle name="Ergebnis 4 2 2 5" xfId="21095"/>
    <cellStyle name="Ergebnis 4 2 2 5 2" xfId="35410"/>
    <cellStyle name="Ergebnis 4 2 2 6" xfId="28232"/>
    <cellStyle name="Ergebnis 4 2 3" xfId="15913"/>
    <cellStyle name="Ergebnis 4 2 3 2" xfId="23072"/>
    <cellStyle name="Ergebnis 4 2 3 2 2" xfId="37387"/>
    <cellStyle name="Ergebnis 4 2 3 3" xfId="30228"/>
    <cellStyle name="Ergebnis 4 2 4" xfId="18267"/>
    <cellStyle name="Ergebnis 4 2 4 2" xfId="25404"/>
    <cellStyle name="Ergebnis 4 2 4 2 2" xfId="39719"/>
    <cellStyle name="Ergebnis 4 2 4 3" xfId="32582"/>
    <cellStyle name="Ergebnis 5" xfId="1377"/>
    <cellStyle name="Ergebnis 5 2" xfId="13545"/>
    <cellStyle name="Ergebnis 5 2 2" xfId="14353"/>
    <cellStyle name="Ergebnis 5 2 2 2" xfId="16722"/>
    <cellStyle name="Ergebnis 5 2 2 2 2" xfId="23881"/>
    <cellStyle name="Ergebnis 5 2 2 2 2 2" xfId="38196"/>
    <cellStyle name="Ergebnis 5 2 2 2 3" xfId="31037"/>
    <cellStyle name="Ergebnis 5 2 2 3" xfId="19076"/>
    <cellStyle name="Ergebnis 5 2 2 3 2" xfId="26213"/>
    <cellStyle name="Ergebnis 5 2 2 3 2 2" xfId="40528"/>
    <cellStyle name="Ergebnis 5 2 2 3 3" xfId="33391"/>
    <cellStyle name="Ergebnis 5 2 2 4" xfId="20409"/>
    <cellStyle name="Ergebnis 5 2 2 4 2" xfId="27546"/>
    <cellStyle name="Ergebnis 5 2 2 4 2 2" xfId="41861"/>
    <cellStyle name="Ergebnis 5 2 2 4 3" xfId="34724"/>
    <cellStyle name="Ergebnis 5 2 2 5" xfId="21624"/>
    <cellStyle name="Ergebnis 5 2 2 5 2" xfId="35939"/>
    <cellStyle name="Ergebnis 5 2 2 6" xfId="28761"/>
    <cellStyle name="Ergebnis 5 2 3" xfId="15914"/>
    <cellStyle name="Ergebnis 5 2 3 2" xfId="23073"/>
    <cellStyle name="Ergebnis 5 2 3 2 2" xfId="37388"/>
    <cellStyle name="Ergebnis 5 2 3 3" xfId="30229"/>
    <cellStyle name="Ergebnis 5 2 4" xfId="18268"/>
    <cellStyle name="Ergebnis 5 2 4 2" xfId="25405"/>
    <cellStyle name="Ergebnis 5 2 4 2 2" xfId="39720"/>
    <cellStyle name="Ergebnis 5 2 4 3" xfId="32583"/>
    <cellStyle name="Ergebnis 6" xfId="1378"/>
    <cellStyle name="Ergebnis 6 2" xfId="13546"/>
    <cellStyle name="Ergebnis 6 2 2" xfId="14430"/>
    <cellStyle name="Ergebnis 6 2 2 2" xfId="16799"/>
    <cellStyle name="Ergebnis 6 2 2 2 2" xfId="23958"/>
    <cellStyle name="Ergebnis 6 2 2 2 2 2" xfId="38273"/>
    <cellStyle name="Ergebnis 6 2 2 2 3" xfId="31114"/>
    <cellStyle name="Ergebnis 6 2 2 3" xfId="19153"/>
    <cellStyle name="Ergebnis 6 2 2 3 2" xfId="26290"/>
    <cellStyle name="Ergebnis 6 2 2 3 2 2" xfId="40605"/>
    <cellStyle name="Ergebnis 6 2 2 3 3" xfId="33468"/>
    <cellStyle name="Ergebnis 6 2 2 4" xfId="20486"/>
    <cellStyle name="Ergebnis 6 2 2 4 2" xfId="27623"/>
    <cellStyle name="Ergebnis 6 2 2 4 2 2" xfId="41938"/>
    <cellStyle name="Ergebnis 6 2 2 4 3" xfId="34801"/>
    <cellStyle name="Ergebnis 6 2 2 5" xfId="21701"/>
    <cellStyle name="Ergebnis 6 2 2 5 2" xfId="36016"/>
    <cellStyle name="Ergebnis 6 2 2 6" xfId="28838"/>
    <cellStyle name="Ergebnis 6 2 3" xfId="15915"/>
    <cellStyle name="Ergebnis 6 2 3 2" xfId="23074"/>
    <cellStyle name="Ergebnis 6 2 3 2 2" xfId="37389"/>
    <cellStyle name="Ergebnis 6 2 3 3" xfId="30230"/>
    <cellStyle name="Ergebnis 6 2 4" xfId="18269"/>
    <cellStyle name="Ergebnis 6 2 4 2" xfId="25406"/>
    <cellStyle name="Ergebnis 6 2 4 2 2" xfId="39721"/>
    <cellStyle name="Ergebnis 6 2 4 3" xfId="32584"/>
    <cellStyle name="Ergebnis 7" xfId="1379"/>
    <cellStyle name="Ergebnis 7 2" xfId="13547"/>
    <cellStyle name="Ergebnis 7 2 2" xfId="14526"/>
    <cellStyle name="Ergebnis 7 2 2 2" xfId="16895"/>
    <cellStyle name="Ergebnis 7 2 2 2 2" xfId="24054"/>
    <cellStyle name="Ergebnis 7 2 2 2 2 2" xfId="38369"/>
    <cellStyle name="Ergebnis 7 2 2 2 3" xfId="31210"/>
    <cellStyle name="Ergebnis 7 2 2 3" xfId="19249"/>
    <cellStyle name="Ergebnis 7 2 2 3 2" xfId="26386"/>
    <cellStyle name="Ergebnis 7 2 2 3 2 2" xfId="40701"/>
    <cellStyle name="Ergebnis 7 2 2 3 3" xfId="33564"/>
    <cellStyle name="Ergebnis 7 2 2 4" xfId="20556"/>
    <cellStyle name="Ergebnis 7 2 2 4 2" xfId="27693"/>
    <cellStyle name="Ergebnis 7 2 2 4 2 2" xfId="42008"/>
    <cellStyle name="Ergebnis 7 2 2 4 3" xfId="34871"/>
    <cellStyle name="Ergebnis 7 2 2 5" xfId="21771"/>
    <cellStyle name="Ergebnis 7 2 2 5 2" xfId="36086"/>
    <cellStyle name="Ergebnis 7 2 2 6" xfId="28908"/>
    <cellStyle name="Ergebnis 7 2 3" xfId="15916"/>
    <cellStyle name="Ergebnis 7 2 3 2" xfId="23075"/>
    <cellStyle name="Ergebnis 7 2 3 2 2" xfId="37390"/>
    <cellStyle name="Ergebnis 7 2 3 3" xfId="30231"/>
    <cellStyle name="Ergebnis 7 2 4" xfId="18270"/>
    <cellStyle name="Ergebnis 7 2 4 2" xfId="25407"/>
    <cellStyle name="Ergebnis 7 2 4 2 2" xfId="39722"/>
    <cellStyle name="Ergebnis 7 2 4 3" xfId="32585"/>
    <cellStyle name="Ergebnis 8" xfId="1380"/>
    <cellStyle name="Ergebnis 8 2" xfId="13548"/>
    <cellStyle name="Ergebnis 8 2 2" xfId="14356"/>
    <cellStyle name="Ergebnis 8 2 2 2" xfId="16725"/>
    <cellStyle name="Ergebnis 8 2 2 2 2" xfId="23884"/>
    <cellStyle name="Ergebnis 8 2 2 2 2 2" xfId="38199"/>
    <cellStyle name="Ergebnis 8 2 2 2 3" xfId="31040"/>
    <cellStyle name="Ergebnis 8 2 2 3" xfId="19079"/>
    <cellStyle name="Ergebnis 8 2 2 3 2" xfId="26216"/>
    <cellStyle name="Ergebnis 8 2 2 3 2 2" xfId="40531"/>
    <cellStyle name="Ergebnis 8 2 2 3 3" xfId="33394"/>
    <cellStyle name="Ergebnis 8 2 2 4" xfId="20412"/>
    <cellStyle name="Ergebnis 8 2 2 4 2" xfId="27549"/>
    <cellStyle name="Ergebnis 8 2 2 4 2 2" xfId="41864"/>
    <cellStyle name="Ergebnis 8 2 2 4 3" xfId="34727"/>
    <cellStyle name="Ergebnis 8 2 2 5" xfId="21627"/>
    <cellStyle name="Ergebnis 8 2 2 5 2" xfId="35942"/>
    <cellStyle name="Ergebnis 8 2 2 6" xfId="28764"/>
    <cellStyle name="Ergebnis 8 2 3" xfId="15917"/>
    <cellStyle name="Ergebnis 8 2 3 2" xfId="23076"/>
    <cellStyle name="Ergebnis 8 2 3 2 2" xfId="37391"/>
    <cellStyle name="Ergebnis 8 2 3 3" xfId="30232"/>
    <cellStyle name="Ergebnis 8 2 4" xfId="18271"/>
    <cellStyle name="Ergebnis 8 2 4 2" xfId="25408"/>
    <cellStyle name="Ergebnis 8 2 4 2 2" xfId="39723"/>
    <cellStyle name="Ergebnis 8 2 4 3" xfId="32586"/>
    <cellStyle name="Ergebnis 9" xfId="1381"/>
    <cellStyle name="Ergebnis 9 2" xfId="13549"/>
    <cellStyle name="Ergebnis 9 2 2" xfId="14354"/>
    <cellStyle name="Ergebnis 9 2 2 2" xfId="16723"/>
    <cellStyle name="Ergebnis 9 2 2 2 2" xfId="23882"/>
    <cellStyle name="Ergebnis 9 2 2 2 2 2" xfId="38197"/>
    <cellStyle name="Ergebnis 9 2 2 2 3" xfId="31038"/>
    <cellStyle name="Ergebnis 9 2 2 3" xfId="19077"/>
    <cellStyle name="Ergebnis 9 2 2 3 2" xfId="26214"/>
    <cellStyle name="Ergebnis 9 2 2 3 2 2" xfId="40529"/>
    <cellStyle name="Ergebnis 9 2 2 3 3" xfId="33392"/>
    <cellStyle name="Ergebnis 9 2 2 4" xfId="20410"/>
    <cellStyle name="Ergebnis 9 2 2 4 2" xfId="27547"/>
    <cellStyle name="Ergebnis 9 2 2 4 2 2" xfId="41862"/>
    <cellStyle name="Ergebnis 9 2 2 4 3" xfId="34725"/>
    <cellStyle name="Ergebnis 9 2 2 5" xfId="21625"/>
    <cellStyle name="Ergebnis 9 2 2 5 2" xfId="35940"/>
    <cellStyle name="Ergebnis 9 2 2 6" xfId="28762"/>
    <cellStyle name="Ergebnis 9 2 3" xfId="15918"/>
    <cellStyle name="Ergebnis 9 2 3 2" xfId="23077"/>
    <cellStyle name="Ergebnis 9 2 3 2 2" xfId="37392"/>
    <cellStyle name="Ergebnis 9 2 3 3" xfId="30233"/>
    <cellStyle name="Ergebnis 9 2 4" xfId="18272"/>
    <cellStyle name="Ergebnis 9 2 4 2" xfId="25409"/>
    <cellStyle name="Ergebnis 9 2 4 2 2" xfId="39724"/>
    <cellStyle name="Ergebnis 9 2 4 3" xfId="32587"/>
    <cellStyle name="Erklärender Text" xfId="278" builtinId="53" customBuiltin="1"/>
    <cellStyle name="Erklärender Text 2" xfId="236"/>
    <cellStyle name="Erklärender Text 2 2" xfId="1383"/>
    <cellStyle name="Erklärender Text 2 2 2" xfId="7597"/>
    <cellStyle name="Erklärender Text 2 2 2 2" xfId="11071"/>
    <cellStyle name="Erklärender Text 2 2 3" xfId="7596"/>
    <cellStyle name="Erklärender Text 2 2 4" xfId="42472"/>
    <cellStyle name="Erklärender Text 2 3" xfId="2959"/>
    <cellStyle name="Erklärender Text 2 3 2" xfId="8816"/>
    <cellStyle name="Erklärender Text 2 3 3" xfId="7598"/>
    <cellStyle name="Erklärender Text 2 3 4" xfId="11783"/>
    <cellStyle name="Erklärender Text 2 3 5" xfId="11449"/>
    <cellStyle name="Erklärender Text 2 4" xfId="2937"/>
    <cellStyle name="Erklärender Text 2 4 2" xfId="8798"/>
    <cellStyle name="Erklärender Text 2 4 3" xfId="7599"/>
    <cellStyle name="Erklärender Text 2 5" xfId="1382"/>
    <cellStyle name="Erklärender Text 2 5 2" xfId="7600"/>
    <cellStyle name="Erklärender Text 2 6" xfId="7601"/>
    <cellStyle name="Erklärender Text 3" xfId="1384"/>
    <cellStyle name="Erklärender Text 3 2" xfId="3472"/>
    <cellStyle name="Erklärender Text 3 2 2" xfId="7603"/>
    <cellStyle name="Erklärender Text 3 2 3" xfId="11820"/>
    <cellStyle name="Erklärender Text 3 3" xfId="7604"/>
    <cellStyle name="Erklärender Text 3 4" xfId="7602"/>
    <cellStyle name="Erklärender Text 3 5" xfId="8970"/>
    <cellStyle name="Erklärender Text 3 5 2" xfId="12050"/>
    <cellStyle name="Erklärender Text 3 5 3" xfId="11617"/>
    <cellStyle name="ErrRpt_DataEntryCells" xfId="7605"/>
    <cellStyle name="ErrRpt-DataEntryCells" xfId="7606"/>
    <cellStyle name="ErrRpt-DataEntryCells 2" xfId="12646"/>
    <cellStyle name="ErrRpt-DataEntryCells 2 2" xfId="14769"/>
    <cellStyle name="ErrRpt-DataEntryCells 2 2 2" xfId="17132"/>
    <cellStyle name="ErrRpt-DataEntryCells 2 2 2 2" xfId="24274"/>
    <cellStyle name="ErrRpt-DataEntryCells 2 2 2 2 2" xfId="38589"/>
    <cellStyle name="ErrRpt-DataEntryCells 2 2 2 3" xfId="31447"/>
    <cellStyle name="ErrRpt-DataEntryCells 2 2 3" xfId="19486"/>
    <cellStyle name="ErrRpt-DataEntryCells 2 2 3 2" xfId="26623"/>
    <cellStyle name="ErrRpt-DataEntryCells 2 2 3 2 2" xfId="40938"/>
    <cellStyle name="ErrRpt-DataEntryCells 2 2 3 3" xfId="33801"/>
    <cellStyle name="ErrRpt-DataEntryCells 2 2 4" xfId="20767"/>
    <cellStyle name="ErrRpt-DataEntryCells 2 2 4 2" xfId="27904"/>
    <cellStyle name="ErrRpt-DataEntryCells 2 2 4 2 2" xfId="42219"/>
    <cellStyle name="ErrRpt-DataEntryCells 2 2 4 3" xfId="35082"/>
    <cellStyle name="ErrRpt-DataEntryCells 2 3" xfId="13455"/>
    <cellStyle name="ErrRpt-DataEntryCells 2 3 2" xfId="15824"/>
    <cellStyle name="ErrRpt-DataEntryCells 2 3 2 2" xfId="22983"/>
    <cellStyle name="ErrRpt-DataEntryCells 2 3 2 2 2" xfId="37298"/>
    <cellStyle name="ErrRpt-DataEntryCells 2 3 2 3" xfId="30139"/>
    <cellStyle name="ErrRpt-DataEntryCells 2 3 3" xfId="18178"/>
    <cellStyle name="ErrRpt-DataEntryCells 2 3 3 2" xfId="25315"/>
    <cellStyle name="ErrRpt-DataEntryCells 2 3 3 2 2" xfId="39630"/>
    <cellStyle name="ErrRpt-DataEntryCells 2 3 3 3" xfId="32493"/>
    <cellStyle name="ErrRpt-DataEntryCells 2 3 4" xfId="19882"/>
    <cellStyle name="ErrRpt-DataEntryCells 2 3 4 2" xfId="27019"/>
    <cellStyle name="ErrRpt-DataEntryCells 2 3 4 2 2" xfId="41334"/>
    <cellStyle name="ErrRpt-DataEntryCells 2 3 4 3" xfId="34197"/>
    <cellStyle name="ErrRpt-DataEntryCells 2 3 5" xfId="21097"/>
    <cellStyle name="ErrRpt-DataEntryCells 2 3 5 2" xfId="35412"/>
    <cellStyle name="ErrRpt-DataEntryCells 2 3 6" xfId="28234"/>
    <cellStyle name="ErrRpt-DataEntryCells 2 4" xfId="19784"/>
    <cellStyle name="ErrRpt-DataEntryCells 2 4 2" xfId="26921"/>
    <cellStyle name="ErrRpt-DataEntryCells 2 4 2 2" xfId="41236"/>
    <cellStyle name="ErrRpt-DataEntryCells 2 4 3" xfId="34099"/>
    <cellStyle name="ErrRpt-GreyBackground" xfId="7607"/>
    <cellStyle name="Euro" xfId="1385"/>
    <cellStyle name="Euro 10" xfId="1386"/>
    <cellStyle name="Euro 10 2" xfId="1387"/>
    <cellStyle name="Euro 10 2 2" xfId="1388"/>
    <cellStyle name="Euro 10 2 3" xfId="1389"/>
    <cellStyle name="Euro 10 2 3 2" xfId="3475"/>
    <cellStyle name="Euro 10 2 3 2 2" xfId="11821"/>
    <cellStyle name="Euro 10 2 3 2 3" xfId="11360"/>
    <cellStyle name="Euro 10 2 4" xfId="3476"/>
    <cellStyle name="Euro 10 2 5" xfId="3474"/>
    <cellStyle name="Euro 10 3" xfId="1390"/>
    <cellStyle name="Euro 10 4" xfId="1391"/>
    <cellStyle name="Euro 10 4 2" xfId="3477"/>
    <cellStyle name="Euro 10 4 2 2" xfId="11822"/>
    <cellStyle name="Euro 10 4 2 3" xfId="11345"/>
    <cellStyle name="Euro 10 5" xfId="3478"/>
    <cellStyle name="Euro 10 6" xfId="3473"/>
    <cellStyle name="Euro 11" xfId="1392"/>
    <cellStyle name="Euro 11 2" xfId="1393"/>
    <cellStyle name="Euro 11 2 2" xfId="1394"/>
    <cellStyle name="Euro 11 2 3" xfId="1395"/>
    <cellStyle name="Euro 11 2 3 2" xfId="3481"/>
    <cellStyle name="Euro 11 2 3 2 2" xfId="11823"/>
    <cellStyle name="Euro 11 2 3 2 3" xfId="11361"/>
    <cellStyle name="Euro 11 2 4" xfId="3482"/>
    <cellStyle name="Euro 11 2 5" xfId="3480"/>
    <cellStyle name="Euro 11 3" xfId="1396"/>
    <cellStyle name="Euro 11 4" xfId="1397"/>
    <cellStyle name="Euro 11 4 2" xfId="3483"/>
    <cellStyle name="Euro 11 4 2 2" xfId="11824"/>
    <cellStyle name="Euro 11 4 2 3" xfId="11362"/>
    <cellStyle name="Euro 11 5" xfId="3484"/>
    <cellStyle name="Euro 11 6" xfId="3479"/>
    <cellStyle name="Euro 12" xfId="1398"/>
    <cellStyle name="Euro 12 2" xfId="1399"/>
    <cellStyle name="Euro 12 2 2" xfId="1400"/>
    <cellStyle name="Euro 12 2 3" xfId="1401"/>
    <cellStyle name="Euro 12 2 3 2" xfId="3487"/>
    <cellStyle name="Euro 12 2 3 2 2" xfId="11825"/>
    <cellStyle name="Euro 12 2 3 2 3" xfId="11363"/>
    <cellStyle name="Euro 12 2 4" xfId="3488"/>
    <cellStyle name="Euro 12 2 5" xfId="3486"/>
    <cellStyle name="Euro 12 3" xfId="1402"/>
    <cellStyle name="Euro 12 4" xfId="1403"/>
    <cellStyle name="Euro 12 4 2" xfId="3489"/>
    <cellStyle name="Euro 12 4 2 2" xfId="11826"/>
    <cellStyle name="Euro 12 4 2 3" xfId="11364"/>
    <cellStyle name="Euro 12 5" xfId="3490"/>
    <cellStyle name="Euro 12 6" xfId="3485"/>
    <cellStyle name="Euro 13" xfId="1404"/>
    <cellStyle name="Euro 13 2" xfId="1405"/>
    <cellStyle name="Euro 13 2 2" xfId="1406"/>
    <cellStyle name="Euro 13 2 3" xfId="1407"/>
    <cellStyle name="Euro 13 2 3 2" xfId="3493"/>
    <cellStyle name="Euro 13 2 3 2 2" xfId="11827"/>
    <cellStyle name="Euro 13 2 3 2 3" xfId="11365"/>
    <cellStyle name="Euro 13 2 4" xfId="3494"/>
    <cellStyle name="Euro 13 2 5" xfId="3492"/>
    <cellStyle name="Euro 13 3" xfId="1408"/>
    <cellStyle name="Euro 13 4" xfId="1409"/>
    <cellStyle name="Euro 13 4 2" xfId="3495"/>
    <cellStyle name="Euro 13 4 2 2" xfId="11828"/>
    <cellStyle name="Euro 13 4 2 3" xfId="11366"/>
    <cellStyle name="Euro 13 5" xfId="3496"/>
    <cellStyle name="Euro 13 6" xfId="3491"/>
    <cellStyle name="Euro 14" xfId="1410"/>
    <cellStyle name="Euro 14 2" xfId="1411"/>
    <cellStyle name="Euro 14 3" xfId="1412"/>
    <cellStyle name="Euro 14 3 2" xfId="3498"/>
    <cellStyle name="Euro 14 3 2 2" xfId="11829"/>
    <cellStyle name="Euro 14 3 2 3" xfId="11494"/>
    <cellStyle name="Euro 14 4" xfId="3499"/>
    <cellStyle name="Euro 14 5" xfId="3497"/>
    <cellStyle name="Euro 15" xfId="1413"/>
    <cellStyle name="Euro 15 2" xfId="1414"/>
    <cellStyle name="Euro 15 3" xfId="1415"/>
    <cellStyle name="Euro 15 3 2" xfId="3501"/>
    <cellStyle name="Euro 15 3 2 2" xfId="11830"/>
    <cellStyle name="Euro 15 3 2 3" xfId="11367"/>
    <cellStyle name="Euro 15 4" xfId="3502"/>
    <cellStyle name="Euro 15 5" xfId="3500"/>
    <cellStyle name="Euro 16" xfId="1416"/>
    <cellStyle name="Euro 16 2" xfId="1417"/>
    <cellStyle name="Euro 16 3" xfId="1418"/>
    <cellStyle name="Euro 16 3 2" xfId="3504"/>
    <cellStyle name="Euro 16 3 2 2" xfId="11831"/>
    <cellStyle name="Euro 16 3 2 3" xfId="11368"/>
    <cellStyle name="Euro 16 4" xfId="3505"/>
    <cellStyle name="Euro 16 5" xfId="3503"/>
    <cellStyle name="Euro 17" xfId="1419"/>
    <cellStyle name="Euro 17 2" xfId="1420"/>
    <cellStyle name="Euro 17 3" xfId="1421"/>
    <cellStyle name="Euro 17 3 2" xfId="3507"/>
    <cellStyle name="Euro 17 3 2 2" xfId="11832"/>
    <cellStyle name="Euro 17 3 2 3" xfId="11369"/>
    <cellStyle name="Euro 17 4" xfId="3508"/>
    <cellStyle name="Euro 17 5" xfId="3506"/>
    <cellStyle name="Euro 18" xfId="1422"/>
    <cellStyle name="Euro 18 2" xfId="1423"/>
    <cellStyle name="Euro 18 3" xfId="1424"/>
    <cellStyle name="Euro 18 3 2" xfId="3510"/>
    <cellStyle name="Euro 18 3 2 2" xfId="11833"/>
    <cellStyle name="Euro 18 3 2 3" xfId="11370"/>
    <cellStyle name="Euro 18 4" xfId="3511"/>
    <cellStyle name="Euro 18 5" xfId="3509"/>
    <cellStyle name="Euro 19" xfId="1425"/>
    <cellStyle name="Euro 19 2" xfId="1426"/>
    <cellStyle name="Euro 19 3" xfId="1427"/>
    <cellStyle name="Euro 19 3 2" xfId="3513"/>
    <cellStyle name="Euro 19 3 2 2" xfId="11834"/>
    <cellStyle name="Euro 19 3 2 3" xfId="11371"/>
    <cellStyle name="Euro 19 4" xfId="3514"/>
    <cellStyle name="Euro 19 5" xfId="3512"/>
    <cellStyle name="Euro 2" xfId="1428"/>
    <cellStyle name="Euro 2 2" xfId="1429"/>
    <cellStyle name="Euro 2 2 2" xfId="1430"/>
    <cellStyle name="Euro 2 2 2 2" xfId="3515"/>
    <cellStyle name="Euro 2 2 2 2 2" xfId="7610"/>
    <cellStyle name="Euro 2 2 2 3" xfId="7611"/>
    <cellStyle name="Euro 2 2 2 4" xfId="7609"/>
    <cellStyle name="Euro 2 2 2 5" xfId="11620"/>
    <cellStyle name="Euro 2 2 3" xfId="7612"/>
    <cellStyle name="Euro 2 2 4" xfId="7613"/>
    <cellStyle name="Euro 2 2 5" xfId="7608"/>
    <cellStyle name="Euro 2 2 6" xfId="3135"/>
    <cellStyle name="Euro 2 3" xfId="1431"/>
    <cellStyle name="Euro 2 3 2" xfId="3516"/>
    <cellStyle name="Euro 2 3 2 2" xfId="7615"/>
    <cellStyle name="Euro 2 3 2 3" xfId="11835"/>
    <cellStyle name="Euro 2 3 2 4" xfId="11372"/>
    <cellStyle name="Euro 2 3 3" xfId="7616"/>
    <cellStyle name="Euro 2 3 4" xfId="7614"/>
    <cellStyle name="Euro 2 4" xfId="3517"/>
    <cellStyle name="Euro 2 4 2" xfId="7618"/>
    <cellStyle name="Euro 2 4 3" xfId="7617"/>
    <cellStyle name="Euro 2 5" xfId="7619"/>
    <cellStyle name="Euro 2 6" xfId="3134"/>
    <cellStyle name="Euro 2 7" xfId="11619"/>
    <cellStyle name="Euro 20" xfId="1432"/>
    <cellStyle name="Euro 20 2" xfId="1433"/>
    <cellStyle name="Euro 20 2 2" xfId="1434"/>
    <cellStyle name="Euro 20 2 3" xfId="1435"/>
    <cellStyle name="Euro 20 2 3 2" xfId="3520"/>
    <cellStyle name="Euro 20 2 3 2 2" xfId="11836"/>
    <cellStyle name="Euro 20 2 3 2 3" xfId="11346"/>
    <cellStyle name="Euro 20 2 4" xfId="3521"/>
    <cellStyle name="Euro 20 2 5" xfId="3519"/>
    <cellStyle name="Euro 20 3" xfId="1436"/>
    <cellStyle name="Euro 20 4" xfId="1437"/>
    <cellStyle name="Euro 20 4 2" xfId="3522"/>
    <cellStyle name="Euro 20 4 2 2" xfId="11837"/>
    <cellStyle name="Euro 20 4 2 3" xfId="11347"/>
    <cellStyle name="Euro 20 5" xfId="3523"/>
    <cellStyle name="Euro 20 6" xfId="3518"/>
    <cellStyle name="Euro 21" xfId="1438"/>
    <cellStyle name="Euro 21 2" xfId="1439"/>
    <cellStyle name="Euro 21 2 2" xfId="1440"/>
    <cellStyle name="Euro 21 2 3" xfId="1441"/>
    <cellStyle name="Euro 21 2 3 2" xfId="3526"/>
    <cellStyle name="Euro 21 2 3 2 2" xfId="11838"/>
    <cellStyle name="Euro 21 2 3 2 3" xfId="11348"/>
    <cellStyle name="Euro 21 2 4" xfId="3527"/>
    <cellStyle name="Euro 21 2 5" xfId="3525"/>
    <cellStyle name="Euro 21 3" xfId="1442"/>
    <cellStyle name="Euro 21 4" xfId="1443"/>
    <cellStyle name="Euro 21 4 2" xfId="3528"/>
    <cellStyle name="Euro 21 4 2 2" xfId="11839"/>
    <cellStyle name="Euro 21 4 2 3" xfId="11373"/>
    <cellStyle name="Euro 21 5" xfId="3529"/>
    <cellStyle name="Euro 21 6" xfId="3524"/>
    <cellStyle name="Euro 22" xfId="1444"/>
    <cellStyle name="Euro 22 2" xfId="1445"/>
    <cellStyle name="Euro 22 2 2" xfId="1446"/>
    <cellStyle name="Euro 22 2 3" xfId="1447"/>
    <cellStyle name="Euro 22 2 3 2" xfId="3532"/>
    <cellStyle name="Euro 22 2 3 2 2" xfId="11840"/>
    <cellStyle name="Euro 22 2 3 2 3" xfId="11374"/>
    <cellStyle name="Euro 22 2 4" xfId="3533"/>
    <cellStyle name="Euro 22 2 5" xfId="3531"/>
    <cellStyle name="Euro 22 3" xfId="1448"/>
    <cellStyle name="Euro 22 4" xfId="1449"/>
    <cellStyle name="Euro 22 4 2" xfId="3534"/>
    <cellStyle name="Euro 22 4 2 2" xfId="11841"/>
    <cellStyle name="Euro 22 4 2 3" xfId="11350"/>
    <cellStyle name="Euro 22 5" xfId="3535"/>
    <cellStyle name="Euro 22 6" xfId="3530"/>
    <cellStyle name="Euro 23" xfId="1450"/>
    <cellStyle name="Euro 23 2" xfId="1451"/>
    <cellStyle name="Euro 23 2 2" xfId="1452"/>
    <cellStyle name="Euro 23 2 3" xfId="1453"/>
    <cellStyle name="Euro 23 2 3 2" xfId="3538"/>
    <cellStyle name="Euro 23 2 3 2 2" xfId="11842"/>
    <cellStyle name="Euro 23 2 3 2 3" xfId="11375"/>
    <cellStyle name="Euro 23 2 4" xfId="3539"/>
    <cellStyle name="Euro 23 2 5" xfId="3537"/>
    <cellStyle name="Euro 23 3" xfId="1454"/>
    <cellStyle name="Euro 23 4" xfId="1455"/>
    <cellStyle name="Euro 23 4 2" xfId="3540"/>
    <cellStyle name="Euro 23 4 2 2" xfId="11843"/>
    <cellStyle name="Euro 23 4 2 3" xfId="11376"/>
    <cellStyle name="Euro 23 5" xfId="3541"/>
    <cellStyle name="Euro 23 6" xfId="3536"/>
    <cellStyle name="Euro 24" xfId="1456"/>
    <cellStyle name="Euro 24 2" xfId="1457"/>
    <cellStyle name="Euro 24 2 2" xfId="1458"/>
    <cellStyle name="Euro 24 2 3" xfId="1459"/>
    <cellStyle name="Euro 24 2 3 2" xfId="3544"/>
    <cellStyle name="Euro 24 2 3 2 2" xfId="11844"/>
    <cellStyle name="Euro 24 2 3 2 3" xfId="11349"/>
    <cellStyle name="Euro 24 2 4" xfId="3545"/>
    <cellStyle name="Euro 24 2 5" xfId="3543"/>
    <cellStyle name="Euro 24 3" xfId="1460"/>
    <cellStyle name="Euro 24 4" xfId="1461"/>
    <cellStyle name="Euro 24 4 2" xfId="3546"/>
    <cellStyle name="Euro 24 4 2 2" xfId="11845"/>
    <cellStyle name="Euro 24 4 2 3" xfId="11341"/>
    <cellStyle name="Euro 24 5" xfId="3547"/>
    <cellStyle name="Euro 24 6" xfId="3542"/>
    <cellStyle name="Euro 25" xfId="1462"/>
    <cellStyle name="Euro 25 2" xfId="1463"/>
    <cellStyle name="Euro 25 2 2" xfId="1464"/>
    <cellStyle name="Euro 25 2 3" xfId="1465"/>
    <cellStyle name="Euro 25 2 3 2" xfId="3550"/>
    <cellStyle name="Euro 25 2 3 2 2" xfId="11846"/>
    <cellStyle name="Euro 25 2 3 2 3" xfId="11377"/>
    <cellStyle name="Euro 25 2 4" xfId="3551"/>
    <cellStyle name="Euro 25 2 5" xfId="3549"/>
    <cellStyle name="Euro 25 3" xfId="1466"/>
    <cellStyle name="Euro 25 4" xfId="1467"/>
    <cellStyle name="Euro 25 4 2" xfId="3552"/>
    <cellStyle name="Euro 25 4 2 2" xfId="11847"/>
    <cellStyle name="Euro 25 4 2 3" xfId="11340"/>
    <cellStyle name="Euro 25 5" xfId="3553"/>
    <cellStyle name="Euro 25 6" xfId="3548"/>
    <cellStyle name="Euro 26" xfId="1468"/>
    <cellStyle name="Euro 26 2" xfId="1469"/>
    <cellStyle name="Euro 26 2 2" xfId="1470"/>
    <cellStyle name="Euro 26 2 3" xfId="1471"/>
    <cellStyle name="Euro 26 2 3 2" xfId="3556"/>
    <cellStyle name="Euro 26 2 3 2 2" xfId="11848"/>
    <cellStyle name="Euro 26 2 3 2 3" xfId="11342"/>
    <cellStyle name="Euro 26 2 4" xfId="3557"/>
    <cellStyle name="Euro 26 2 5" xfId="3555"/>
    <cellStyle name="Euro 26 3" xfId="1472"/>
    <cellStyle name="Euro 26 4" xfId="1473"/>
    <cellStyle name="Euro 26 4 2" xfId="3558"/>
    <cellStyle name="Euro 26 4 2 2" xfId="11849"/>
    <cellStyle name="Euro 26 4 2 3" xfId="11378"/>
    <cellStyle name="Euro 26 5" xfId="3559"/>
    <cellStyle name="Euro 26 6" xfId="3554"/>
    <cellStyle name="Euro 27" xfId="1474"/>
    <cellStyle name="Euro 27 2" xfId="1475"/>
    <cellStyle name="Euro 27 2 2" xfId="3561"/>
    <cellStyle name="Euro 27 2 3" xfId="3562"/>
    <cellStyle name="Euro 27 2 4" xfId="3560"/>
    <cellStyle name="Euro 27 2 5" xfId="11621"/>
    <cellStyle name="Euro 28" xfId="1476"/>
    <cellStyle name="Euro 28 2" xfId="3563"/>
    <cellStyle name="Euro 28 2 2" xfId="11850"/>
    <cellStyle name="Euro 28 2 3" xfId="11517"/>
    <cellStyle name="Euro 29" xfId="1477"/>
    <cellStyle name="Euro 29 2" xfId="3565"/>
    <cellStyle name="Euro 29 3" xfId="3564"/>
    <cellStyle name="Euro 29 4" xfId="7620"/>
    <cellStyle name="Euro 29 5" xfId="11622"/>
    <cellStyle name="Euro 3" xfId="1478"/>
    <cellStyle name="Euro 3 2" xfId="1479"/>
    <cellStyle name="Euro 3 2 2" xfId="7622"/>
    <cellStyle name="Euro 3 2 3" xfId="7623"/>
    <cellStyle name="Euro 3 2 4" xfId="7621"/>
    <cellStyle name="Euro 3 3" xfId="1480"/>
    <cellStyle name="Euro 3 3 2" xfId="3567"/>
    <cellStyle name="Euro 3 3 2 2" xfId="11851"/>
    <cellStyle name="Euro 3 3 2 3" xfId="11379"/>
    <cellStyle name="Euro 3 4" xfId="3568"/>
    <cellStyle name="Euro 3 4 2" xfId="7624"/>
    <cellStyle name="Euro 3 5" xfId="3566"/>
    <cellStyle name="Euro 3 5 2" xfId="7625"/>
    <cellStyle name="Euro 30" xfId="3133"/>
    <cellStyle name="Euro 31" xfId="3085"/>
    <cellStyle name="Euro 32" xfId="11618"/>
    <cellStyle name="Euro 4" xfId="1481"/>
    <cellStyle name="Euro 4 2" xfId="1482"/>
    <cellStyle name="Euro 4 3" xfId="1483"/>
    <cellStyle name="Euro 4 3 2" xfId="3570"/>
    <cellStyle name="Euro 4 3 2 2" xfId="11852"/>
    <cellStyle name="Euro 4 3 2 3" xfId="11351"/>
    <cellStyle name="Euro 4 4" xfId="3571"/>
    <cellStyle name="Euro 4 4 2" xfId="7626"/>
    <cellStyle name="Euro 4 5" xfId="3569"/>
    <cellStyle name="Euro 5" xfId="1484"/>
    <cellStyle name="Euro 5 2" xfId="1485"/>
    <cellStyle name="Euro 5 2 2" xfId="1486"/>
    <cellStyle name="Euro 5 2 3" xfId="1487"/>
    <cellStyle name="Euro 5 2 3 2" xfId="3574"/>
    <cellStyle name="Euro 5 2 3 2 2" xfId="11853"/>
    <cellStyle name="Euro 5 2 3 2 3" xfId="11352"/>
    <cellStyle name="Euro 5 2 4" xfId="3575"/>
    <cellStyle name="Euro 5 2 5" xfId="3573"/>
    <cellStyle name="Euro 5 3" xfId="1488"/>
    <cellStyle name="Euro 5 4" xfId="1489"/>
    <cellStyle name="Euro 5 4 2" xfId="3576"/>
    <cellStyle name="Euro 5 4 2 2" xfId="11854"/>
    <cellStyle name="Euro 5 4 2 3" xfId="11380"/>
    <cellStyle name="Euro 5 5" xfId="3577"/>
    <cellStyle name="Euro 5 6" xfId="3572"/>
    <cellStyle name="Euro 6" xfId="1490"/>
    <cellStyle name="Euro 6 2" xfId="1491"/>
    <cellStyle name="Euro 6 2 2" xfId="1492"/>
    <cellStyle name="Euro 6 2 3" xfId="1493"/>
    <cellStyle name="Euro 6 2 3 2" xfId="3580"/>
    <cellStyle name="Euro 6 2 3 2 2" xfId="11855"/>
    <cellStyle name="Euro 6 2 3 2 3" xfId="11381"/>
    <cellStyle name="Euro 6 2 4" xfId="3581"/>
    <cellStyle name="Euro 6 2 5" xfId="3579"/>
    <cellStyle name="Euro 6 3" xfId="1494"/>
    <cellStyle name="Euro 6 4" xfId="1495"/>
    <cellStyle name="Euro 6 4 2" xfId="3582"/>
    <cellStyle name="Euro 6 4 2 2" xfId="11856"/>
    <cellStyle name="Euro 6 4 2 3" xfId="11343"/>
    <cellStyle name="Euro 6 5" xfId="3583"/>
    <cellStyle name="Euro 6 6" xfId="3578"/>
    <cellStyle name="Euro 7" xfId="1496"/>
    <cellStyle name="Euro 7 2" xfId="1497"/>
    <cellStyle name="Euro 7 3" xfId="1498"/>
    <cellStyle name="Euro 7 3 2" xfId="3585"/>
    <cellStyle name="Euro 7 3 2 2" xfId="11857"/>
    <cellStyle name="Euro 7 3 2 3" xfId="11357"/>
    <cellStyle name="Euro 7 4" xfId="3586"/>
    <cellStyle name="Euro 7 5" xfId="3584"/>
    <cellStyle name="Euro 8" xfId="1499"/>
    <cellStyle name="Euro 8 2" xfId="1500"/>
    <cellStyle name="Euro 8 2 2" xfId="1501"/>
    <cellStyle name="Euro 8 2 3" xfId="1502"/>
    <cellStyle name="Euro 8 2 3 2" xfId="3589"/>
    <cellStyle name="Euro 8 2 3 2 2" xfId="11858"/>
    <cellStyle name="Euro 8 2 3 2 3" xfId="11382"/>
    <cellStyle name="Euro 8 2 4" xfId="3590"/>
    <cellStyle name="Euro 8 2 5" xfId="3588"/>
    <cellStyle name="Euro 8 3" xfId="1503"/>
    <cellStyle name="Euro 8 4" xfId="1504"/>
    <cellStyle name="Euro 8 4 2" xfId="3591"/>
    <cellStyle name="Euro 8 4 2 2" xfId="11859"/>
    <cellStyle name="Euro 8 4 2 3" xfId="11344"/>
    <cellStyle name="Euro 8 5" xfId="3592"/>
    <cellStyle name="Euro 8 6" xfId="3587"/>
    <cellStyle name="Euro 9" xfId="1505"/>
    <cellStyle name="Euro 9 2" xfId="1506"/>
    <cellStyle name="Euro 9 2 2" xfId="1507"/>
    <cellStyle name="Euro 9 2 3" xfId="1508"/>
    <cellStyle name="Euro 9 2 3 2" xfId="3595"/>
    <cellStyle name="Euro 9 2 3 2 2" xfId="11860"/>
    <cellStyle name="Euro 9 2 3 2 3" xfId="11353"/>
    <cellStyle name="Euro 9 2 4" xfId="3596"/>
    <cellStyle name="Euro 9 2 5" xfId="3594"/>
    <cellStyle name="Euro 9 3" xfId="1509"/>
    <cellStyle name="Euro 9 4" xfId="1510"/>
    <cellStyle name="Euro 9 4 2" xfId="3597"/>
    <cellStyle name="Euro 9 4 2 2" xfId="11861"/>
    <cellStyle name="Euro 9 4 2 3" xfId="11358"/>
    <cellStyle name="Euro 9 5" xfId="3598"/>
    <cellStyle name="Euro 9 6" xfId="3593"/>
    <cellStyle name="Euro_BBE14 Tab. G2 VHS" xfId="3599"/>
    <cellStyle name="Explanatory Text" xfId="7627"/>
    <cellStyle name="Explanatory Text 2" xfId="7628"/>
    <cellStyle name="Footnote" xfId="7629"/>
    <cellStyle name="formula" xfId="1511"/>
    <cellStyle name="formula 2" xfId="12631"/>
    <cellStyle name="formula 2 2" xfId="14754"/>
    <cellStyle name="formula 2 2 2" xfId="17117"/>
    <cellStyle name="formula 2 2 2 2" xfId="24266"/>
    <cellStyle name="formula 2 2 2 2 2" xfId="38581"/>
    <cellStyle name="formula 2 2 2 3" xfId="31432"/>
    <cellStyle name="formula 2 2 3" xfId="19471"/>
    <cellStyle name="formula 2 2 3 2" xfId="26608"/>
    <cellStyle name="formula 2 2 3 2 2" xfId="40923"/>
    <cellStyle name="formula 2 2 3 3" xfId="33786"/>
    <cellStyle name="formula 2 2 4" xfId="20759"/>
    <cellStyle name="formula 2 2 4 2" xfId="27896"/>
    <cellStyle name="formula 2 2 4 2 2" xfId="42211"/>
    <cellStyle name="formula 2 2 4 3" xfId="35074"/>
    <cellStyle name="formula 2 3" xfId="14074"/>
    <cellStyle name="formula 2 3 2" xfId="16443"/>
    <cellStyle name="formula 2 3 2 2" xfId="23602"/>
    <cellStyle name="formula 2 3 2 2 2" xfId="37917"/>
    <cellStyle name="formula 2 3 2 3" xfId="30758"/>
    <cellStyle name="formula 2 3 3" xfId="18797"/>
    <cellStyle name="formula 2 3 3 2" xfId="25934"/>
    <cellStyle name="formula 2 3 3 2 2" xfId="40249"/>
    <cellStyle name="formula 2 3 3 3" xfId="33112"/>
    <cellStyle name="formula 2 3 4" xfId="20157"/>
    <cellStyle name="formula 2 3 4 2" xfId="27294"/>
    <cellStyle name="formula 2 3 4 2 2" xfId="41609"/>
    <cellStyle name="formula 2 3 4 3" xfId="34472"/>
    <cellStyle name="formula 2 3 5" xfId="21372"/>
    <cellStyle name="formula 2 3 5 2" xfId="35687"/>
    <cellStyle name="formula 2 3 6" xfId="28509"/>
    <cellStyle name="formula 2 4" xfId="19769"/>
    <cellStyle name="formula 2 4 2" xfId="26906"/>
    <cellStyle name="formula 2 4 2 2" xfId="41221"/>
    <cellStyle name="formula 2 4 3" xfId="34084"/>
    <cellStyle name="gap" xfId="1512"/>
    <cellStyle name="gap 2" xfId="3600"/>
    <cellStyle name="gap 2 2" xfId="3601"/>
    <cellStyle name="gap 2 2 2" xfId="7630"/>
    <cellStyle name="gap 2 2 2 2" xfId="7631"/>
    <cellStyle name="gap 2 2 3" xfId="7632"/>
    <cellStyle name="gap 2 2 4" xfId="7633"/>
    <cellStyle name="gap 2 3" xfId="7634"/>
    <cellStyle name="gap 3" xfId="3602"/>
    <cellStyle name="gap 3 2" xfId="7635"/>
    <cellStyle name="gap 3 3" xfId="7636"/>
    <cellStyle name="gap 4" xfId="7637"/>
    <cellStyle name="gap 5" xfId="7638"/>
    <cellStyle name="Good" xfId="7639"/>
    <cellStyle name="Good 2" xfId="7640"/>
    <cellStyle name="GreyBackground" xfId="1513"/>
    <cellStyle name="GreyBackground 2" xfId="3603"/>
    <cellStyle name="Gut" xfId="269" builtinId="26" customBuiltin="1"/>
    <cellStyle name="Gut 2" xfId="237"/>
    <cellStyle name="Gut 2 2" xfId="1515"/>
    <cellStyle name="Gut 2 2 2" xfId="7642"/>
    <cellStyle name="Gut 2 2 2 2" xfId="11072"/>
    <cellStyle name="Gut 2 2 3" xfId="7641"/>
    <cellStyle name="Gut 2 2 4" xfId="42473"/>
    <cellStyle name="Gut 2 3" xfId="2960"/>
    <cellStyle name="Gut 2 3 2" xfId="8817"/>
    <cellStyle name="Gut 2 3 3" xfId="7643"/>
    <cellStyle name="Gut 2 3 4" xfId="11784"/>
    <cellStyle name="Gut 2 3 5" xfId="11450"/>
    <cellStyle name="Gut 2 4" xfId="2938"/>
    <cellStyle name="Gut 2 4 2" xfId="8799"/>
    <cellStyle name="Gut 2 4 3" xfId="7644"/>
    <cellStyle name="Gut 2 5" xfId="1514"/>
    <cellStyle name="Gut 2 5 2" xfId="7645"/>
    <cellStyle name="Gut 2 6" xfId="7646"/>
    <cellStyle name="Gut 3" xfId="1516"/>
    <cellStyle name="Gut 3 2" xfId="3604"/>
    <cellStyle name="Gut 3 2 2" xfId="7648"/>
    <cellStyle name="Gut 3 2 3" xfId="11862"/>
    <cellStyle name="Gut 3 3" xfId="7649"/>
    <cellStyle name="Gut 3 4" xfId="7647"/>
    <cellStyle name="Gut 3 5" xfId="8961"/>
    <cellStyle name="Gut 3 5 2" xfId="12043"/>
    <cellStyle name="Gut 3 5 3" xfId="11623"/>
    <cellStyle name="Heading 1" xfId="7650"/>
    <cellStyle name="Heading 1 2" xfId="7651"/>
    <cellStyle name="Heading 1 2 2" xfId="11073"/>
    <cellStyle name="Heading 2" xfId="7652"/>
    <cellStyle name="Heading 2 2" xfId="7653"/>
    <cellStyle name="Heading 2 2 2" xfId="11074"/>
    <cellStyle name="Heading 3" xfId="7654"/>
    <cellStyle name="Heading 3 2" xfId="7655"/>
    <cellStyle name="Heading 3 2 2" xfId="11075"/>
    <cellStyle name="Heading 4" xfId="7656"/>
    <cellStyle name="Heading 4 2" xfId="7657"/>
    <cellStyle name="Heading 4 2 2" xfId="11076"/>
    <cellStyle name="Hinweis" xfId="7658"/>
    <cellStyle name="Hinweis 2" xfId="14101"/>
    <cellStyle name="Hinweis 2 2" xfId="14971"/>
    <cellStyle name="Hinweis 2 2 2" xfId="17328"/>
    <cellStyle name="Hinweis 2 2 2 2" xfId="24465"/>
    <cellStyle name="Hinweis 2 2 2 2 2" xfId="38780"/>
    <cellStyle name="Hinweis 2 2 2 3" xfId="31643"/>
    <cellStyle name="Hinweis 2 2 3" xfId="19682"/>
    <cellStyle name="Hinweis 2 2 3 2" xfId="26819"/>
    <cellStyle name="Hinweis 2 2 3 2 2" xfId="41134"/>
    <cellStyle name="Hinweis 2 2 3 3" xfId="33997"/>
    <cellStyle name="Hinweis 2 2 4" xfId="20958"/>
    <cellStyle name="Hinweis 2 2 4 2" xfId="28095"/>
    <cellStyle name="Hinweis 2 2 4 2 2" xfId="42410"/>
    <cellStyle name="Hinweis 2 2 4 3" xfId="35273"/>
    <cellStyle name="Hinweis 2 2 5" xfId="22134"/>
    <cellStyle name="Hinweis 2 2 5 2" xfId="36449"/>
    <cellStyle name="Hinweis 2 2 6" xfId="29290"/>
    <cellStyle name="Hinweis 2 3" xfId="16470"/>
    <cellStyle name="Hinweis 2 3 2" xfId="23629"/>
    <cellStyle name="Hinweis 2 3 2 2" xfId="37944"/>
    <cellStyle name="Hinweis 2 3 3" xfId="30785"/>
    <cellStyle name="Hinweis 2 4" xfId="18824"/>
    <cellStyle name="Hinweis 2 4 2" xfId="25961"/>
    <cellStyle name="Hinweis 2 4 2 2" xfId="40276"/>
    <cellStyle name="Hinweis 2 4 3" xfId="33139"/>
    <cellStyle name="Hyperlink 10" xfId="12149"/>
    <cellStyle name="Hyperlink 11" xfId="11526"/>
    <cellStyle name="Hyperlink 12" xfId="15025"/>
    <cellStyle name="Hyperlink 2" xfId="238"/>
    <cellStyle name="Hyperlink 2 2" xfId="1518"/>
    <cellStyle name="Hyperlink 2 2 2" xfId="1519"/>
    <cellStyle name="Hyperlink 2 2 2 2" xfId="10776"/>
    <cellStyle name="Hyperlink 2 2 3" xfId="1520"/>
    <cellStyle name="Hyperlink 2 2 3 2" xfId="7659"/>
    <cellStyle name="Hyperlink 2 2 4" xfId="3606"/>
    <cellStyle name="Hyperlink 2 2 4 2" xfId="4079"/>
    <cellStyle name="Hyperlink 2 2 5" xfId="3605"/>
    <cellStyle name="Hyperlink 2 2 6" xfId="3136"/>
    <cellStyle name="Hyperlink 2 2 7" xfId="8985"/>
    <cellStyle name="Hyperlink 2 3" xfId="1521"/>
    <cellStyle name="Hyperlink 2 3 2" xfId="1522"/>
    <cellStyle name="Hyperlink 2 3 2 2" xfId="3607"/>
    <cellStyle name="Hyperlink 2 3 2 3" xfId="7660"/>
    <cellStyle name="Hyperlink 2 3 2 4" xfId="11625"/>
    <cellStyle name="Hyperlink 2 4" xfId="1523"/>
    <cellStyle name="Hyperlink 2 4 2" xfId="1524"/>
    <cellStyle name="Hyperlink 2 5" xfId="1525"/>
    <cellStyle name="Hyperlink 2 5 2" xfId="5743"/>
    <cellStyle name="Hyperlink 2 5 3" xfId="10777"/>
    <cellStyle name="Hyperlink 2 6" xfId="1526"/>
    <cellStyle name="Hyperlink 2 6 2" xfId="7661"/>
    <cellStyle name="Hyperlink 2 7" xfId="2962"/>
    <cellStyle name="Hyperlink 2 7 2" xfId="8818"/>
    <cellStyle name="Hyperlink 2 7 3" xfId="3608"/>
    <cellStyle name="Hyperlink 2 7 4" xfId="11785"/>
    <cellStyle name="Hyperlink 2 8" xfId="1517"/>
    <cellStyle name="Hyperlink 2 8 2" xfId="11624"/>
    <cellStyle name="Hyperlink 2 8 3" xfId="11509"/>
    <cellStyle name="Hyperlink 3" xfId="239"/>
    <cellStyle name="Hyperlink 3 2" xfId="240"/>
    <cellStyle name="Hyperlink 3 2 2" xfId="2927"/>
    <cellStyle name="Hyperlink 3 2 2 2" xfId="8789"/>
    <cellStyle name="Hyperlink 3 2 2 3" xfId="3609"/>
    <cellStyle name="Hyperlink 3 2 3" xfId="2964"/>
    <cellStyle name="Hyperlink 3 2 4" xfId="11626"/>
    <cellStyle name="Hyperlink 3 2 5" xfId="1528"/>
    <cellStyle name="Hyperlink 3 3" xfId="1529"/>
    <cellStyle name="Hyperlink 3 3 2" xfId="7662"/>
    <cellStyle name="Hyperlink 3 3 3" xfId="8954"/>
    <cellStyle name="Hyperlink 3 4" xfId="2963"/>
    <cellStyle name="Hyperlink 3 4 2" xfId="7664"/>
    <cellStyle name="Hyperlink 3 4 2 2" xfId="11077"/>
    <cellStyle name="Hyperlink 3 4 3" xfId="7663"/>
    <cellStyle name="Hyperlink 3 4 4" xfId="8819"/>
    <cellStyle name="Hyperlink 3 4 5" xfId="3610"/>
    <cellStyle name="Hyperlink 3 4 6" xfId="11786"/>
    <cellStyle name="Hyperlink 3 5" xfId="1527"/>
    <cellStyle name="Hyperlink 3 5 2" xfId="7665"/>
    <cellStyle name="Hyperlink 3 6" xfId="7666"/>
    <cellStyle name="Hyperlink 3 7" xfId="7667"/>
    <cellStyle name="Hyperlink 3 8" xfId="3137"/>
    <cellStyle name="Hyperlink 4" xfId="241"/>
    <cellStyle name="Hyperlink 4 2" xfId="1530"/>
    <cellStyle name="Hyperlink 4 2 2" xfId="3612"/>
    <cellStyle name="Hyperlink 4 2 3" xfId="9265"/>
    <cellStyle name="Hyperlink 4 2 3 2" xfId="12083"/>
    <cellStyle name="Hyperlink 4 2 3 3" xfId="11628"/>
    <cellStyle name="Hyperlink 4 2 4" xfId="10778"/>
    <cellStyle name="Hyperlink 4 3" xfId="3611"/>
    <cellStyle name="Hyperlink 4 3 2" xfId="7669"/>
    <cellStyle name="Hyperlink 4 3 3" xfId="7668"/>
    <cellStyle name="Hyperlink 4 3 4" xfId="11863"/>
    <cellStyle name="Hyperlink 4 3 5" xfId="11510"/>
    <cellStyle name="Hyperlink 4 4" xfId="7670"/>
    <cellStyle name="Hyperlink 4 5" xfId="4922"/>
    <cellStyle name="Hyperlink 4 6" xfId="3138"/>
    <cellStyle name="Hyperlink 4 7" xfId="11627"/>
    <cellStyle name="Hyperlink 5" xfId="1531"/>
    <cellStyle name="Hyperlink 5 2" xfId="1532"/>
    <cellStyle name="Hyperlink 5 2 2" xfId="3614"/>
    <cellStyle name="Hyperlink 5 2 2 2" xfId="7672"/>
    <cellStyle name="Hyperlink 5 2 2 3" xfId="11078"/>
    <cellStyle name="Hyperlink 5 2 3" xfId="7671"/>
    <cellStyle name="Hyperlink 5 2 4" xfId="11630"/>
    <cellStyle name="Hyperlink 5 3" xfId="3613"/>
    <cellStyle name="Hyperlink 5 3 2" xfId="7673"/>
    <cellStyle name="Hyperlink 5 3 3" xfId="9266"/>
    <cellStyle name="Hyperlink 5 3 3 2" xfId="12084"/>
    <cellStyle name="Hyperlink 5 3 3 3" xfId="11864"/>
    <cellStyle name="Hyperlink 5 4" xfId="11629"/>
    <cellStyle name="Hyperlink 5 5" xfId="12307"/>
    <cellStyle name="Hyperlink 6" xfId="1533"/>
    <cellStyle name="Hyperlink 6 2" xfId="3615"/>
    <cellStyle name="Hyperlink 6 3" xfId="7674"/>
    <cellStyle name="Hyperlink 6 4" xfId="11631"/>
    <cellStyle name="Hyperlink 7" xfId="2961"/>
    <cellStyle name="Hyperlink 7 2" xfId="9271"/>
    <cellStyle name="Hyperlink 7 2 2" xfId="12160"/>
    <cellStyle name="Hyperlink 7 2 3" xfId="12148"/>
    <cellStyle name="Hyperlink 7 2 4" xfId="12086"/>
    <cellStyle name="Hyperlink 8" xfId="3616"/>
    <cellStyle name="Hyperlink 9" xfId="11498"/>
    <cellStyle name="Hyperlũnk" xfId="3617"/>
    <cellStyle name="Input" xfId="7675"/>
    <cellStyle name="Input 2" xfId="7676"/>
    <cellStyle name="Input 2 2" xfId="11079"/>
    <cellStyle name="Input 3" xfId="7677"/>
    <cellStyle name="Input 3 2" xfId="14103"/>
    <cellStyle name="Input 3 2 2" xfId="14973"/>
    <cellStyle name="Input 3 2 2 2" xfId="17330"/>
    <cellStyle name="Input 3 2 2 2 2" xfId="24467"/>
    <cellStyle name="Input 3 2 2 2 2 2" xfId="38782"/>
    <cellStyle name="Input 3 2 2 2 3" xfId="31645"/>
    <cellStyle name="Input 3 2 2 3" xfId="19684"/>
    <cellStyle name="Input 3 2 2 3 2" xfId="26821"/>
    <cellStyle name="Input 3 2 2 3 2 2" xfId="41136"/>
    <cellStyle name="Input 3 2 2 3 3" xfId="33999"/>
    <cellStyle name="Input 3 2 2 4" xfId="20960"/>
    <cellStyle name="Input 3 2 2 4 2" xfId="28097"/>
    <cellStyle name="Input 3 2 2 4 2 2" xfId="42412"/>
    <cellStyle name="Input 3 2 2 4 3" xfId="35275"/>
    <cellStyle name="Input 3 2 2 5" xfId="22136"/>
    <cellStyle name="Input 3 2 2 5 2" xfId="36451"/>
    <cellStyle name="Input 3 2 2 6" xfId="29292"/>
    <cellStyle name="Input 3 2 3" xfId="16472"/>
    <cellStyle name="Input 3 2 3 2" xfId="23631"/>
    <cellStyle name="Input 3 2 3 2 2" xfId="37946"/>
    <cellStyle name="Input 3 2 3 3" xfId="30787"/>
    <cellStyle name="Input 3 2 4" xfId="18826"/>
    <cellStyle name="Input 3 2 4 2" xfId="25963"/>
    <cellStyle name="Input 3 2 4 2 2" xfId="40278"/>
    <cellStyle name="Input 3 2 4 3" xfId="33141"/>
    <cellStyle name="Input 4" xfId="14102"/>
    <cellStyle name="Input 4 2" xfId="14972"/>
    <cellStyle name="Input 4 2 2" xfId="17329"/>
    <cellStyle name="Input 4 2 2 2" xfId="24466"/>
    <cellStyle name="Input 4 2 2 2 2" xfId="38781"/>
    <cellStyle name="Input 4 2 2 3" xfId="31644"/>
    <cellStyle name="Input 4 2 3" xfId="19683"/>
    <cellStyle name="Input 4 2 3 2" xfId="26820"/>
    <cellStyle name="Input 4 2 3 2 2" xfId="41135"/>
    <cellStyle name="Input 4 2 3 3" xfId="33998"/>
    <cellStyle name="Input 4 2 4" xfId="20959"/>
    <cellStyle name="Input 4 2 4 2" xfId="28096"/>
    <cellStyle name="Input 4 2 4 2 2" xfId="42411"/>
    <cellStyle name="Input 4 2 4 3" xfId="35274"/>
    <cellStyle name="Input 4 2 5" xfId="22135"/>
    <cellStyle name="Input 4 2 5 2" xfId="36450"/>
    <cellStyle name="Input 4 2 6" xfId="29291"/>
    <cellStyle name="Input 4 3" xfId="16471"/>
    <cellStyle name="Input 4 3 2" xfId="23630"/>
    <cellStyle name="Input 4 3 2 2" xfId="37945"/>
    <cellStyle name="Input 4 3 3" xfId="30786"/>
    <cellStyle name="Input 4 4" xfId="18825"/>
    <cellStyle name="Input 4 4 2" xfId="25962"/>
    <cellStyle name="Input 4 4 2 2" xfId="40277"/>
    <cellStyle name="Input 4 4 3" xfId="33140"/>
    <cellStyle name="ISC" xfId="3618"/>
    <cellStyle name="ISC 2" xfId="3619"/>
    <cellStyle name="ISC 2 2" xfId="3620"/>
    <cellStyle name="ISC 3" xfId="3621"/>
    <cellStyle name="isced" xfId="1534"/>
    <cellStyle name="isced 2" xfId="7679"/>
    <cellStyle name="isced 2 2" xfId="11080"/>
    <cellStyle name="isced 2 2 2" xfId="12656"/>
    <cellStyle name="isced 2 2 2 2" xfId="14779"/>
    <cellStyle name="isced 2 2 2 2 2" xfId="17142"/>
    <cellStyle name="isced 2 2 2 2 2 2" xfId="24279"/>
    <cellStyle name="isced 2 2 2 2 2 2 2" xfId="38594"/>
    <cellStyle name="isced 2 2 2 2 2 3" xfId="31457"/>
    <cellStyle name="isced 2 2 2 2 3" xfId="19496"/>
    <cellStyle name="isced 2 2 2 2 3 2" xfId="26633"/>
    <cellStyle name="isced 2 2 2 2 3 2 2" xfId="40948"/>
    <cellStyle name="isced 2 2 2 2 3 3" xfId="33811"/>
    <cellStyle name="isced 2 2 2 2 4" xfId="20772"/>
    <cellStyle name="isced 2 2 2 2 4 2" xfId="27909"/>
    <cellStyle name="isced 2 2 2 2 4 2 2" xfId="42224"/>
    <cellStyle name="isced 2 2 2 2 4 3" xfId="35087"/>
    <cellStyle name="isced 2 2 2 3" xfId="14413"/>
    <cellStyle name="isced 2 2 2 3 2" xfId="16782"/>
    <cellStyle name="isced 2 2 2 3 2 2" xfId="23941"/>
    <cellStyle name="isced 2 2 2 3 2 2 2" xfId="38256"/>
    <cellStyle name="isced 2 2 2 3 2 3" xfId="31097"/>
    <cellStyle name="isced 2 2 2 3 3" xfId="19136"/>
    <cellStyle name="isced 2 2 2 3 3 2" xfId="26273"/>
    <cellStyle name="isced 2 2 2 3 3 2 2" xfId="40588"/>
    <cellStyle name="isced 2 2 2 3 3 3" xfId="33451"/>
    <cellStyle name="isced 2 2 2 3 4" xfId="20469"/>
    <cellStyle name="isced 2 2 2 3 4 2" xfId="27606"/>
    <cellStyle name="isced 2 2 2 3 4 2 2" xfId="41921"/>
    <cellStyle name="isced 2 2 2 3 4 3" xfId="34784"/>
    <cellStyle name="isced 2 2 2 3 5" xfId="21684"/>
    <cellStyle name="isced 2 2 2 3 5 2" xfId="35999"/>
    <cellStyle name="isced 2 2 2 3 6" xfId="28821"/>
    <cellStyle name="isced 2 2 2 4" xfId="19794"/>
    <cellStyle name="isced 2 2 2 4 2" xfId="26931"/>
    <cellStyle name="isced 2 2 2 4 2 2" xfId="41246"/>
    <cellStyle name="isced 2 2 2 4 3" xfId="34109"/>
    <cellStyle name="isced 2 3" xfId="12648"/>
    <cellStyle name="isced 2 3 2" xfId="14771"/>
    <cellStyle name="isced 2 3 2 2" xfId="17134"/>
    <cellStyle name="isced 2 3 2 2 2" xfId="24276"/>
    <cellStyle name="isced 2 3 2 2 2 2" xfId="38591"/>
    <cellStyle name="isced 2 3 2 2 3" xfId="31449"/>
    <cellStyle name="isced 2 3 2 3" xfId="19488"/>
    <cellStyle name="isced 2 3 2 3 2" xfId="26625"/>
    <cellStyle name="isced 2 3 2 3 2 2" xfId="40940"/>
    <cellStyle name="isced 2 3 2 3 3" xfId="33803"/>
    <cellStyle name="isced 2 3 2 4" xfId="20769"/>
    <cellStyle name="isced 2 3 2 4 2" xfId="27906"/>
    <cellStyle name="isced 2 3 2 4 2 2" xfId="42221"/>
    <cellStyle name="isced 2 3 2 4 3" xfId="35084"/>
    <cellStyle name="isced 2 3 3" xfId="14412"/>
    <cellStyle name="isced 2 3 3 2" xfId="16781"/>
    <cellStyle name="isced 2 3 3 2 2" xfId="23940"/>
    <cellStyle name="isced 2 3 3 2 2 2" xfId="38255"/>
    <cellStyle name="isced 2 3 3 2 3" xfId="31096"/>
    <cellStyle name="isced 2 3 3 3" xfId="19135"/>
    <cellStyle name="isced 2 3 3 3 2" xfId="26272"/>
    <cellStyle name="isced 2 3 3 3 2 2" xfId="40587"/>
    <cellStyle name="isced 2 3 3 3 3" xfId="33450"/>
    <cellStyle name="isced 2 3 3 4" xfId="20468"/>
    <cellStyle name="isced 2 3 3 4 2" xfId="27605"/>
    <cellStyle name="isced 2 3 3 4 2 2" xfId="41920"/>
    <cellStyle name="isced 2 3 3 4 3" xfId="34783"/>
    <cellStyle name="isced 2 3 3 5" xfId="21683"/>
    <cellStyle name="isced 2 3 3 5 2" xfId="35998"/>
    <cellStyle name="isced 2 3 3 6" xfId="28820"/>
    <cellStyle name="isced 2 3 4" xfId="19786"/>
    <cellStyle name="isced 2 3 4 2" xfId="26923"/>
    <cellStyle name="isced 2 3 4 2 2" xfId="41238"/>
    <cellStyle name="isced 2 3 4 3" xfId="34101"/>
    <cellStyle name="isced 3" xfId="7678"/>
    <cellStyle name="isced 3 2" xfId="12647"/>
    <cellStyle name="isced 3 2 2" xfId="14770"/>
    <cellStyle name="isced 3 2 2 2" xfId="17133"/>
    <cellStyle name="isced 3 2 2 2 2" xfId="24275"/>
    <cellStyle name="isced 3 2 2 2 2 2" xfId="38590"/>
    <cellStyle name="isced 3 2 2 2 3" xfId="31448"/>
    <cellStyle name="isced 3 2 2 3" xfId="19487"/>
    <cellStyle name="isced 3 2 2 3 2" xfId="26624"/>
    <cellStyle name="isced 3 2 2 3 2 2" xfId="40939"/>
    <cellStyle name="isced 3 2 2 3 3" xfId="33802"/>
    <cellStyle name="isced 3 2 2 4" xfId="20768"/>
    <cellStyle name="isced 3 2 2 4 2" xfId="27905"/>
    <cellStyle name="isced 3 2 2 4 2 2" xfId="42220"/>
    <cellStyle name="isced 3 2 2 4 3" xfId="35083"/>
    <cellStyle name="isced 3 2 3" xfId="13669"/>
    <cellStyle name="isced 3 2 3 2" xfId="16038"/>
    <cellStyle name="isced 3 2 3 2 2" xfId="23197"/>
    <cellStyle name="isced 3 2 3 2 2 2" xfId="37512"/>
    <cellStyle name="isced 3 2 3 2 3" xfId="30353"/>
    <cellStyle name="isced 3 2 3 3" xfId="18392"/>
    <cellStyle name="isced 3 2 3 3 2" xfId="25529"/>
    <cellStyle name="isced 3 2 3 3 2 2" xfId="39844"/>
    <cellStyle name="isced 3 2 3 3 3" xfId="32707"/>
    <cellStyle name="isced 3 2 3 4" xfId="19918"/>
    <cellStyle name="isced 3 2 3 4 2" xfId="27055"/>
    <cellStyle name="isced 3 2 3 4 2 2" xfId="41370"/>
    <cellStyle name="isced 3 2 3 4 3" xfId="34233"/>
    <cellStyle name="isced 3 2 3 5" xfId="21133"/>
    <cellStyle name="isced 3 2 3 5 2" xfId="35448"/>
    <cellStyle name="isced 3 2 3 6" xfId="28270"/>
    <cellStyle name="isced 3 2 4" xfId="19785"/>
    <cellStyle name="isced 3 2 4 2" xfId="26922"/>
    <cellStyle name="isced 3 2 4 2 2" xfId="41237"/>
    <cellStyle name="isced 3 2 4 3" xfId="34100"/>
    <cellStyle name="isced 4" xfId="12632"/>
    <cellStyle name="isced 4 2" xfId="14755"/>
    <cellStyle name="isced 4 2 2" xfId="17118"/>
    <cellStyle name="isced 4 2 2 2" xfId="24267"/>
    <cellStyle name="isced 4 2 2 2 2" xfId="38582"/>
    <cellStyle name="isced 4 2 2 3" xfId="31433"/>
    <cellStyle name="isced 4 2 3" xfId="19472"/>
    <cellStyle name="isced 4 2 3 2" xfId="26609"/>
    <cellStyle name="isced 4 2 3 2 2" xfId="40924"/>
    <cellStyle name="isced 4 2 3 3" xfId="33787"/>
    <cellStyle name="isced 4 2 4" xfId="20760"/>
    <cellStyle name="isced 4 2 4 2" xfId="27897"/>
    <cellStyle name="isced 4 2 4 2 2" xfId="42212"/>
    <cellStyle name="isced 4 2 4 3" xfId="35075"/>
    <cellStyle name="isced 4 3" xfId="13665"/>
    <cellStyle name="isced 4 3 2" xfId="16034"/>
    <cellStyle name="isced 4 3 2 2" xfId="23193"/>
    <cellStyle name="isced 4 3 2 2 2" xfId="37508"/>
    <cellStyle name="isced 4 3 2 3" xfId="30349"/>
    <cellStyle name="isced 4 3 3" xfId="18388"/>
    <cellStyle name="isced 4 3 3 2" xfId="25525"/>
    <cellStyle name="isced 4 3 3 2 2" xfId="39840"/>
    <cellStyle name="isced 4 3 3 3" xfId="32703"/>
    <cellStyle name="isced 4 3 4" xfId="19914"/>
    <cellStyle name="isced 4 3 4 2" xfId="27051"/>
    <cellStyle name="isced 4 3 4 2 2" xfId="41366"/>
    <cellStyle name="isced 4 3 4 3" xfId="34229"/>
    <cellStyle name="isced 4 3 5" xfId="21129"/>
    <cellStyle name="isced 4 3 5 2" xfId="35444"/>
    <cellStyle name="isced 4 3 6" xfId="28266"/>
    <cellStyle name="isced 4 4" xfId="19770"/>
    <cellStyle name="isced 4 4 2" xfId="26907"/>
    <cellStyle name="isced 4 4 2 2" xfId="41222"/>
    <cellStyle name="isced 4 4 3" xfId="34085"/>
    <cellStyle name="ISCED Titles" xfId="7680"/>
    <cellStyle name="Komma 10" xfId="2965"/>
    <cellStyle name="Komma 10 2" xfId="3623"/>
    <cellStyle name="Komma 10 3" xfId="8820"/>
    <cellStyle name="Komma 10 4" xfId="3139"/>
    <cellStyle name="Komma 10 5" xfId="11787"/>
    <cellStyle name="Komma 11" xfId="1535"/>
    <cellStyle name="Komma 11 2" xfId="4081"/>
    <cellStyle name="Komma 11 3" xfId="8777"/>
    <cellStyle name="Komma 11 4" xfId="3624"/>
    <cellStyle name="Komma 11 5" xfId="11632"/>
    <cellStyle name="Komma 12" xfId="3625"/>
    <cellStyle name="Komma 12 2" xfId="4082"/>
    <cellStyle name="Komma 13" xfId="4080"/>
    <cellStyle name="Komma 14" xfId="3622"/>
    <cellStyle name="Komma 2" xfId="331"/>
    <cellStyle name="Komma 2 10" xfId="8778"/>
    <cellStyle name="Komma 2 11" xfId="3140"/>
    <cellStyle name="Komma 2 12" xfId="42676"/>
    <cellStyle name="Komma 2 13" xfId="43279"/>
    <cellStyle name="Komma 2 2" xfId="1537"/>
    <cellStyle name="Komma 2 2 2" xfId="1538"/>
    <cellStyle name="Komma 2 2 2 2" xfId="50"/>
    <cellStyle name="Komma 2 2 2 2 2" xfId="3628"/>
    <cellStyle name="Komma 2 2 2 2 2 2" xfId="7681"/>
    <cellStyle name="Komma 2 2 2 2 3" xfId="7682"/>
    <cellStyle name="Komma 2 2 2 2 4" xfId="11082"/>
    <cellStyle name="Komma 2 2 2 2 4 2" xfId="12183"/>
    <cellStyle name="Komma 2 2 2 2 4 3" xfId="11805"/>
    <cellStyle name="Komma 2 2 2 2 4 4" xfId="12216"/>
    <cellStyle name="Komma 2 2 2 2 4 5" xfId="12286"/>
    <cellStyle name="Komma 2 2 2 3" xfId="3143"/>
    <cellStyle name="Komma 2 2 2 3 2" xfId="3629"/>
    <cellStyle name="Komma 2 2 2 3 3" xfId="11806"/>
    <cellStyle name="Komma 2 2 2 4" xfId="3627"/>
    <cellStyle name="Komma 2 2 2 4 2" xfId="7683"/>
    <cellStyle name="Komma 2 2 2 5" xfId="8780"/>
    <cellStyle name="Komma 2 2 2 6" xfId="3142"/>
    <cellStyle name="Komma 2 2 2 7" xfId="11081"/>
    <cellStyle name="Komma 2 2 2 7 2" xfId="12182"/>
    <cellStyle name="Komma 2 2 2 7 3" xfId="11635"/>
    <cellStyle name="Komma 2 2 2 7 4" xfId="12215"/>
    <cellStyle name="Komma 2 2 2 7 5" xfId="12285"/>
    <cellStyle name="Komma 2 2 3" xfId="3144"/>
    <cellStyle name="Komma 2 2 3 2" xfId="7684"/>
    <cellStyle name="Komma 2 2 3 3" xfId="7685"/>
    <cellStyle name="Komma 2 2 3 4" xfId="11083"/>
    <cellStyle name="Komma 2 2 4" xfId="3145"/>
    <cellStyle name="Komma 2 2 4 2" xfId="7686"/>
    <cellStyle name="Komma 2 2 4 3" xfId="11084"/>
    <cellStyle name="Komma 2 2 5" xfId="3626"/>
    <cellStyle name="Komma 2 2 6" xfId="8779"/>
    <cellStyle name="Komma 2 2 7" xfId="3141"/>
    <cellStyle name="Komma 2 2 8" xfId="11634"/>
    <cellStyle name="Komma 2 3" xfId="1539"/>
    <cellStyle name="Komma 2 3 2" xfId="1540"/>
    <cellStyle name="Komma 2 3 2 2" xfId="3148"/>
    <cellStyle name="Komma 2 3 2 2 2" xfId="7687"/>
    <cellStyle name="Komma 2 3 2 2 3" xfId="7688"/>
    <cellStyle name="Komma 2 3 2 2 4" xfId="11086"/>
    <cellStyle name="Komma 2 3 2 3" xfId="3149"/>
    <cellStyle name="Komma 2 3 2 4" xfId="3631"/>
    <cellStyle name="Komma 2 3 2 4 2" xfId="7689"/>
    <cellStyle name="Komma 2 3 2 5" xfId="3147"/>
    <cellStyle name="Komma 2 3 2 6" xfId="11085"/>
    <cellStyle name="Komma 2 3 3" xfId="3150"/>
    <cellStyle name="Komma 2 3 3 2" xfId="7690"/>
    <cellStyle name="Komma 2 3 3 3" xfId="7691"/>
    <cellStyle name="Komma 2 3 3 4" xfId="11087"/>
    <cellStyle name="Komma 2 3 4" xfId="3151"/>
    <cellStyle name="Komma 2 3 5" xfId="3630"/>
    <cellStyle name="Komma 2 3 6" xfId="3146"/>
    <cellStyle name="Komma 2 4" xfId="1541"/>
    <cellStyle name="Komma 2 4 2" xfId="3633"/>
    <cellStyle name="Komma 2 4 2 2" xfId="7694"/>
    <cellStyle name="Komma 2 4 2 3" xfId="7693"/>
    <cellStyle name="Komma 2 4 3" xfId="3632"/>
    <cellStyle name="Komma 2 4 3 2" xfId="7695"/>
    <cellStyle name="Komma 2 4 3 3" xfId="11088"/>
    <cellStyle name="Komma 2 4 4" xfId="7692"/>
    <cellStyle name="Komma 2 4 5" xfId="3152"/>
    <cellStyle name="Komma 2 4 6" xfId="11636"/>
    <cellStyle name="Komma 2 5" xfId="1542"/>
    <cellStyle name="Komma 2 5 2" xfId="3634"/>
    <cellStyle name="Komma 2 5 2 2" xfId="7697"/>
    <cellStyle name="Komma 2 5 3" xfId="7696"/>
    <cellStyle name="Komma 2 5 4" xfId="8781"/>
    <cellStyle name="Komma 2 5 5" xfId="3153"/>
    <cellStyle name="Komma 2 5 6" xfId="11637"/>
    <cellStyle name="Komma 2 6" xfId="1543"/>
    <cellStyle name="Komma 2 6 2" xfId="7698"/>
    <cellStyle name="Komma 2 6 3" xfId="42474"/>
    <cellStyle name="Komma 2 7" xfId="1544"/>
    <cellStyle name="Komma 2 7 2" xfId="3636"/>
    <cellStyle name="Komma 2 7 3" xfId="3637"/>
    <cellStyle name="Komma 2 7 4" xfId="3635"/>
    <cellStyle name="Komma 2 7 5" xfId="11089"/>
    <cellStyle name="Komma 2 7 5 2" xfId="12184"/>
    <cellStyle name="Komma 2 7 5 3" xfId="11638"/>
    <cellStyle name="Komma 2 7 5 4" xfId="12217"/>
    <cellStyle name="Komma 2 7 5 5" xfId="12287"/>
    <cellStyle name="Komma 2 8" xfId="1545"/>
    <cellStyle name="Komma 2 8 2" xfId="3638"/>
    <cellStyle name="Komma 2 8 3" xfId="11639"/>
    <cellStyle name="Komma 2 9" xfId="1536"/>
    <cellStyle name="Komma 2 9 2" xfId="4083"/>
    <cellStyle name="Komma 2 9 3" xfId="11633"/>
    <cellStyle name="Komma 3" xfId="1546"/>
    <cellStyle name="Komma 3 2" xfId="1547"/>
    <cellStyle name="Komma 3 2 2" xfId="3639"/>
    <cellStyle name="Komma 3 2 2 2" xfId="7699"/>
    <cellStyle name="Komma 3 2 2 3" xfId="11090"/>
    <cellStyle name="Komma 3 2 3" xfId="11641"/>
    <cellStyle name="Komma 3 3" xfId="1548"/>
    <cellStyle name="Komma 3 3 2" xfId="3641"/>
    <cellStyle name="Komma 3 3 3" xfId="3642"/>
    <cellStyle name="Komma 3 3 4" xfId="3640"/>
    <cellStyle name="Komma 3 3 5" xfId="11091"/>
    <cellStyle name="Komma 3 3 5 2" xfId="12185"/>
    <cellStyle name="Komma 3 3 5 3" xfId="11642"/>
    <cellStyle name="Komma 3 3 5 4" xfId="12218"/>
    <cellStyle name="Komma 3 3 5 5" xfId="12288"/>
    <cellStyle name="Komma 3 3 6" xfId="42475"/>
    <cellStyle name="Komma 3 4" xfId="1549"/>
    <cellStyle name="Komma 3 5" xfId="3643"/>
    <cellStyle name="Komma 3 5 2" xfId="4084"/>
    <cellStyle name="Komma 3 6" xfId="4923"/>
    <cellStyle name="Komma 3 7" xfId="3154"/>
    <cellStyle name="Komma 3 8" xfId="11640"/>
    <cellStyle name="Komma 4" xfId="1550"/>
    <cellStyle name="Komma 4 2" xfId="1551"/>
    <cellStyle name="Komma 4 2 2" xfId="3645"/>
    <cellStyle name="Komma 4 2 3" xfId="3646"/>
    <cellStyle name="Komma 4 2 4" xfId="3644"/>
    <cellStyle name="Komma 4 2 5" xfId="8782"/>
    <cellStyle name="Komma 4 2 6" xfId="3156"/>
    <cellStyle name="Komma 4 2 7" xfId="11643"/>
    <cellStyle name="Komma 4 3" xfId="1552"/>
    <cellStyle name="Komma 4 3 2" xfId="3648"/>
    <cellStyle name="Komma 4 3 3" xfId="3649"/>
    <cellStyle name="Komma 4 3 4" xfId="3647"/>
    <cellStyle name="Komma 4 3 5" xfId="8783"/>
    <cellStyle name="Komma 4 3 6" xfId="3157"/>
    <cellStyle name="Komma 4 3 7" xfId="11644"/>
    <cellStyle name="Komma 4 4" xfId="1553"/>
    <cellStyle name="Komma 4 4 2" xfId="3650"/>
    <cellStyle name="Komma 4 4 3" xfId="11645"/>
    <cellStyle name="Komma 4 5" xfId="3651"/>
    <cellStyle name="Komma 4 5 2" xfId="4085"/>
    <cellStyle name="Komma 4 6" xfId="4036"/>
    <cellStyle name="Komma 4 7" xfId="3155"/>
    <cellStyle name="Komma 5" xfId="1554"/>
    <cellStyle name="Komma 5 2" xfId="1555"/>
    <cellStyle name="Komma 5 2 2" xfId="3653"/>
    <cellStyle name="Komma 5 2 3" xfId="3654"/>
    <cellStyle name="Komma 5 2 4" xfId="7700"/>
    <cellStyle name="Komma 5 3" xfId="1556"/>
    <cellStyle name="Komma 5 3 2" xfId="3656"/>
    <cellStyle name="Komma 5 3 3" xfId="3657"/>
    <cellStyle name="Komma 5 3 4" xfId="3655"/>
    <cellStyle name="Komma 5 3 5" xfId="11647"/>
    <cellStyle name="Komma 5 4" xfId="3658"/>
    <cellStyle name="Komma 5 5" xfId="3659"/>
    <cellStyle name="Komma 5 5 2" xfId="4086"/>
    <cellStyle name="Komma 5 6" xfId="3652"/>
    <cellStyle name="Komma 5 6 2" xfId="11865"/>
    <cellStyle name="Komma 5 6 3" xfId="11383"/>
    <cellStyle name="Komma 5 7" xfId="8784"/>
    <cellStyle name="Komma 5 8" xfId="11646"/>
    <cellStyle name="Komma 6" xfId="1557"/>
    <cellStyle name="Komma 6 2" xfId="3660"/>
    <cellStyle name="Komma 6 3" xfId="11092"/>
    <cellStyle name="Komma 7" xfId="1558"/>
    <cellStyle name="Komma 7 2" xfId="3661"/>
    <cellStyle name="Komma 7 3" xfId="7701"/>
    <cellStyle name="Komma 8" xfId="1559"/>
    <cellStyle name="Komma 8 2" xfId="3663"/>
    <cellStyle name="Komma 8 3" xfId="3664"/>
    <cellStyle name="Komma 8 4" xfId="3662"/>
    <cellStyle name="Komma 8 5" xfId="11648"/>
    <cellStyle name="Komma 9" xfId="1560"/>
    <cellStyle name="Komma 9 2" xfId="3666"/>
    <cellStyle name="Komma 9 3" xfId="3667"/>
    <cellStyle name="Komma 9 3 2" xfId="3668"/>
    <cellStyle name="Komma 9 4" xfId="3669"/>
    <cellStyle name="Komma 9 5" xfId="3665"/>
    <cellStyle name="Komma 9 6" xfId="11649"/>
    <cellStyle name="Komma0" xfId="1561"/>
    <cellStyle name="level1a" xfId="1562"/>
    <cellStyle name="level1a 2" xfId="1563"/>
    <cellStyle name="level1a 2 2" xfId="7703"/>
    <cellStyle name="level1a 2 2 2" xfId="7704"/>
    <cellStyle name="level1a 2 2 2 2" xfId="12651"/>
    <cellStyle name="level1a 2 2 2 2 2" xfId="14774"/>
    <cellStyle name="level1a 2 2 2 2 2 2" xfId="17137"/>
    <cellStyle name="level1a 2 2 2 2 2 2 2" xfId="31452"/>
    <cellStyle name="level1a 2 2 2 2 2 3" xfId="19491"/>
    <cellStyle name="level1a 2 2 2 2 2 3 2" xfId="26628"/>
    <cellStyle name="level1a 2 2 2 2 2 3 2 2" xfId="40943"/>
    <cellStyle name="level1a 2 2 2 2 2 3 3" xfId="33806"/>
    <cellStyle name="level1a 2 2 2 2 2 4" xfId="29103"/>
    <cellStyle name="level1a 2 2 2 2 3" xfId="13671"/>
    <cellStyle name="level1a 2 2 2 2 3 2" xfId="16040"/>
    <cellStyle name="level1a 2 2 2 2 3 2 2" xfId="23199"/>
    <cellStyle name="level1a 2 2 2 2 3 2 2 2" xfId="37514"/>
    <cellStyle name="level1a 2 2 2 2 3 2 3" xfId="30355"/>
    <cellStyle name="level1a 2 2 2 2 3 3" xfId="18394"/>
    <cellStyle name="level1a 2 2 2 2 3 3 2" xfId="25531"/>
    <cellStyle name="level1a 2 2 2 2 3 3 2 2" xfId="39846"/>
    <cellStyle name="level1a 2 2 2 2 3 3 3" xfId="32709"/>
    <cellStyle name="level1a 2 2 2 2 3 4" xfId="19920"/>
    <cellStyle name="level1a 2 2 2 2 3 4 2" xfId="27057"/>
    <cellStyle name="level1a 2 2 2 2 3 4 2 2" xfId="41372"/>
    <cellStyle name="level1a 2 2 2 2 3 4 3" xfId="34235"/>
    <cellStyle name="level1a 2 2 2 2 3 5" xfId="21135"/>
    <cellStyle name="level1a 2 2 2 2 3 5 2" xfId="35450"/>
    <cellStyle name="level1a 2 2 2 2 3 6" xfId="28272"/>
    <cellStyle name="level1a 2 2 2 2 4" xfId="19789"/>
    <cellStyle name="level1a 2 2 2 2 4 2" xfId="26926"/>
    <cellStyle name="level1a 2 2 2 2 4 2 2" xfId="41241"/>
    <cellStyle name="level1a 2 2 2 2 4 3" xfId="34104"/>
    <cellStyle name="level1a 2 2 3" xfId="12650"/>
    <cellStyle name="level1a 2 2 3 2" xfId="14773"/>
    <cellStyle name="level1a 2 2 3 2 2" xfId="17136"/>
    <cellStyle name="level1a 2 2 3 2 2 2" xfId="31451"/>
    <cellStyle name="level1a 2 2 3 2 3" xfId="19490"/>
    <cellStyle name="level1a 2 2 3 2 3 2" xfId="26627"/>
    <cellStyle name="level1a 2 2 3 2 3 2 2" xfId="40942"/>
    <cellStyle name="level1a 2 2 3 2 3 3" xfId="33805"/>
    <cellStyle name="level1a 2 2 3 2 4" xfId="29102"/>
    <cellStyle name="level1a 2 2 3 3" xfId="13456"/>
    <cellStyle name="level1a 2 2 3 3 2" xfId="15825"/>
    <cellStyle name="level1a 2 2 3 3 2 2" xfId="22984"/>
    <cellStyle name="level1a 2 2 3 3 2 2 2" xfId="37299"/>
    <cellStyle name="level1a 2 2 3 3 2 3" xfId="30140"/>
    <cellStyle name="level1a 2 2 3 3 3" xfId="18179"/>
    <cellStyle name="level1a 2 2 3 3 3 2" xfId="25316"/>
    <cellStyle name="level1a 2 2 3 3 3 2 2" xfId="39631"/>
    <cellStyle name="level1a 2 2 3 3 3 3" xfId="32494"/>
    <cellStyle name="level1a 2 2 3 3 4" xfId="19883"/>
    <cellStyle name="level1a 2 2 3 3 4 2" xfId="27020"/>
    <cellStyle name="level1a 2 2 3 3 4 2 2" xfId="41335"/>
    <cellStyle name="level1a 2 2 3 3 4 3" xfId="34198"/>
    <cellStyle name="level1a 2 2 3 3 5" xfId="21098"/>
    <cellStyle name="level1a 2 2 3 3 5 2" xfId="35413"/>
    <cellStyle name="level1a 2 2 3 3 6" xfId="28235"/>
    <cellStyle name="level1a 2 2 3 4" xfId="19788"/>
    <cellStyle name="level1a 2 2 3 4 2" xfId="26925"/>
    <cellStyle name="level1a 2 2 3 4 2 2" xfId="41240"/>
    <cellStyle name="level1a 2 2 3 4 3" xfId="34103"/>
    <cellStyle name="level1a 2 3" xfId="7705"/>
    <cellStyle name="level1a 2 3 2" xfId="12652"/>
    <cellStyle name="level1a 2 3 2 2" xfId="14775"/>
    <cellStyle name="level1a 2 3 2 2 2" xfId="17138"/>
    <cellStyle name="level1a 2 3 2 2 2 2" xfId="31453"/>
    <cellStyle name="level1a 2 3 2 2 3" xfId="19492"/>
    <cellStyle name="level1a 2 3 2 2 3 2" xfId="26629"/>
    <cellStyle name="level1a 2 3 2 2 3 2 2" xfId="40944"/>
    <cellStyle name="level1a 2 3 2 2 3 3" xfId="33807"/>
    <cellStyle name="level1a 2 3 2 2 4" xfId="29104"/>
    <cellStyle name="level1a 2 3 2 3" xfId="14644"/>
    <cellStyle name="level1a 2 3 2 3 2" xfId="17007"/>
    <cellStyle name="level1a 2 3 2 3 2 2" xfId="24166"/>
    <cellStyle name="level1a 2 3 2 3 2 2 2" xfId="38481"/>
    <cellStyle name="level1a 2 3 2 3 2 3" xfId="31322"/>
    <cellStyle name="level1a 2 3 2 3 3" xfId="19361"/>
    <cellStyle name="level1a 2 3 2 3 3 2" xfId="26498"/>
    <cellStyle name="level1a 2 3 2 3 3 2 2" xfId="40813"/>
    <cellStyle name="level1a 2 3 2 3 3 3" xfId="33676"/>
    <cellStyle name="level1a 2 3 2 3 4" xfId="20659"/>
    <cellStyle name="level1a 2 3 2 3 4 2" xfId="27796"/>
    <cellStyle name="level1a 2 3 2 3 4 2 2" xfId="42111"/>
    <cellStyle name="level1a 2 3 2 3 4 3" xfId="34974"/>
    <cellStyle name="level1a 2 3 2 3 5" xfId="21874"/>
    <cellStyle name="level1a 2 3 2 3 5 2" xfId="36189"/>
    <cellStyle name="level1a 2 3 2 3 6" xfId="29011"/>
    <cellStyle name="level1a 2 3 2 4" xfId="19790"/>
    <cellStyle name="level1a 2 3 2 4 2" xfId="26927"/>
    <cellStyle name="level1a 2 3 2 4 2 2" xfId="41242"/>
    <cellStyle name="level1a 2 3 2 4 3" xfId="34105"/>
    <cellStyle name="level1a 2 4" xfId="7702"/>
    <cellStyle name="level1a 2 4 2" xfId="12649"/>
    <cellStyle name="level1a 2 4 2 2" xfId="14772"/>
    <cellStyle name="level1a 2 4 2 2 2" xfId="17135"/>
    <cellStyle name="level1a 2 4 2 2 2 2" xfId="31450"/>
    <cellStyle name="level1a 2 4 2 2 3" xfId="19489"/>
    <cellStyle name="level1a 2 4 2 2 3 2" xfId="26626"/>
    <cellStyle name="level1a 2 4 2 2 3 2 2" xfId="40941"/>
    <cellStyle name="level1a 2 4 2 2 3 3" xfId="33804"/>
    <cellStyle name="level1a 2 4 2 2 4" xfId="29101"/>
    <cellStyle name="level1a 2 4 2 3" xfId="14709"/>
    <cellStyle name="level1a 2 4 2 3 2" xfId="17072"/>
    <cellStyle name="level1a 2 4 2 3 2 2" xfId="24231"/>
    <cellStyle name="level1a 2 4 2 3 2 2 2" xfId="38546"/>
    <cellStyle name="level1a 2 4 2 3 2 3" xfId="31387"/>
    <cellStyle name="level1a 2 4 2 3 3" xfId="19426"/>
    <cellStyle name="level1a 2 4 2 3 3 2" xfId="26563"/>
    <cellStyle name="level1a 2 4 2 3 3 2 2" xfId="40878"/>
    <cellStyle name="level1a 2 4 2 3 3 3" xfId="33741"/>
    <cellStyle name="level1a 2 4 2 3 4" xfId="20724"/>
    <cellStyle name="level1a 2 4 2 3 4 2" xfId="27861"/>
    <cellStyle name="level1a 2 4 2 3 4 2 2" xfId="42176"/>
    <cellStyle name="level1a 2 4 2 3 4 3" xfId="35039"/>
    <cellStyle name="level1a 2 4 2 3 5" xfId="21939"/>
    <cellStyle name="level1a 2 4 2 3 5 2" xfId="36254"/>
    <cellStyle name="level1a 2 4 2 3 6" xfId="29076"/>
    <cellStyle name="level1a 2 4 2 4" xfId="19787"/>
    <cellStyle name="level1a 2 4 2 4 2" xfId="26924"/>
    <cellStyle name="level1a 2 4 2 4 2 2" xfId="41239"/>
    <cellStyle name="level1a 2 4 2 4 3" xfId="34102"/>
    <cellStyle name="level1a 2 5" xfId="12634"/>
    <cellStyle name="level1a 2 5 2" xfId="14757"/>
    <cellStyle name="level1a 2 5 2 2" xfId="17120"/>
    <cellStyle name="level1a 2 5 2 2 2" xfId="31435"/>
    <cellStyle name="level1a 2 5 2 3" xfId="19474"/>
    <cellStyle name="level1a 2 5 2 3 2" xfId="26611"/>
    <cellStyle name="level1a 2 5 2 3 2 2" xfId="40926"/>
    <cellStyle name="level1a 2 5 2 3 3" xfId="33789"/>
    <cellStyle name="level1a 2 5 2 4" xfId="29097"/>
    <cellStyle name="level1a 2 5 3" xfId="14075"/>
    <cellStyle name="level1a 2 5 3 2" xfId="16444"/>
    <cellStyle name="level1a 2 5 3 2 2" xfId="23603"/>
    <cellStyle name="level1a 2 5 3 2 2 2" xfId="37918"/>
    <cellStyle name="level1a 2 5 3 2 3" xfId="30759"/>
    <cellStyle name="level1a 2 5 3 3" xfId="18798"/>
    <cellStyle name="level1a 2 5 3 3 2" xfId="25935"/>
    <cellStyle name="level1a 2 5 3 3 2 2" xfId="40250"/>
    <cellStyle name="level1a 2 5 3 3 3" xfId="33113"/>
    <cellStyle name="level1a 2 5 3 4" xfId="20158"/>
    <cellStyle name="level1a 2 5 3 4 2" xfId="27295"/>
    <cellStyle name="level1a 2 5 3 4 2 2" xfId="41610"/>
    <cellStyle name="level1a 2 5 3 4 3" xfId="34473"/>
    <cellStyle name="level1a 2 5 3 5" xfId="21373"/>
    <cellStyle name="level1a 2 5 3 5 2" xfId="35688"/>
    <cellStyle name="level1a 2 5 3 6" xfId="28510"/>
    <cellStyle name="level1a 2 5 4" xfId="19772"/>
    <cellStyle name="level1a 2 5 4 2" xfId="26909"/>
    <cellStyle name="level1a 2 5 4 2 2" xfId="41224"/>
    <cellStyle name="level1a 2 5 4 3" xfId="34087"/>
    <cellStyle name="level1a 3" xfId="1564"/>
    <cellStyle name="level1a 3 2" xfId="12635"/>
    <cellStyle name="level1a 3 2 2" xfId="14758"/>
    <cellStyle name="level1a 3 2 2 2" xfId="17121"/>
    <cellStyle name="level1a 3 2 2 2 2" xfId="31436"/>
    <cellStyle name="level1a 3 2 2 3" xfId="19475"/>
    <cellStyle name="level1a 3 2 2 3 2" xfId="26612"/>
    <cellStyle name="level1a 3 2 2 3 2 2" xfId="40927"/>
    <cellStyle name="level1a 3 2 2 3 3" xfId="33790"/>
    <cellStyle name="level1a 3 2 2 4" xfId="29098"/>
    <cellStyle name="level1a 3 2 3" xfId="13666"/>
    <cellStyle name="level1a 3 2 3 2" xfId="16035"/>
    <cellStyle name="level1a 3 2 3 2 2" xfId="23194"/>
    <cellStyle name="level1a 3 2 3 2 2 2" xfId="37509"/>
    <cellStyle name="level1a 3 2 3 2 3" xfId="30350"/>
    <cellStyle name="level1a 3 2 3 3" xfId="18389"/>
    <cellStyle name="level1a 3 2 3 3 2" xfId="25526"/>
    <cellStyle name="level1a 3 2 3 3 2 2" xfId="39841"/>
    <cellStyle name="level1a 3 2 3 3 3" xfId="32704"/>
    <cellStyle name="level1a 3 2 3 4" xfId="19915"/>
    <cellStyle name="level1a 3 2 3 4 2" xfId="27052"/>
    <cellStyle name="level1a 3 2 3 4 2 2" xfId="41367"/>
    <cellStyle name="level1a 3 2 3 4 3" xfId="34230"/>
    <cellStyle name="level1a 3 2 3 5" xfId="21130"/>
    <cellStyle name="level1a 3 2 3 5 2" xfId="35445"/>
    <cellStyle name="level1a 3 2 3 6" xfId="28267"/>
    <cellStyle name="level1a 3 2 4" xfId="19773"/>
    <cellStyle name="level1a 3 2 4 2" xfId="26910"/>
    <cellStyle name="level1a 3 2 4 2 2" xfId="41225"/>
    <cellStyle name="level1a 3 2 4 3" xfId="34088"/>
    <cellStyle name="level1a 4" xfId="1565"/>
    <cellStyle name="level1a 4 2" xfId="12636"/>
    <cellStyle name="level1a 4 2 2" xfId="14759"/>
    <cellStyle name="level1a 4 2 2 2" xfId="17122"/>
    <cellStyle name="level1a 4 2 2 2 2" xfId="31437"/>
    <cellStyle name="level1a 4 2 2 3" xfId="19476"/>
    <cellStyle name="level1a 4 2 2 3 2" xfId="26613"/>
    <cellStyle name="level1a 4 2 2 3 2 2" xfId="40928"/>
    <cellStyle name="level1a 4 2 2 3 3" xfId="33791"/>
    <cellStyle name="level1a 4 2 2 4" xfId="29099"/>
    <cellStyle name="level1a 4 2 3" xfId="13944"/>
    <cellStyle name="level1a 4 2 3 2" xfId="16313"/>
    <cellStyle name="level1a 4 2 3 2 2" xfId="23472"/>
    <cellStyle name="level1a 4 2 3 2 2 2" xfId="37787"/>
    <cellStyle name="level1a 4 2 3 2 3" xfId="30628"/>
    <cellStyle name="level1a 4 2 3 3" xfId="18667"/>
    <cellStyle name="level1a 4 2 3 3 2" xfId="25804"/>
    <cellStyle name="level1a 4 2 3 3 2 2" xfId="40119"/>
    <cellStyle name="level1a 4 2 3 3 3" xfId="32982"/>
    <cellStyle name="level1a 4 2 3 4" xfId="20108"/>
    <cellStyle name="level1a 4 2 3 4 2" xfId="27245"/>
    <cellStyle name="level1a 4 2 3 4 2 2" xfId="41560"/>
    <cellStyle name="level1a 4 2 3 4 3" xfId="34423"/>
    <cellStyle name="level1a 4 2 3 5" xfId="21323"/>
    <cellStyle name="level1a 4 2 3 5 2" xfId="35638"/>
    <cellStyle name="level1a 4 2 3 6" xfId="28460"/>
    <cellStyle name="level1a 4 2 4" xfId="19774"/>
    <cellStyle name="level1a 4 2 4 2" xfId="26911"/>
    <cellStyle name="level1a 4 2 4 2 2" xfId="41226"/>
    <cellStyle name="level1a 4 2 4 3" xfId="34089"/>
    <cellStyle name="level1a 5" xfId="1566"/>
    <cellStyle name="level1a 5 2" xfId="12637"/>
    <cellStyle name="level1a 5 2 2" xfId="14760"/>
    <cellStyle name="level1a 5 2 2 2" xfId="17123"/>
    <cellStyle name="level1a 5 2 2 2 2" xfId="31438"/>
    <cellStyle name="level1a 5 2 2 3" xfId="19477"/>
    <cellStyle name="level1a 5 2 2 3 2" xfId="26614"/>
    <cellStyle name="level1a 5 2 2 3 2 2" xfId="40929"/>
    <cellStyle name="level1a 5 2 2 3 3" xfId="33792"/>
    <cellStyle name="level1a 5 2 2 4" xfId="29100"/>
    <cellStyle name="level1a 5 2 3" xfId="14076"/>
    <cellStyle name="level1a 5 2 3 2" xfId="16445"/>
    <cellStyle name="level1a 5 2 3 2 2" xfId="23604"/>
    <cellStyle name="level1a 5 2 3 2 2 2" xfId="37919"/>
    <cellStyle name="level1a 5 2 3 2 3" xfId="30760"/>
    <cellStyle name="level1a 5 2 3 3" xfId="18799"/>
    <cellStyle name="level1a 5 2 3 3 2" xfId="25936"/>
    <cellStyle name="level1a 5 2 3 3 2 2" xfId="40251"/>
    <cellStyle name="level1a 5 2 3 3 3" xfId="33114"/>
    <cellStyle name="level1a 5 2 3 4" xfId="20159"/>
    <cellStyle name="level1a 5 2 3 4 2" xfId="27296"/>
    <cellStyle name="level1a 5 2 3 4 2 2" xfId="41611"/>
    <cellStyle name="level1a 5 2 3 4 3" xfId="34474"/>
    <cellStyle name="level1a 5 2 3 5" xfId="21374"/>
    <cellStyle name="level1a 5 2 3 5 2" xfId="35689"/>
    <cellStyle name="level1a 5 2 3 6" xfId="28511"/>
    <cellStyle name="level1a 5 2 4" xfId="19775"/>
    <cellStyle name="level1a 5 2 4 2" xfId="26912"/>
    <cellStyle name="level1a 5 2 4 2 2" xfId="41227"/>
    <cellStyle name="level1a 5 2 4 3" xfId="34090"/>
    <cellStyle name="level1a 6" xfId="12633"/>
    <cellStyle name="level1a 6 2" xfId="14756"/>
    <cellStyle name="level1a 6 2 2" xfId="17119"/>
    <cellStyle name="level1a 6 2 2 2" xfId="31434"/>
    <cellStyle name="level1a 6 2 3" xfId="19473"/>
    <cellStyle name="level1a 6 2 3 2" xfId="26610"/>
    <cellStyle name="level1a 6 2 3 2 2" xfId="40925"/>
    <cellStyle name="level1a 6 2 3 3" xfId="33788"/>
    <cellStyle name="level1a 6 2 4" xfId="29096"/>
    <cellStyle name="level1a 6 3" xfId="13765"/>
    <cellStyle name="level1a 6 3 2" xfId="16134"/>
    <cellStyle name="level1a 6 3 2 2" xfId="23293"/>
    <cellStyle name="level1a 6 3 2 2 2" xfId="37608"/>
    <cellStyle name="level1a 6 3 2 3" xfId="30449"/>
    <cellStyle name="level1a 6 3 3" xfId="18488"/>
    <cellStyle name="level1a 6 3 3 2" xfId="25625"/>
    <cellStyle name="level1a 6 3 3 2 2" xfId="39940"/>
    <cellStyle name="level1a 6 3 3 3" xfId="32803"/>
    <cellStyle name="level1a 6 3 4" xfId="20014"/>
    <cellStyle name="level1a 6 3 4 2" xfId="27151"/>
    <cellStyle name="level1a 6 3 4 2 2" xfId="41466"/>
    <cellStyle name="level1a 6 3 4 3" xfId="34329"/>
    <cellStyle name="level1a 6 3 5" xfId="21229"/>
    <cellStyle name="level1a 6 3 5 2" xfId="35544"/>
    <cellStyle name="level1a 6 3 6" xfId="28366"/>
    <cellStyle name="level1a 6 4" xfId="19771"/>
    <cellStyle name="level1a 6 4 2" xfId="26908"/>
    <cellStyle name="level1a 6 4 2 2" xfId="41223"/>
    <cellStyle name="level1a 6 4 3" xfId="34086"/>
    <cellStyle name="level2" xfId="1567"/>
    <cellStyle name="level2 2" xfId="7706"/>
    <cellStyle name="level2 2 2" xfId="7707"/>
    <cellStyle name="level2 2 2 2" xfId="7708"/>
    <cellStyle name="level2a" xfId="1568"/>
    <cellStyle name="level2a 2" xfId="7709"/>
    <cellStyle name="level2a 2 2" xfId="7710"/>
    <cellStyle name="level2a 2 2 2" xfId="7711"/>
    <cellStyle name="level3" xfId="1569"/>
    <cellStyle name="Link" xfId="12192" builtinId="8" customBuiltin="1"/>
    <cellStyle name="Link 2" xfId="7712"/>
    <cellStyle name="Link 3" xfId="42682"/>
    <cellStyle name="Link 4" xfId="42934"/>
    <cellStyle name="Link 5" xfId="43260"/>
    <cellStyle name="Link 6" xfId="43274"/>
    <cellStyle name="Linked Cell" xfId="7713"/>
    <cellStyle name="Linked Cell 2" xfId="7714"/>
    <cellStyle name="Linked Cell 2 2" xfId="11093"/>
    <cellStyle name="Migliaia (0)_conti99" xfId="7715"/>
    <cellStyle name="Neutral" xfId="271" builtinId="28" customBuiltin="1"/>
    <cellStyle name="Neutral 2" xfId="242"/>
    <cellStyle name="Neutral 2 2" xfId="1571"/>
    <cellStyle name="Neutral 2 2 2" xfId="1572"/>
    <cellStyle name="Neutral 2 2 2 2" xfId="7716"/>
    <cellStyle name="Neutral 2 2 2 3" xfId="11094"/>
    <cellStyle name="Neutral 2 2 3" xfId="10779"/>
    <cellStyle name="Neutral 2 2 4" xfId="42476"/>
    <cellStyle name="Neutral 2 3" xfId="2966"/>
    <cellStyle name="Neutral 2 3 2" xfId="8821"/>
    <cellStyle name="Neutral 2 3 3" xfId="7717"/>
    <cellStyle name="Neutral 2 3 4" xfId="11095"/>
    <cellStyle name="Neutral 2 4" xfId="2939"/>
    <cellStyle name="Neutral 2 4 2" xfId="8800"/>
    <cellStyle name="Neutral 2 4 3" xfId="7718"/>
    <cellStyle name="Neutral 2 4 4" xfId="11096"/>
    <cellStyle name="Neutral 2 5" xfId="1570"/>
    <cellStyle name="Neutral 2 5 2" xfId="7719"/>
    <cellStyle name="Neutral 2 5 3" xfId="11097"/>
    <cellStyle name="Neutral 2 6" xfId="7720"/>
    <cellStyle name="Neutral 2 7" xfId="8748"/>
    <cellStyle name="Neutral 2 8" xfId="8785"/>
    <cellStyle name="Neutral 2 9" xfId="8894"/>
    <cellStyle name="Neutral 3" xfId="1573"/>
    <cellStyle name="Neutral 3 2" xfId="1574"/>
    <cellStyle name="Neutral 3 2 2" xfId="7721"/>
    <cellStyle name="Neutral 3 2 3" xfId="9099"/>
    <cellStyle name="Neutral 3 3" xfId="3670"/>
    <cellStyle name="Neutral 3 3 2" xfId="7722"/>
    <cellStyle name="Neutral 3 3 3" xfId="11866"/>
    <cellStyle name="Neutral 3 3 4" xfId="11451"/>
    <cellStyle name="Neutral 3 4" xfId="8962"/>
    <cellStyle name="Neutral 3 4 2" xfId="12044"/>
    <cellStyle name="Neutral 3 4 3" xfId="11650"/>
    <cellStyle name="nf2" xfId="3671"/>
    <cellStyle name="Normal" xfId="8749"/>
    <cellStyle name="Normal 10" xfId="1575"/>
    <cellStyle name="Normal 10 2" xfId="7723"/>
    <cellStyle name="Normal 11" xfId="1576"/>
    <cellStyle name="Normal 11 2" xfId="1577"/>
    <cellStyle name="Normal 11 2 2" xfId="1578"/>
    <cellStyle name="Normal 11 2 2 2" xfId="4089"/>
    <cellStyle name="Normal 11 2 2 3" xfId="11098"/>
    <cellStyle name="Normal 11 2 3" xfId="4088"/>
    <cellStyle name="Normal 11 2 4" xfId="10780"/>
    <cellStyle name="Normal 11 3" xfId="1579"/>
    <cellStyle name="Normal 11 3 2" xfId="4090"/>
    <cellStyle name="Normal 11 3 3" xfId="7724"/>
    <cellStyle name="Normal 11 4" xfId="4087"/>
    <cellStyle name="Normal 11 4 2" xfId="7725"/>
    <cellStyle name="Normal 11 5" xfId="8750"/>
    <cellStyle name="Normal 12" xfId="1580"/>
    <cellStyle name="Normal 12 2" xfId="3672"/>
    <cellStyle name="Normal 12 2 2" xfId="7726"/>
    <cellStyle name="Normal 12 3" xfId="3673"/>
    <cellStyle name="Normal 13" xfId="7727"/>
    <cellStyle name="Normal 2" xfId="1581"/>
    <cellStyle name="Normal 2 10" xfId="3674"/>
    <cellStyle name="Normal 2 10 2" xfId="4092"/>
    <cellStyle name="Normal 2 10 2 2" xfId="11099"/>
    <cellStyle name="Normal 2 10 3" xfId="7728"/>
    <cellStyle name="Normal 2 11" xfId="3675"/>
    <cellStyle name="Normal 2 11 2" xfId="4093"/>
    <cellStyle name="Normal 2 11 2 2" xfId="11100"/>
    <cellStyle name="Normal 2 11 3" xfId="7729"/>
    <cellStyle name="Normal 2 12" xfId="4091"/>
    <cellStyle name="Normal 2 12 2" xfId="8751"/>
    <cellStyle name="Normal 2 12 3" xfId="7730"/>
    <cellStyle name="Normal 2 13" xfId="7731"/>
    <cellStyle name="Normal 2 13 2" xfId="8752"/>
    <cellStyle name="Normal 2 14" xfId="7732"/>
    <cellStyle name="Normal 2 14 2" xfId="8753"/>
    <cellStyle name="Normal 2 15" xfId="7733"/>
    <cellStyle name="Normal 2 15 2" xfId="8754"/>
    <cellStyle name="Normal 2 16" xfId="7734"/>
    <cellStyle name="Normal 2 16 2" xfId="8755"/>
    <cellStyle name="Normal 2 17" xfId="7735"/>
    <cellStyle name="Normal 2 18" xfId="7736"/>
    <cellStyle name="Normal 2 19" xfId="7737"/>
    <cellStyle name="Normal 2 2" xfId="20"/>
    <cellStyle name="Normal 2 2 2" xfId="47"/>
    <cellStyle name="Normal 2 2 2 2" xfId="1584"/>
    <cellStyle name="Normal 2 2 2 2 2" xfId="4096"/>
    <cellStyle name="Normal 2 2 2 2 2 2" xfId="7740"/>
    <cellStyle name="Normal 2 2 2 2 2 3" xfId="7739"/>
    <cellStyle name="Normal 2 2 2 2 3" xfId="7741"/>
    <cellStyle name="Normal 2 2 2 2 4" xfId="7738"/>
    <cellStyle name="Normal 2 2 2 3" xfId="4095"/>
    <cellStyle name="Normal 2 2 2 3 2" xfId="7743"/>
    <cellStyle name="Normal 2 2 2 3 3" xfId="7742"/>
    <cellStyle name="Normal 2 2 2 4" xfId="7744"/>
    <cellStyle name="Normal 2 2 2 4 2" xfId="7745"/>
    <cellStyle name="Normal 2 2 2 5" xfId="7746"/>
    <cellStyle name="Normal 2 2 2 6" xfId="1583"/>
    <cellStyle name="Normal 2 2 2 7" xfId="42938"/>
    <cellStyle name="Normal 2 2 2 8" xfId="43307"/>
    <cellStyle name="Normal 2 2 3" xfId="1585"/>
    <cellStyle name="Normal 2 2 3 2" xfId="4097"/>
    <cellStyle name="Normal 2 2 3 2 2" xfId="7749"/>
    <cellStyle name="Normal 2 2 3 2 3" xfId="7748"/>
    <cellStyle name="Normal 2 2 3 3" xfId="7750"/>
    <cellStyle name="Normal 2 2 3 4" xfId="7747"/>
    <cellStyle name="Normal 2 2 4" xfId="3676"/>
    <cellStyle name="Normal 2 2 4 2" xfId="4098"/>
    <cellStyle name="Normal 2 2 4 2 2" xfId="7752"/>
    <cellStyle name="Normal 2 2 4 3" xfId="7751"/>
    <cellStyle name="Normal 2 2 5" xfId="3677"/>
    <cellStyle name="Normal 2 2 5 2" xfId="4099"/>
    <cellStyle name="Normal 2 2 5 2 2" xfId="7754"/>
    <cellStyle name="Normal 2 2 5 3" xfId="7753"/>
    <cellStyle name="Normal 2 2 6" xfId="4094"/>
    <cellStyle name="Normal 2 2 6 2" xfId="7755"/>
    <cellStyle name="Normal 2 2 7" xfId="1582"/>
    <cellStyle name="Normal 2 2 8" xfId="42937"/>
    <cellStyle name="Normal 2 2 9" xfId="43306"/>
    <cellStyle name="Normal 2 3" xfId="1586"/>
    <cellStyle name="Normal 2 3 2" xfId="7756"/>
    <cellStyle name="Normal 2 3 3" xfId="7757"/>
    <cellStyle name="Normal 2 4" xfId="1587"/>
    <cellStyle name="Normal 2 4 2" xfId="7758"/>
    <cellStyle name="Normal 2 4 3" xfId="8756"/>
    <cellStyle name="Normal 2 5" xfId="1588"/>
    <cellStyle name="Normal 2 5 2" xfId="1589"/>
    <cellStyle name="Normal 2 5 2 2" xfId="4101"/>
    <cellStyle name="Normal 2 5 2 3" xfId="7759"/>
    <cellStyle name="Normal 2 5 3" xfId="4100"/>
    <cellStyle name="Normal 2 5 3 2" xfId="11101"/>
    <cellStyle name="Normal 2 5 4" xfId="10781"/>
    <cellStyle name="Normal 2 6" xfId="1590"/>
    <cellStyle name="Normal 2 6 2" xfId="1591"/>
    <cellStyle name="Normal 2 6 2 2" xfId="4103"/>
    <cellStyle name="Normal 2 6 2 3" xfId="7760"/>
    <cellStyle name="Normal 2 6 3" xfId="4102"/>
    <cellStyle name="Normal 2 6 3 2" xfId="11102"/>
    <cellStyle name="Normal 2 6 4" xfId="10782"/>
    <cellStyle name="Normal 2 7" xfId="1592"/>
    <cellStyle name="Normal 2 7 2" xfId="1593"/>
    <cellStyle name="Normal 2 7 2 2" xfId="4105"/>
    <cellStyle name="Normal 2 7 2 3" xfId="7761"/>
    <cellStyle name="Normal 2 7 3" xfId="4104"/>
    <cellStyle name="Normal 2 7 3 2" xfId="11103"/>
    <cellStyle name="Normal 2 7 4" xfId="10783"/>
    <cellStyle name="Normal 2 8" xfId="1594"/>
    <cellStyle name="Normal 2 8 2" xfId="4106"/>
    <cellStyle name="Normal 2 8 2 2" xfId="11104"/>
    <cellStyle name="Normal 2 8 3" xfId="10784"/>
    <cellStyle name="Normal 2 9" xfId="1595"/>
    <cellStyle name="Normal 2 9 2" xfId="4107"/>
    <cellStyle name="Normal 2 9 2 2" xfId="11105"/>
    <cellStyle name="Normal 2 9 3" xfId="7762"/>
    <cellStyle name="Normal 2_AUG_TabChap2" xfId="7763"/>
    <cellStyle name="Normal 3" xfId="1596"/>
    <cellStyle name="Normal 3 2" xfId="1597"/>
    <cellStyle name="Normal 3 2 2" xfId="1598"/>
    <cellStyle name="Normal 3 2 2 2" xfId="7764"/>
    <cellStyle name="Normal 3 2 2 2 2" xfId="7765"/>
    <cellStyle name="Normal 3 2 2 3" xfId="7766"/>
    <cellStyle name="Normal 3 2 2 3 2" xfId="8757"/>
    <cellStyle name="Normal 3 2 2 4" xfId="7767"/>
    <cellStyle name="Normal 3 2 2 5" xfId="7768"/>
    <cellStyle name="Normal 3 2 2 6" xfId="8758"/>
    <cellStyle name="Normal 3 2 3" xfId="7769"/>
    <cellStyle name="Normal 3 3" xfId="1599"/>
    <cellStyle name="Normal 3 3 2" xfId="8759"/>
    <cellStyle name="Normal 3 4" xfId="1600"/>
    <cellStyle name="Normal 3 4 2" xfId="10785"/>
    <cellStyle name="Normal 3 5" xfId="1601"/>
    <cellStyle name="Normal 3 5 2" xfId="4108"/>
    <cellStyle name="Normal 3 5 3" xfId="7770"/>
    <cellStyle name="Normal 3 6" xfId="1602"/>
    <cellStyle name="Normal 3 6 2" xfId="7771"/>
    <cellStyle name="Normal 4" xfId="1603"/>
    <cellStyle name="Normal 4 2" xfId="1604"/>
    <cellStyle name="Normal 4 2 2" xfId="1605"/>
    <cellStyle name="Normal 4 2 2 2" xfId="1606"/>
    <cellStyle name="Normal 4 2 2 2 2" xfId="4110"/>
    <cellStyle name="Normal 4 2 2 3" xfId="4109"/>
    <cellStyle name="Normal 4 2 3" xfId="1607"/>
    <cellStyle name="Normal 4 2 4" xfId="1608"/>
    <cellStyle name="Normal 4 2 4 2" xfId="4111"/>
    <cellStyle name="Normal 4 2 5" xfId="1609"/>
    <cellStyle name="Normal 4 2 5 2" xfId="4112"/>
    <cellStyle name="Normal 4 2 6" xfId="10787"/>
    <cellStyle name="Normal 4 3" xfId="1610"/>
    <cellStyle name="Normal 4 4" xfId="1611"/>
    <cellStyle name="Normal 4 5" xfId="10786"/>
    <cellStyle name="Normal 5" xfId="1612"/>
    <cellStyle name="Normal 5 2" xfId="1613"/>
    <cellStyle name="Normal 5 2 2" xfId="7772"/>
    <cellStyle name="Normal 5 2 3" xfId="7773"/>
    <cellStyle name="Normal 5 2 4" xfId="8760"/>
    <cellStyle name="Normal 5 3" xfId="1614"/>
    <cellStyle name="Normal 5 3 2" xfId="7774"/>
    <cellStyle name="Normal 5 4" xfId="7775"/>
    <cellStyle name="Normal 5 5" xfId="10788"/>
    <cellStyle name="Normal 6" xfId="1615"/>
    <cellStyle name="Normal 6 2" xfId="1616"/>
    <cellStyle name="Normal 6 2 2" xfId="1617"/>
    <cellStyle name="Normal 6 2 2 2" xfId="4115"/>
    <cellStyle name="Normal 6 2 3" xfId="4114"/>
    <cellStyle name="Normal 6 2 4" xfId="10789"/>
    <cellStyle name="Normal 6 3" xfId="1618"/>
    <cellStyle name="Normal 6 3 2" xfId="7776"/>
    <cellStyle name="Normal 6 4" xfId="3678"/>
    <cellStyle name="Normal 6 4 2" xfId="4116"/>
    <cellStyle name="Normal 6 5" xfId="3679"/>
    <cellStyle name="Normal 6 5 2" xfId="4117"/>
    <cellStyle name="Normal 6 6" xfId="4113"/>
    <cellStyle name="Normal 7" xfId="1619"/>
    <cellStyle name="Normal 7 2" xfId="1620"/>
    <cellStyle name="Normal 7 3" xfId="10790"/>
    <cellStyle name="Normal 8" xfId="1621"/>
    <cellStyle name="Normal 8 10" xfId="7777"/>
    <cellStyle name="Normal 8 11" xfId="7778"/>
    <cellStyle name="Normal 8 2" xfId="1622"/>
    <cellStyle name="Normal 8 2 2" xfId="10791"/>
    <cellStyle name="Normal 8 3" xfId="1623"/>
    <cellStyle name="Normal 8 3 2" xfId="7779"/>
    <cellStyle name="Normal 8 4" xfId="7780"/>
    <cellStyle name="Normal 8 5" xfId="7781"/>
    <cellStyle name="Normal 8 6" xfId="7782"/>
    <cellStyle name="Normal 8 7" xfId="7783"/>
    <cellStyle name="Normal 8 8" xfId="7784"/>
    <cellStyle name="Normal 8 9" xfId="7785"/>
    <cellStyle name="Normal 9" xfId="1624"/>
    <cellStyle name="Normal 9 2" xfId="1625"/>
    <cellStyle name="Normal 9 2 2" xfId="10792"/>
    <cellStyle name="Normal 9 3" xfId="1626"/>
    <cellStyle name="Normal 9 3 2" xfId="4118"/>
    <cellStyle name="Normal 9 3 3" xfId="7786"/>
    <cellStyle name="Normal 9 4" xfId="1627"/>
    <cellStyle name="Normal 9 4 2" xfId="4119"/>
    <cellStyle name="Normal_040831_KapaBedarf-AA_Hochfahrlogik_A2LL_KT" xfId="3680"/>
    <cellStyle name="Note" xfId="7787"/>
    <cellStyle name="Note 10 2" xfId="7788"/>
    <cellStyle name="Note 10 2 2" xfId="7789"/>
    <cellStyle name="Note 10 2 2 2" xfId="7790"/>
    <cellStyle name="Note 10 2 3" xfId="7791"/>
    <cellStyle name="Note 10 3" xfId="7792"/>
    <cellStyle name="Note 10 3 2" xfId="7793"/>
    <cellStyle name="Note 10 3 2 2" xfId="7794"/>
    <cellStyle name="Note 10 3 3" xfId="7795"/>
    <cellStyle name="Note 10 4" xfId="7796"/>
    <cellStyle name="Note 10 4 2" xfId="7797"/>
    <cellStyle name="Note 10 4 2 2" xfId="7798"/>
    <cellStyle name="Note 10 4 3" xfId="7799"/>
    <cellStyle name="Note 10 5" xfId="7800"/>
    <cellStyle name="Note 10 5 2" xfId="7801"/>
    <cellStyle name="Note 10 5 2 2" xfId="7802"/>
    <cellStyle name="Note 10 5 3" xfId="7803"/>
    <cellStyle name="Note 10 6" xfId="7804"/>
    <cellStyle name="Note 10 6 2" xfId="7805"/>
    <cellStyle name="Note 10 6 2 2" xfId="7806"/>
    <cellStyle name="Note 10 6 3" xfId="7807"/>
    <cellStyle name="Note 10 7" xfId="7808"/>
    <cellStyle name="Note 10 7 2" xfId="7809"/>
    <cellStyle name="Note 10 7 2 2" xfId="7810"/>
    <cellStyle name="Note 10 7 3" xfId="7811"/>
    <cellStyle name="Note 11 2" xfId="7812"/>
    <cellStyle name="Note 11 2 2" xfId="7813"/>
    <cellStyle name="Note 11 2 2 2" xfId="7814"/>
    <cellStyle name="Note 11 2 3" xfId="7815"/>
    <cellStyle name="Note 11 3" xfId="7816"/>
    <cellStyle name="Note 11 3 2" xfId="7817"/>
    <cellStyle name="Note 11 3 2 2" xfId="7818"/>
    <cellStyle name="Note 11 3 3" xfId="7819"/>
    <cellStyle name="Note 11 4" xfId="7820"/>
    <cellStyle name="Note 11 4 2" xfId="7821"/>
    <cellStyle name="Note 11 4 2 2" xfId="7822"/>
    <cellStyle name="Note 11 4 3" xfId="7823"/>
    <cellStyle name="Note 11 5" xfId="7824"/>
    <cellStyle name="Note 11 5 2" xfId="7825"/>
    <cellStyle name="Note 11 5 2 2" xfId="7826"/>
    <cellStyle name="Note 11 5 3" xfId="7827"/>
    <cellStyle name="Note 11 6" xfId="7828"/>
    <cellStyle name="Note 11 6 2" xfId="7829"/>
    <cellStyle name="Note 11 6 2 2" xfId="7830"/>
    <cellStyle name="Note 11 6 3" xfId="7831"/>
    <cellStyle name="Note 12 2" xfId="7832"/>
    <cellStyle name="Note 12 2 2" xfId="7833"/>
    <cellStyle name="Note 12 2 2 2" xfId="7834"/>
    <cellStyle name="Note 12 2 3" xfId="7835"/>
    <cellStyle name="Note 12 3" xfId="7836"/>
    <cellStyle name="Note 12 3 2" xfId="7837"/>
    <cellStyle name="Note 12 3 2 2" xfId="7838"/>
    <cellStyle name="Note 12 3 3" xfId="7839"/>
    <cellStyle name="Note 12 4" xfId="7840"/>
    <cellStyle name="Note 12 4 2" xfId="7841"/>
    <cellStyle name="Note 12 4 2 2" xfId="7842"/>
    <cellStyle name="Note 12 4 3" xfId="7843"/>
    <cellStyle name="Note 12 5" xfId="7844"/>
    <cellStyle name="Note 12 5 2" xfId="7845"/>
    <cellStyle name="Note 12 5 2 2" xfId="7846"/>
    <cellStyle name="Note 12 5 3" xfId="7847"/>
    <cellStyle name="Note 13 2" xfId="7848"/>
    <cellStyle name="Note 13 2 2" xfId="7849"/>
    <cellStyle name="Note 13 2 2 2" xfId="7850"/>
    <cellStyle name="Note 13 2 3" xfId="7851"/>
    <cellStyle name="Note 14 2" xfId="7852"/>
    <cellStyle name="Note 14 2 2" xfId="7853"/>
    <cellStyle name="Note 14 2 2 2" xfId="7854"/>
    <cellStyle name="Note 14 2 3" xfId="7855"/>
    <cellStyle name="Note 15 2" xfId="7856"/>
    <cellStyle name="Note 15 2 2" xfId="7857"/>
    <cellStyle name="Note 15 2 2 2" xfId="7858"/>
    <cellStyle name="Note 15 2 3" xfId="7859"/>
    <cellStyle name="Note 2" xfId="7860"/>
    <cellStyle name="Note 2 2" xfId="7861"/>
    <cellStyle name="Note 2 2 2" xfId="7862"/>
    <cellStyle name="Note 2 2 2 2" xfId="7863"/>
    <cellStyle name="Note 2 2 3" xfId="7864"/>
    <cellStyle name="Note 2 3" xfId="7865"/>
    <cellStyle name="Note 2 3 2" xfId="7866"/>
    <cellStyle name="Note 2 3 2 2" xfId="7867"/>
    <cellStyle name="Note 2 3 3" xfId="7868"/>
    <cellStyle name="Note 2 4" xfId="7869"/>
    <cellStyle name="Note 2 4 2" xfId="7870"/>
    <cellStyle name="Note 2 4 2 2" xfId="7871"/>
    <cellStyle name="Note 2 4 3" xfId="7872"/>
    <cellStyle name="Note 2 5" xfId="7873"/>
    <cellStyle name="Note 2 5 2" xfId="7874"/>
    <cellStyle name="Note 2 5 2 2" xfId="7875"/>
    <cellStyle name="Note 2 5 3" xfId="7876"/>
    <cellStyle name="Note 2 6" xfId="7877"/>
    <cellStyle name="Note 2 6 2" xfId="7878"/>
    <cellStyle name="Note 2 6 2 2" xfId="7879"/>
    <cellStyle name="Note 2 6 3" xfId="7880"/>
    <cellStyle name="Note 2 7" xfId="7881"/>
    <cellStyle name="Note 2 7 2" xfId="7882"/>
    <cellStyle name="Note 2 7 2 2" xfId="7883"/>
    <cellStyle name="Note 2 7 3" xfId="7884"/>
    <cellStyle name="Note 2 8" xfId="7885"/>
    <cellStyle name="Note 2 8 2" xfId="7886"/>
    <cellStyle name="Note 2 8 2 2" xfId="7887"/>
    <cellStyle name="Note 2 8 3" xfId="7888"/>
    <cellStyle name="Note 2 9" xfId="11106"/>
    <cellStyle name="Note 3" xfId="7889"/>
    <cellStyle name="Note 3 2" xfId="7890"/>
    <cellStyle name="Note 3 2 2" xfId="7891"/>
    <cellStyle name="Note 3 2 2 2" xfId="7892"/>
    <cellStyle name="Note 3 2 3" xfId="7893"/>
    <cellStyle name="Note 3 3" xfId="7894"/>
    <cellStyle name="Note 3 3 2" xfId="7895"/>
    <cellStyle name="Note 3 3 2 2" xfId="7896"/>
    <cellStyle name="Note 3 3 3" xfId="7897"/>
    <cellStyle name="Note 3 4" xfId="7898"/>
    <cellStyle name="Note 3 4 2" xfId="7899"/>
    <cellStyle name="Note 3 4 2 2" xfId="7900"/>
    <cellStyle name="Note 3 4 3" xfId="7901"/>
    <cellStyle name="Note 3 5" xfId="7902"/>
    <cellStyle name="Note 3 5 2" xfId="7903"/>
    <cellStyle name="Note 3 5 2 2" xfId="7904"/>
    <cellStyle name="Note 3 5 3" xfId="7905"/>
    <cellStyle name="Note 3 6" xfId="7906"/>
    <cellStyle name="Note 3 6 2" xfId="7907"/>
    <cellStyle name="Note 3 6 2 2" xfId="7908"/>
    <cellStyle name="Note 3 6 3" xfId="7909"/>
    <cellStyle name="Note 3 7" xfId="7910"/>
    <cellStyle name="Note 3 7 2" xfId="7911"/>
    <cellStyle name="Note 3 7 2 2" xfId="7912"/>
    <cellStyle name="Note 3 7 3" xfId="7913"/>
    <cellStyle name="Note 3 8" xfId="7914"/>
    <cellStyle name="Note 3 8 2" xfId="7915"/>
    <cellStyle name="Note 3 8 2 2" xfId="7916"/>
    <cellStyle name="Note 3 8 3" xfId="7917"/>
    <cellStyle name="Note 3 9" xfId="14105"/>
    <cellStyle name="Note 3 9 2" xfId="14975"/>
    <cellStyle name="Note 3 9 2 2" xfId="17332"/>
    <cellStyle name="Note 3 9 2 2 2" xfId="24469"/>
    <cellStyle name="Note 3 9 2 2 2 2" xfId="38784"/>
    <cellStyle name="Note 3 9 2 2 3" xfId="31647"/>
    <cellStyle name="Note 3 9 2 3" xfId="19686"/>
    <cellStyle name="Note 3 9 2 3 2" xfId="26823"/>
    <cellStyle name="Note 3 9 2 3 2 2" xfId="41138"/>
    <cellStyle name="Note 3 9 2 3 3" xfId="34001"/>
    <cellStyle name="Note 3 9 2 4" xfId="20962"/>
    <cellStyle name="Note 3 9 2 4 2" xfId="28099"/>
    <cellStyle name="Note 3 9 2 4 2 2" xfId="42414"/>
    <cellStyle name="Note 3 9 2 4 3" xfId="35277"/>
    <cellStyle name="Note 3 9 2 5" xfId="22138"/>
    <cellStyle name="Note 3 9 2 5 2" xfId="36453"/>
    <cellStyle name="Note 3 9 2 6" xfId="29294"/>
    <cellStyle name="Note 3 9 3" xfId="16474"/>
    <cellStyle name="Note 3 9 3 2" xfId="23633"/>
    <cellStyle name="Note 3 9 3 2 2" xfId="37948"/>
    <cellStyle name="Note 3 9 3 3" xfId="30789"/>
    <cellStyle name="Note 3 9 4" xfId="18828"/>
    <cellStyle name="Note 3 9 4 2" xfId="25965"/>
    <cellStyle name="Note 3 9 4 2 2" xfId="40280"/>
    <cellStyle name="Note 3 9 4 3" xfId="33143"/>
    <cellStyle name="Note 4" xfId="14104"/>
    <cellStyle name="Note 4 10" xfId="16473"/>
    <cellStyle name="Note 4 10 2" xfId="23632"/>
    <cellStyle name="Note 4 10 2 2" xfId="37947"/>
    <cellStyle name="Note 4 10 3" xfId="30788"/>
    <cellStyle name="Note 4 11" xfId="18827"/>
    <cellStyle name="Note 4 11 2" xfId="25964"/>
    <cellStyle name="Note 4 11 2 2" xfId="40279"/>
    <cellStyle name="Note 4 11 3" xfId="33142"/>
    <cellStyle name="Note 4 2" xfId="7918"/>
    <cellStyle name="Note 4 2 2" xfId="7919"/>
    <cellStyle name="Note 4 2 2 2" xfId="7920"/>
    <cellStyle name="Note 4 2 3" xfId="7921"/>
    <cellStyle name="Note 4 3" xfId="7922"/>
    <cellStyle name="Note 4 3 2" xfId="7923"/>
    <cellStyle name="Note 4 3 2 2" xfId="7924"/>
    <cellStyle name="Note 4 3 3" xfId="7925"/>
    <cellStyle name="Note 4 4" xfId="7926"/>
    <cellStyle name="Note 4 4 2" xfId="7927"/>
    <cellStyle name="Note 4 4 2 2" xfId="7928"/>
    <cellStyle name="Note 4 4 3" xfId="7929"/>
    <cellStyle name="Note 4 5" xfId="7930"/>
    <cellStyle name="Note 4 5 2" xfId="7931"/>
    <cellStyle name="Note 4 5 2 2" xfId="7932"/>
    <cellStyle name="Note 4 5 3" xfId="7933"/>
    <cellStyle name="Note 4 6" xfId="7934"/>
    <cellStyle name="Note 4 6 2" xfId="7935"/>
    <cellStyle name="Note 4 6 2 2" xfId="7936"/>
    <cellStyle name="Note 4 6 3" xfId="7937"/>
    <cellStyle name="Note 4 7" xfId="7938"/>
    <cellStyle name="Note 4 7 2" xfId="7939"/>
    <cellStyle name="Note 4 7 2 2" xfId="7940"/>
    <cellStyle name="Note 4 7 3" xfId="7941"/>
    <cellStyle name="Note 4 8" xfId="7942"/>
    <cellStyle name="Note 4 8 2" xfId="7943"/>
    <cellStyle name="Note 4 8 2 2" xfId="7944"/>
    <cellStyle name="Note 4 8 3" xfId="7945"/>
    <cellStyle name="Note 4 9" xfId="14974"/>
    <cellStyle name="Note 4 9 2" xfId="17331"/>
    <cellStyle name="Note 4 9 2 2" xfId="24468"/>
    <cellStyle name="Note 4 9 2 2 2" xfId="38783"/>
    <cellStyle name="Note 4 9 2 3" xfId="31646"/>
    <cellStyle name="Note 4 9 3" xfId="19685"/>
    <cellStyle name="Note 4 9 3 2" xfId="26822"/>
    <cellStyle name="Note 4 9 3 2 2" xfId="41137"/>
    <cellStyle name="Note 4 9 3 3" xfId="34000"/>
    <cellStyle name="Note 4 9 4" xfId="20961"/>
    <cellStyle name="Note 4 9 4 2" xfId="28098"/>
    <cellStyle name="Note 4 9 4 2 2" xfId="42413"/>
    <cellStyle name="Note 4 9 4 3" xfId="35276"/>
    <cellStyle name="Note 4 9 5" xfId="22137"/>
    <cellStyle name="Note 4 9 5 2" xfId="36452"/>
    <cellStyle name="Note 4 9 6" xfId="29293"/>
    <cellStyle name="Note 5 2" xfId="7946"/>
    <cellStyle name="Note 5 2 2" xfId="7947"/>
    <cellStyle name="Note 5 2 2 2" xfId="7948"/>
    <cellStyle name="Note 5 2 3" xfId="7949"/>
    <cellStyle name="Note 5 3" xfId="7950"/>
    <cellStyle name="Note 5 3 2" xfId="7951"/>
    <cellStyle name="Note 5 3 2 2" xfId="7952"/>
    <cellStyle name="Note 5 3 3" xfId="7953"/>
    <cellStyle name="Note 5 4" xfId="7954"/>
    <cellStyle name="Note 5 4 2" xfId="7955"/>
    <cellStyle name="Note 5 4 2 2" xfId="7956"/>
    <cellStyle name="Note 5 4 3" xfId="7957"/>
    <cellStyle name="Note 5 5" xfId="7958"/>
    <cellStyle name="Note 5 5 2" xfId="7959"/>
    <cellStyle name="Note 5 5 2 2" xfId="7960"/>
    <cellStyle name="Note 5 5 3" xfId="7961"/>
    <cellStyle name="Note 5 6" xfId="7962"/>
    <cellStyle name="Note 5 6 2" xfId="7963"/>
    <cellStyle name="Note 5 6 2 2" xfId="7964"/>
    <cellStyle name="Note 5 6 3" xfId="7965"/>
    <cellStyle name="Note 5 7" xfId="7966"/>
    <cellStyle name="Note 5 7 2" xfId="7967"/>
    <cellStyle name="Note 5 7 2 2" xfId="7968"/>
    <cellStyle name="Note 5 7 3" xfId="7969"/>
    <cellStyle name="Note 5 8" xfId="7970"/>
    <cellStyle name="Note 5 8 2" xfId="7971"/>
    <cellStyle name="Note 5 8 2 2" xfId="7972"/>
    <cellStyle name="Note 5 8 3" xfId="7973"/>
    <cellStyle name="Note 6 2" xfId="7974"/>
    <cellStyle name="Note 6 2 2" xfId="7975"/>
    <cellStyle name="Note 6 2 2 2" xfId="7976"/>
    <cellStyle name="Note 6 2 3" xfId="7977"/>
    <cellStyle name="Note 6 3" xfId="7978"/>
    <cellStyle name="Note 6 3 2" xfId="7979"/>
    <cellStyle name="Note 6 3 2 2" xfId="7980"/>
    <cellStyle name="Note 6 3 3" xfId="7981"/>
    <cellStyle name="Note 6 4" xfId="7982"/>
    <cellStyle name="Note 6 4 2" xfId="7983"/>
    <cellStyle name="Note 6 4 2 2" xfId="7984"/>
    <cellStyle name="Note 6 4 3" xfId="7985"/>
    <cellStyle name="Note 6 5" xfId="7986"/>
    <cellStyle name="Note 6 5 2" xfId="7987"/>
    <cellStyle name="Note 6 5 2 2" xfId="7988"/>
    <cellStyle name="Note 6 5 3" xfId="7989"/>
    <cellStyle name="Note 6 6" xfId="7990"/>
    <cellStyle name="Note 6 6 2" xfId="7991"/>
    <cellStyle name="Note 6 6 2 2" xfId="7992"/>
    <cellStyle name="Note 6 6 3" xfId="7993"/>
    <cellStyle name="Note 6 7" xfId="7994"/>
    <cellStyle name="Note 6 7 2" xfId="7995"/>
    <cellStyle name="Note 6 7 2 2" xfId="7996"/>
    <cellStyle name="Note 6 7 3" xfId="7997"/>
    <cellStyle name="Note 6 8" xfId="7998"/>
    <cellStyle name="Note 6 8 2" xfId="7999"/>
    <cellStyle name="Note 6 8 2 2" xfId="8000"/>
    <cellStyle name="Note 6 8 3" xfId="8001"/>
    <cellStyle name="Note 7 2" xfId="8002"/>
    <cellStyle name="Note 7 2 2" xfId="8003"/>
    <cellStyle name="Note 7 2 2 2" xfId="8004"/>
    <cellStyle name="Note 7 2 3" xfId="8005"/>
    <cellStyle name="Note 7 3" xfId="8006"/>
    <cellStyle name="Note 7 3 2" xfId="8007"/>
    <cellStyle name="Note 7 3 2 2" xfId="8008"/>
    <cellStyle name="Note 7 3 3" xfId="8009"/>
    <cellStyle name="Note 7 4" xfId="8010"/>
    <cellStyle name="Note 7 4 2" xfId="8011"/>
    <cellStyle name="Note 7 4 2 2" xfId="8012"/>
    <cellStyle name="Note 7 4 3" xfId="8013"/>
    <cellStyle name="Note 7 5" xfId="8014"/>
    <cellStyle name="Note 7 5 2" xfId="8015"/>
    <cellStyle name="Note 7 5 2 2" xfId="8016"/>
    <cellStyle name="Note 7 5 3" xfId="8017"/>
    <cellStyle name="Note 7 6" xfId="8018"/>
    <cellStyle name="Note 7 6 2" xfId="8019"/>
    <cellStyle name="Note 7 6 2 2" xfId="8020"/>
    <cellStyle name="Note 7 6 3" xfId="8021"/>
    <cellStyle name="Note 7 7" xfId="8022"/>
    <cellStyle name="Note 7 7 2" xfId="8023"/>
    <cellStyle name="Note 7 7 2 2" xfId="8024"/>
    <cellStyle name="Note 7 7 3" xfId="8025"/>
    <cellStyle name="Note 7 8" xfId="8026"/>
    <cellStyle name="Note 7 8 2" xfId="8027"/>
    <cellStyle name="Note 7 8 2 2" xfId="8028"/>
    <cellStyle name="Note 7 8 3" xfId="8029"/>
    <cellStyle name="Note 8 2" xfId="8030"/>
    <cellStyle name="Note 8 2 2" xfId="8031"/>
    <cellStyle name="Note 8 2 2 2" xfId="8032"/>
    <cellStyle name="Note 8 2 3" xfId="8033"/>
    <cellStyle name="Note 8 3" xfId="8034"/>
    <cellStyle name="Note 8 3 2" xfId="8035"/>
    <cellStyle name="Note 8 3 2 2" xfId="8036"/>
    <cellStyle name="Note 8 3 3" xfId="8037"/>
    <cellStyle name="Note 8 4" xfId="8038"/>
    <cellStyle name="Note 8 4 2" xfId="8039"/>
    <cellStyle name="Note 8 4 2 2" xfId="8040"/>
    <cellStyle name="Note 8 4 3" xfId="8041"/>
    <cellStyle name="Note 8 5" xfId="8042"/>
    <cellStyle name="Note 8 5 2" xfId="8043"/>
    <cellStyle name="Note 8 5 2 2" xfId="8044"/>
    <cellStyle name="Note 8 5 3" xfId="8045"/>
    <cellStyle name="Note 8 6" xfId="8046"/>
    <cellStyle name="Note 8 6 2" xfId="8047"/>
    <cellStyle name="Note 8 6 2 2" xfId="8048"/>
    <cellStyle name="Note 8 6 3" xfId="8049"/>
    <cellStyle name="Note 8 7" xfId="8050"/>
    <cellStyle name="Note 8 7 2" xfId="8051"/>
    <cellStyle name="Note 8 7 2 2" xfId="8052"/>
    <cellStyle name="Note 8 7 3" xfId="8053"/>
    <cellStyle name="Note 8 8" xfId="8054"/>
    <cellStyle name="Note 8 8 2" xfId="8055"/>
    <cellStyle name="Note 8 8 2 2" xfId="8056"/>
    <cellStyle name="Note 8 8 3" xfId="8057"/>
    <cellStyle name="Note 9 2" xfId="8058"/>
    <cellStyle name="Note 9 2 2" xfId="8059"/>
    <cellStyle name="Note 9 2 2 2" xfId="8060"/>
    <cellStyle name="Note 9 2 3" xfId="8061"/>
    <cellStyle name="Note 9 3" xfId="8062"/>
    <cellStyle name="Note 9 3 2" xfId="8063"/>
    <cellStyle name="Note 9 3 2 2" xfId="8064"/>
    <cellStyle name="Note 9 3 3" xfId="8065"/>
    <cellStyle name="Note 9 4" xfId="8066"/>
    <cellStyle name="Note 9 4 2" xfId="8067"/>
    <cellStyle name="Note 9 4 2 2" xfId="8068"/>
    <cellStyle name="Note 9 4 3" xfId="8069"/>
    <cellStyle name="Note 9 5" xfId="8070"/>
    <cellStyle name="Note 9 5 2" xfId="8071"/>
    <cellStyle name="Note 9 5 2 2" xfId="8072"/>
    <cellStyle name="Note 9 5 3" xfId="8073"/>
    <cellStyle name="Note 9 6" xfId="8074"/>
    <cellStyle name="Note 9 6 2" xfId="8075"/>
    <cellStyle name="Note 9 6 2 2" xfId="8076"/>
    <cellStyle name="Note 9 6 3" xfId="8077"/>
    <cellStyle name="Note 9 7" xfId="8078"/>
    <cellStyle name="Note 9 7 2" xfId="8079"/>
    <cellStyle name="Note 9 7 2 2" xfId="8080"/>
    <cellStyle name="Note 9 7 3" xfId="8081"/>
    <cellStyle name="Note 9 8" xfId="8082"/>
    <cellStyle name="Note 9 8 2" xfId="8083"/>
    <cellStyle name="Note 9 8 2 2" xfId="8084"/>
    <cellStyle name="Note 9 8 3" xfId="8085"/>
    <cellStyle name="Notiz 10" xfId="8086"/>
    <cellStyle name="Notiz 10 2" xfId="8087"/>
    <cellStyle name="Notiz 10 2 2" xfId="9191"/>
    <cellStyle name="Notiz 10 3" xfId="8088"/>
    <cellStyle name="Notiz 10 4" xfId="9079"/>
    <cellStyle name="Notiz 11" xfId="8089"/>
    <cellStyle name="Notiz 11 2" xfId="8090"/>
    <cellStyle name="Notiz 11 3" xfId="8091"/>
    <cellStyle name="Notiz 11 4" xfId="9080"/>
    <cellStyle name="Notiz 12" xfId="8092"/>
    <cellStyle name="Notiz 12 2" xfId="8093"/>
    <cellStyle name="Notiz 12 2 2" xfId="9233"/>
    <cellStyle name="Notiz 12 3" xfId="8094"/>
    <cellStyle name="Notiz 12 4" xfId="9081"/>
    <cellStyle name="Notiz 13" xfId="8095"/>
    <cellStyle name="Notiz 13 2" xfId="8096"/>
    <cellStyle name="Notiz 13 2 2" xfId="9234"/>
    <cellStyle name="Notiz 13 3" xfId="8097"/>
    <cellStyle name="Notiz 13 4" xfId="9082"/>
    <cellStyle name="Notiz 14" xfId="8098"/>
    <cellStyle name="Notiz 14 2" xfId="8099"/>
    <cellStyle name="Notiz 14 2 2" xfId="9235"/>
    <cellStyle name="Notiz 14 3" xfId="8100"/>
    <cellStyle name="Notiz 14 4" xfId="9083"/>
    <cellStyle name="Notiz 15" xfId="8101"/>
    <cellStyle name="Notiz 15 2" xfId="8102"/>
    <cellStyle name="Notiz 15 3" xfId="8103"/>
    <cellStyle name="Notiz 15 4" xfId="9084"/>
    <cellStyle name="Notiz 16" xfId="9261"/>
    <cellStyle name="Notiz 17" xfId="9262"/>
    <cellStyle name="Notiz 2" xfId="243"/>
    <cellStyle name="Notiz 2 10" xfId="1629"/>
    <cellStyle name="Notiz 2 10 2" xfId="3681"/>
    <cellStyle name="Notiz 2 10 2 2" xfId="13958"/>
    <cellStyle name="Notiz 2 10 2 2 2" xfId="13714"/>
    <cellStyle name="Notiz 2 10 2 2 2 2" xfId="16083"/>
    <cellStyle name="Notiz 2 10 2 2 2 2 2" xfId="23242"/>
    <cellStyle name="Notiz 2 10 2 2 2 2 2 2" xfId="37557"/>
    <cellStyle name="Notiz 2 10 2 2 2 2 3" xfId="30398"/>
    <cellStyle name="Notiz 2 10 2 2 2 3" xfId="18437"/>
    <cellStyle name="Notiz 2 10 2 2 2 3 2" xfId="25574"/>
    <cellStyle name="Notiz 2 10 2 2 2 3 2 2" xfId="39889"/>
    <cellStyle name="Notiz 2 10 2 2 2 3 3" xfId="32752"/>
    <cellStyle name="Notiz 2 10 2 2 2 4" xfId="19963"/>
    <cellStyle name="Notiz 2 10 2 2 2 4 2" xfId="27100"/>
    <cellStyle name="Notiz 2 10 2 2 2 4 2 2" xfId="41415"/>
    <cellStyle name="Notiz 2 10 2 2 2 4 3" xfId="34278"/>
    <cellStyle name="Notiz 2 10 2 2 2 5" xfId="21178"/>
    <cellStyle name="Notiz 2 10 2 2 2 5 2" xfId="35493"/>
    <cellStyle name="Notiz 2 10 2 2 2 6" xfId="28315"/>
    <cellStyle name="Notiz 2 10 2 2 3" xfId="16327"/>
    <cellStyle name="Notiz 2 10 2 2 3 2" xfId="23486"/>
    <cellStyle name="Notiz 2 10 2 2 3 2 2" xfId="37801"/>
    <cellStyle name="Notiz 2 10 2 2 3 3" xfId="30642"/>
    <cellStyle name="Notiz 2 10 2 2 4" xfId="18681"/>
    <cellStyle name="Notiz 2 10 2 2 4 2" xfId="25818"/>
    <cellStyle name="Notiz 2 10 2 2 4 2 2" xfId="40133"/>
    <cellStyle name="Notiz 2 10 2 2 4 3" xfId="32996"/>
    <cellStyle name="Notiz 2 10 3" xfId="11651"/>
    <cellStyle name="Notiz 2 10 3 2" xfId="13827"/>
    <cellStyle name="Notiz 2 10 3 2 2" xfId="14653"/>
    <cellStyle name="Notiz 2 10 3 2 2 2" xfId="17016"/>
    <cellStyle name="Notiz 2 10 3 2 2 2 2" xfId="24175"/>
    <cellStyle name="Notiz 2 10 3 2 2 2 2 2" xfId="38490"/>
    <cellStyle name="Notiz 2 10 3 2 2 2 3" xfId="31331"/>
    <cellStyle name="Notiz 2 10 3 2 2 3" xfId="19370"/>
    <cellStyle name="Notiz 2 10 3 2 2 3 2" xfId="26507"/>
    <cellStyle name="Notiz 2 10 3 2 2 3 2 2" xfId="40822"/>
    <cellStyle name="Notiz 2 10 3 2 2 3 3" xfId="33685"/>
    <cellStyle name="Notiz 2 10 3 2 2 4" xfId="20668"/>
    <cellStyle name="Notiz 2 10 3 2 2 4 2" xfId="27805"/>
    <cellStyle name="Notiz 2 10 3 2 2 4 2 2" xfId="42120"/>
    <cellStyle name="Notiz 2 10 3 2 2 4 3" xfId="34983"/>
    <cellStyle name="Notiz 2 10 3 2 2 5" xfId="21883"/>
    <cellStyle name="Notiz 2 10 3 2 2 5 2" xfId="36198"/>
    <cellStyle name="Notiz 2 10 3 2 2 6" xfId="29020"/>
    <cellStyle name="Notiz 2 10 3 2 3" xfId="16196"/>
    <cellStyle name="Notiz 2 10 3 2 3 2" xfId="23355"/>
    <cellStyle name="Notiz 2 10 3 2 3 2 2" xfId="37670"/>
    <cellStyle name="Notiz 2 10 3 2 3 3" xfId="30511"/>
    <cellStyle name="Notiz 2 10 3 2 4" xfId="18550"/>
    <cellStyle name="Notiz 2 10 3 2 4 2" xfId="25687"/>
    <cellStyle name="Notiz 2 10 3 2 4 2 2" xfId="40002"/>
    <cellStyle name="Notiz 2 10 3 2 4 3" xfId="32865"/>
    <cellStyle name="Notiz 2 10 4" xfId="13559"/>
    <cellStyle name="Notiz 2 10 4 2" xfId="14523"/>
    <cellStyle name="Notiz 2 10 4 2 2" xfId="16892"/>
    <cellStyle name="Notiz 2 10 4 2 2 2" xfId="24051"/>
    <cellStyle name="Notiz 2 10 4 2 2 2 2" xfId="38366"/>
    <cellStyle name="Notiz 2 10 4 2 2 3" xfId="31207"/>
    <cellStyle name="Notiz 2 10 4 2 3" xfId="19246"/>
    <cellStyle name="Notiz 2 10 4 2 3 2" xfId="26383"/>
    <cellStyle name="Notiz 2 10 4 2 3 2 2" xfId="40698"/>
    <cellStyle name="Notiz 2 10 4 2 3 3" xfId="33561"/>
    <cellStyle name="Notiz 2 10 4 2 4" xfId="20553"/>
    <cellStyle name="Notiz 2 10 4 2 4 2" xfId="27690"/>
    <cellStyle name="Notiz 2 10 4 2 4 2 2" xfId="42005"/>
    <cellStyle name="Notiz 2 10 4 2 4 3" xfId="34868"/>
    <cellStyle name="Notiz 2 10 4 2 5" xfId="21768"/>
    <cellStyle name="Notiz 2 10 4 2 5 2" xfId="36083"/>
    <cellStyle name="Notiz 2 10 4 2 6" xfId="28905"/>
    <cellStyle name="Notiz 2 10 4 3" xfId="15928"/>
    <cellStyle name="Notiz 2 10 4 3 2" xfId="23087"/>
    <cellStyle name="Notiz 2 10 4 3 2 2" xfId="37402"/>
    <cellStyle name="Notiz 2 10 4 3 3" xfId="30243"/>
    <cellStyle name="Notiz 2 10 4 4" xfId="18282"/>
    <cellStyle name="Notiz 2 10 4 4 2" xfId="25419"/>
    <cellStyle name="Notiz 2 10 4 4 2 2" xfId="39734"/>
    <cellStyle name="Notiz 2 10 4 4 3" xfId="32597"/>
    <cellStyle name="Notiz 2 11" xfId="1630"/>
    <cellStyle name="Notiz 2 11 2" xfId="3682"/>
    <cellStyle name="Notiz 2 11 2 2" xfId="13959"/>
    <cellStyle name="Notiz 2 11 2 2 2" xfId="14137"/>
    <cellStyle name="Notiz 2 11 2 2 2 2" xfId="16506"/>
    <cellStyle name="Notiz 2 11 2 2 2 2 2" xfId="23665"/>
    <cellStyle name="Notiz 2 11 2 2 2 2 2 2" xfId="37980"/>
    <cellStyle name="Notiz 2 11 2 2 2 2 3" xfId="30821"/>
    <cellStyle name="Notiz 2 11 2 2 2 3" xfId="18860"/>
    <cellStyle name="Notiz 2 11 2 2 2 3 2" xfId="25997"/>
    <cellStyle name="Notiz 2 11 2 2 2 3 2 2" xfId="40312"/>
    <cellStyle name="Notiz 2 11 2 2 2 3 3" xfId="33175"/>
    <cellStyle name="Notiz 2 11 2 2 2 4" xfId="20197"/>
    <cellStyle name="Notiz 2 11 2 2 2 4 2" xfId="27334"/>
    <cellStyle name="Notiz 2 11 2 2 2 4 2 2" xfId="41649"/>
    <cellStyle name="Notiz 2 11 2 2 2 4 3" xfId="34512"/>
    <cellStyle name="Notiz 2 11 2 2 2 5" xfId="21412"/>
    <cellStyle name="Notiz 2 11 2 2 2 5 2" xfId="35727"/>
    <cellStyle name="Notiz 2 11 2 2 2 6" xfId="28549"/>
    <cellStyle name="Notiz 2 11 2 2 3" xfId="16328"/>
    <cellStyle name="Notiz 2 11 2 2 3 2" xfId="23487"/>
    <cellStyle name="Notiz 2 11 2 2 3 2 2" xfId="37802"/>
    <cellStyle name="Notiz 2 11 2 2 3 3" xfId="30643"/>
    <cellStyle name="Notiz 2 11 2 2 4" xfId="18682"/>
    <cellStyle name="Notiz 2 11 2 2 4 2" xfId="25819"/>
    <cellStyle name="Notiz 2 11 2 2 4 2 2" xfId="40134"/>
    <cellStyle name="Notiz 2 11 2 2 4 3" xfId="32997"/>
    <cellStyle name="Notiz 2 11 3" xfId="11652"/>
    <cellStyle name="Notiz 2 11 3 2" xfId="13828"/>
    <cellStyle name="Notiz 2 11 3 2 2" xfId="14285"/>
    <cellStyle name="Notiz 2 11 3 2 2 2" xfId="16654"/>
    <cellStyle name="Notiz 2 11 3 2 2 2 2" xfId="23813"/>
    <cellStyle name="Notiz 2 11 3 2 2 2 2 2" xfId="38128"/>
    <cellStyle name="Notiz 2 11 3 2 2 2 3" xfId="30969"/>
    <cellStyle name="Notiz 2 11 3 2 2 3" xfId="19008"/>
    <cellStyle name="Notiz 2 11 3 2 2 3 2" xfId="26145"/>
    <cellStyle name="Notiz 2 11 3 2 2 3 2 2" xfId="40460"/>
    <cellStyle name="Notiz 2 11 3 2 2 3 3" xfId="33323"/>
    <cellStyle name="Notiz 2 11 3 2 2 4" xfId="20341"/>
    <cellStyle name="Notiz 2 11 3 2 2 4 2" xfId="27478"/>
    <cellStyle name="Notiz 2 11 3 2 2 4 2 2" xfId="41793"/>
    <cellStyle name="Notiz 2 11 3 2 2 4 3" xfId="34656"/>
    <cellStyle name="Notiz 2 11 3 2 2 5" xfId="21556"/>
    <cellStyle name="Notiz 2 11 3 2 2 5 2" xfId="35871"/>
    <cellStyle name="Notiz 2 11 3 2 2 6" xfId="28693"/>
    <cellStyle name="Notiz 2 11 3 2 3" xfId="16197"/>
    <cellStyle name="Notiz 2 11 3 2 3 2" xfId="23356"/>
    <cellStyle name="Notiz 2 11 3 2 3 2 2" xfId="37671"/>
    <cellStyle name="Notiz 2 11 3 2 3 3" xfId="30512"/>
    <cellStyle name="Notiz 2 11 3 2 4" xfId="18551"/>
    <cellStyle name="Notiz 2 11 3 2 4 2" xfId="25688"/>
    <cellStyle name="Notiz 2 11 3 2 4 2 2" xfId="40003"/>
    <cellStyle name="Notiz 2 11 3 2 4 3" xfId="32866"/>
    <cellStyle name="Notiz 2 11 4" xfId="13560"/>
    <cellStyle name="Notiz 2 11 4 2" xfId="14355"/>
    <cellStyle name="Notiz 2 11 4 2 2" xfId="16724"/>
    <cellStyle name="Notiz 2 11 4 2 2 2" xfId="23883"/>
    <cellStyle name="Notiz 2 11 4 2 2 2 2" xfId="38198"/>
    <cellStyle name="Notiz 2 11 4 2 2 3" xfId="31039"/>
    <cellStyle name="Notiz 2 11 4 2 3" xfId="19078"/>
    <cellStyle name="Notiz 2 11 4 2 3 2" xfId="26215"/>
    <cellStyle name="Notiz 2 11 4 2 3 2 2" xfId="40530"/>
    <cellStyle name="Notiz 2 11 4 2 3 3" xfId="33393"/>
    <cellStyle name="Notiz 2 11 4 2 4" xfId="20411"/>
    <cellStyle name="Notiz 2 11 4 2 4 2" xfId="27548"/>
    <cellStyle name="Notiz 2 11 4 2 4 2 2" xfId="41863"/>
    <cellStyle name="Notiz 2 11 4 2 4 3" xfId="34726"/>
    <cellStyle name="Notiz 2 11 4 2 5" xfId="21626"/>
    <cellStyle name="Notiz 2 11 4 2 5 2" xfId="35941"/>
    <cellStyle name="Notiz 2 11 4 2 6" xfId="28763"/>
    <cellStyle name="Notiz 2 11 4 3" xfId="15929"/>
    <cellStyle name="Notiz 2 11 4 3 2" xfId="23088"/>
    <cellStyle name="Notiz 2 11 4 3 2 2" xfId="37403"/>
    <cellStyle name="Notiz 2 11 4 3 3" xfId="30244"/>
    <cellStyle name="Notiz 2 11 4 4" xfId="18283"/>
    <cellStyle name="Notiz 2 11 4 4 2" xfId="25420"/>
    <cellStyle name="Notiz 2 11 4 4 2 2" xfId="39735"/>
    <cellStyle name="Notiz 2 11 4 4 3" xfId="32598"/>
    <cellStyle name="Notiz 2 12" xfId="1631"/>
    <cellStyle name="Notiz 2 12 2" xfId="3683"/>
    <cellStyle name="Notiz 2 12 2 2" xfId="13960"/>
    <cellStyle name="Notiz 2 12 2 2 2" xfId="13754"/>
    <cellStyle name="Notiz 2 12 2 2 2 2" xfId="16123"/>
    <cellStyle name="Notiz 2 12 2 2 2 2 2" xfId="23282"/>
    <cellStyle name="Notiz 2 12 2 2 2 2 2 2" xfId="37597"/>
    <cellStyle name="Notiz 2 12 2 2 2 2 3" xfId="30438"/>
    <cellStyle name="Notiz 2 12 2 2 2 3" xfId="18477"/>
    <cellStyle name="Notiz 2 12 2 2 2 3 2" xfId="25614"/>
    <cellStyle name="Notiz 2 12 2 2 2 3 2 2" xfId="39929"/>
    <cellStyle name="Notiz 2 12 2 2 2 3 3" xfId="32792"/>
    <cellStyle name="Notiz 2 12 2 2 2 4" xfId="20003"/>
    <cellStyle name="Notiz 2 12 2 2 2 4 2" xfId="27140"/>
    <cellStyle name="Notiz 2 12 2 2 2 4 2 2" xfId="41455"/>
    <cellStyle name="Notiz 2 12 2 2 2 4 3" xfId="34318"/>
    <cellStyle name="Notiz 2 12 2 2 2 5" xfId="21218"/>
    <cellStyle name="Notiz 2 12 2 2 2 5 2" xfId="35533"/>
    <cellStyle name="Notiz 2 12 2 2 2 6" xfId="28355"/>
    <cellStyle name="Notiz 2 12 2 2 3" xfId="16329"/>
    <cellStyle name="Notiz 2 12 2 2 3 2" xfId="23488"/>
    <cellStyle name="Notiz 2 12 2 2 3 2 2" xfId="37803"/>
    <cellStyle name="Notiz 2 12 2 2 3 3" xfId="30644"/>
    <cellStyle name="Notiz 2 12 2 2 4" xfId="18683"/>
    <cellStyle name="Notiz 2 12 2 2 4 2" xfId="25820"/>
    <cellStyle name="Notiz 2 12 2 2 4 2 2" xfId="40135"/>
    <cellStyle name="Notiz 2 12 2 2 4 3" xfId="32998"/>
    <cellStyle name="Notiz 2 12 3" xfId="11653"/>
    <cellStyle name="Notiz 2 12 3 2" xfId="13829"/>
    <cellStyle name="Notiz 2 12 3 2 2" xfId="14134"/>
    <cellStyle name="Notiz 2 12 3 2 2 2" xfId="16503"/>
    <cellStyle name="Notiz 2 12 3 2 2 2 2" xfId="23662"/>
    <cellStyle name="Notiz 2 12 3 2 2 2 2 2" xfId="37977"/>
    <cellStyle name="Notiz 2 12 3 2 2 2 3" xfId="30818"/>
    <cellStyle name="Notiz 2 12 3 2 2 3" xfId="18857"/>
    <cellStyle name="Notiz 2 12 3 2 2 3 2" xfId="25994"/>
    <cellStyle name="Notiz 2 12 3 2 2 3 2 2" xfId="40309"/>
    <cellStyle name="Notiz 2 12 3 2 2 3 3" xfId="33172"/>
    <cellStyle name="Notiz 2 12 3 2 2 4" xfId="20194"/>
    <cellStyle name="Notiz 2 12 3 2 2 4 2" xfId="27331"/>
    <cellStyle name="Notiz 2 12 3 2 2 4 2 2" xfId="41646"/>
    <cellStyle name="Notiz 2 12 3 2 2 4 3" xfId="34509"/>
    <cellStyle name="Notiz 2 12 3 2 2 5" xfId="21409"/>
    <cellStyle name="Notiz 2 12 3 2 2 5 2" xfId="35724"/>
    <cellStyle name="Notiz 2 12 3 2 2 6" xfId="28546"/>
    <cellStyle name="Notiz 2 12 3 2 3" xfId="16198"/>
    <cellStyle name="Notiz 2 12 3 2 3 2" xfId="23357"/>
    <cellStyle name="Notiz 2 12 3 2 3 2 2" xfId="37672"/>
    <cellStyle name="Notiz 2 12 3 2 3 3" xfId="30513"/>
    <cellStyle name="Notiz 2 12 3 2 4" xfId="18552"/>
    <cellStyle name="Notiz 2 12 3 2 4 2" xfId="25689"/>
    <cellStyle name="Notiz 2 12 3 2 4 2 2" xfId="40004"/>
    <cellStyle name="Notiz 2 12 3 2 4 3" xfId="32867"/>
    <cellStyle name="Notiz 2 12 4" xfId="13561"/>
    <cellStyle name="Notiz 2 12 4 2" xfId="14429"/>
    <cellStyle name="Notiz 2 12 4 2 2" xfId="16798"/>
    <cellStyle name="Notiz 2 12 4 2 2 2" xfId="23957"/>
    <cellStyle name="Notiz 2 12 4 2 2 2 2" xfId="38272"/>
    <cellStyle name="Notiz 2 12 4 2 2 3" xfId="31113"/>
    <cellStyle name="Notiz 2 12 4 2 3" xfId="19152"/>
    <cellStyle name="Notiz 2 12 4 2 3 2" xfId="26289"/>
    <cellStyle name="Notiz 2 12 4 2 3 2 2" xfId="40604"/>
    <cellStyle name="Notiz 2 12 4 2 3 3" xfId="33467"/>
    <cellStyle name="Notiz 2 12 4 2 4" xfId="20485"/>
    <cellStyle name="Notiz 2 12 4 2 4 2" xfId="27622"/>
    <cellStyle name="Notiz 2 12 4 2 4 2 2" xfId="41937"/>
    <cellStyle name="Notiz 2 12 4 2 4 3" xfId="34800"/>
    <cellStyle name="Notiz 2 12 4 2 5" xfId="21700"/>
    <cellStyle name="Notiz 2 12 4 2 5 2" xfId="36015"/>
    <cellStyle name="Notiz 2 12 4 2 6" xfId="28837"/>
    <cellStyle name="Notiz 2 12 4 3" xfId="15930"/>
    <cellStyle name="Notiz 2 12 4 3 2" xfId="23089"/>
    <cellStyle name="Notiz 2 12 4 3 2 2" xfId="37404"/>
    <cellStyle name="Notiz 2 12 4 3 3" xfId="30245"/>
    <cellStyle name="Notiz 2 12 4 4" xfId="18284"/>
    <cellStyle name="Notiz 2 12 4 4 2" xfId="25421"/>
    <cellStyle name="Notiz 2 12 4 4 2 2" xfId="39736"/>
    <cellStyle name="Notiz 2 12 4 4 3" xfId="32599"/>
    <cellStyle name="Notiz 2 13" xfId="2967"/>
    <cellStyle name="Notiz 2 13 2" xfId="11788"/>
    <cellStyle name="Notiz 2 13 2 2" xfId="13924"/>
    <cellStyle name="Notiz 2 13 2 2 2" xfId="13713"/>
    <cellStyle name="Notiz 2 13 2 2 2 2" xfId="16082"/>
    <cellStyle name="Notiz 2 13 2 2 2 2 2" xfId="23241"/>
    <cellStyle name="Notiz 2 13 2 2 2 2 2 2" xfId="37556"/>
    <cellStyle name="Notiz 2 13 2 2 2 2 3" xfId="30397"/>
    <cellStyle name="Notiz 2 13 2 2 2 3" xfId="18436"/>
    <cellStyle name="Notiz 2 13 2 2 2 3 2" xfId="25573"/>
    <cellStyle name="Notiz 2 13 2 2 2 3 2 2" xfId="39888"/>
    <cellStyle name="Notiz 2 13 2 2 2 3 3" xfId="32751"/>
    <cellStyle name="Notiz 2 13 2 2 2 4" xfId="19962"/>
    <cellStyle name="Notiz 2 13 2 2 2 4 2" xfId="27099"/>
    <cellStyle name="Notiz 2 13 2 2 2 4 2 2" xfId="41414"/>
    <cellStyle name="Notiz 2 13 2 2 2 4 3" xfId="34277"/>
    <cellStyle name="Notiz 2 13 2 2 2 5" xfId="21177"/>
    <cellStyle name="Notiz 2 13 2 2 2 5 2" xfId="35492"/>
    <cellStyle name="Notiz 2 13 2 2 2 6" xfId="28314"/>
    <cellStyle name="Notiz 2 13 2 2 3" xfId="16293"/>
    <cellStyle name="Notiz 2 13 2 2 3 2" xfId="23452"/>
    <cellStyle name="Notiz 2 13 2 2 3 2 2" xfId="37767"/>
    <cellStyle name="Notiz 2 13 2 2 3 3" xfId="30608"/>
    <cellStyle name="Notiz 2 13 2 2 4" xfId="18647"/>
    <cellStyle name="Notiz 2 13 2 2 4 2" xfId="25784"/>
    <cellStyle name="Notiz 2 13 2 2 4 2 2" xfId="40099"/>
    <cellStyle name="Notiz 2 13 2 2 4 3" xfId="32962"/>
    <cellStyle name="Notiz 2 13 3" xfId="11452"/>
    <cellStyle name="Notiz 2 14" xfId="1628"/>
    <cellStyle name="Notiz 2 14 2" xfId="13826"/>
    <cellStyle name="Notiz 2 14 2 2" xfId="14214"/>
    <cellStyle name="Notiz 2 14 2 2 2" xfId="16583"/>
    <cellStyle name="Notiz 2 14 2 2 2 2" xfId="23742"/>
    <cellStyle name="Notiz 2 14 2 2 2 2 2" xfId="38057"/>
    <cellStyle name="Notiz 2 14 2 2 2 3" xfId="30898"/>
    <cellStyle name="Notiz 2 14 2 2 3" xfId="18937"/>
    <cellStyle name="Notiz 2 14 2 2 3 2" xfId="26074"/>
    <cellStyle name="Notiz 2 14 2 2 3 2 2" xfId="40389"/>
    <cellStyle name="Notiz 2 14 2 2 3 3" xfId="33252"/>
    <cellStyle name="Notiz 2 14 2 2 4" xfId="20271"/>
    <cellStyle name="Notiz 2 14 2 2 4 2" xfId="27408"/>
    <cellStyle name="Notiz 2 14 2 2 4 2 2" xfId="41723"/>
    <cellStyle name="Notiz 2 14 2 2 4 3" xfId="34586"/>
    <cellStyle name="Notiz 2 14 2 2 5" xfId="21486"/>
    <cellStyle name="Notiz 2 14 2 2 5 2" xfId="35801"/>
    <cellStyle name="Notiz 2 14 2 2 6" xfId="28623"/>
    <cellStyle name="Notiz 2 14 2 3" xfId="16195"/>
    <cellStyle name="Notiz 2 14 2 3 2" xfId="23354"/>
    <cellStyle name="Notiz 2 14 2 3 2 2" xfId="37669"/>
    <cellStyle name="Notiz 2 14 2 3 3" xfId="30510"/>
    <cellStyle name="Notiz 2 14 2 4" xfId="18549"/>
    <cellStyle name="Notiz 2 14 2 4 2" xfId="25686"/>
    <cellStyle name="Notiz 2 14 2 4 2 2" xfId="40001"/>
    <cellStyle name="Notiz 2 14 2 4 3" xfId="32864"/>
    <cellStyle name="Notiz 2 15" xfId="8895"/>
    <cellStyle name="Notiz 2 16" xfId="13558"/>
    <cellStyle name="Notiz 2 16 2" xfId="14689"/>
    <cellStyle name="Notiz 2 16 2 2" xfId="17052"/>
    <cellStyle name="Notiz 2 16 2 2 2" xfId="24211"/>
    <cellStyle name="Notiz 2 16 2 2 2 2" xfId="38526"/>
    <cellStyle name="Notiz 2 16 2 2 3" xfId="31367"/>
    <cellStyle name="Notiz 2 16 2 3" xfId="19406"/>
    <cellStyle name="Notiz 2 16 2 3 2" xfId="26543"/>
    <cellStyle name="Notiz 2 16 2 3 2 2" xfId="40858"/>
    <cellStyle name="Notiz 2 16 2 3 3" xfId="33721"/>
    <cellStyle name="Notiz 2 16 2 4" xfId="20704"/>
    <cellStyle name="Notiz 2 16 2 4 2" xfId="27841"/>
    <cellStyle name="Notiz 2 16 2 4 2 2" xfId="42156"/>
    <cellStyle name="Notiz 2 16 2 4 3" xfId="35019"/>
    <cellStyle name="Notiz 2 16 2 5" xfId="21919"/>
    <cellStyle name="Notiz 2 16 2 5 2" xfId="36234"/>
    <cellStyle name="Notiz 2 16 2 6" xfId="29056"/>
    <cellStyle name="Notiz 2 16 3" xfId="15927"/>
    <cellStyle name="Notiz 2 16 3 2" xfId="23086"/>
    <cellStyle name="Notiz 2 16 3 2 2" xfId="37401"/>
    <cellStyle name="Notiz 2 16 3 3" xfId="30242"/>
    <cellStyle name="Notiz 2 16 4" xfId="18281"/>
    <cellStyle name="Notiz 2 16 4 2" xfId="25418"/>
    <cellStyle name="Notiz 2 16 4 2 2" xfId="39733"/>
    <cellStyle name="Notiz 2 16 4 3" xfId="32596"/>
    <cellStyle name="Notiz 2 17" xfId="325"/>
    <cellStyle name="Notiz 2 18" xfId="43308"/>
    <cellStyle name="Notiz 2 2" xfId="1632"/>
    <cellStyle name="Notiz 2 2 10" xfId="8896"/>
    <cellStyle name="Notiz 2 2 11" xfId="13562"/>
    <cellStyle name="Notiz 2 2 11 2" xfId="14237"/>
    <cellStyle name="Notiz 2 2 11 2 2" xfId="16606"/>
    <cellStyle name="Notiz 2 2 11 2 2 2" xfId="23765"/>
    <cellStyle name="Notiz 2 2 11 2 2 2 2" xfId="38080"/>
    <cellStyle name="Notiz 2 2 11 2 2 3" xfId="30921"/>
    <cellStyle name="Notiz 2 2 11 2 3" xfId="18960"/>
    <cellStyle name="Notiz 2 2 11 2 3 2" xfId="26097"/>
    <cellStyle name="Notiz 2 2 11 2 3 2 2" xfId="40412"/>
    <cellStyle name="Notiz 2 2 11 2 3 3" xfId="33275"/>
    <cellStyle name="Notiz 2 2 11 2 4" xfId="20294"/>
    <cellStyle name="Notiz 2 2 11 2 4 2" xfId="27431"/>
    <cellStyle name="Notiz 2 2 11 2 4 2 2" xfId="41746"/>
    <cellStyle name="Notiz 2 2 11 2 4 3" xfId="34609"/>
    <cellStyle name="Notiz 2 2 11 2 5" xfId="21509"/>
    <cellStyle name="Notiz 2 2 11 2 5 2" xfId="35824"/>
    <cellStyle name="Notiz 2 2 11 2 6" xfId="28646"/>
    <cellStyle name="Notiz 2 2 11 3" xfId="15931"/>
    <cellStyle name="Notiz 2 2 11 3 2" xfId="23090"/>
    <cellStyle name="Notiz 2 2 11 3 2 2" xfId="37405"/>
    <cellStyle name="Notiz 2 2 11 3 3" xfId="30246"/>
    <cellStyle name="Notiz 2 2 11 4" xfId="18285"/>
    <cellStyle name="Notiz 2 2 11 4 2" xfId="25422"/>
    <cellStyle name="Notiz 2 2 11 4 2 2" xfId="39737"/>
    <cellStyle name="Notiz 2 2 11 4 3" xfId="32600"/>
    <cellStyle name="Notiz 2 2 2" xfId="1633"/>
    <cellStyle name="Notiz 2 2 2 2" xfId="1634"/>
    <cellStyle name="Notiz 2 2 2 2 2" xfId="3685"/>
    <cellStyle name="Notiz 2 2 2 2 2 2" xfId="13962"/>
    <cellStyle name="Notiz 2 2 2 2 2 2 2" xfId="13716"/>
    <cellStyle name="Notiz 2 2 2 2 2 2 2 2" xfId="16085"/>
    <cellStyle name="Notiz 2 2 2 2 2 2 2 2 2" xfId="23244"/>
    <cellStyle name="Notiz 2 2 2 2 2 2 2 2 2 2" xfId="37559"/>
    <cellStyle name="Notiz 2 2 2 2 2 2 2 2 3" xfId="30400"/>
    <cellStyle name="Notiz 2 2 2 2 2 2 2 3" xfId="18439"/>
    <cellStyle name="Notiz 2 2 2 2 2 2 2 3 2" xfId="25576"/>
    <cellStyle name="Notiz 2 2 2 2 2 2 2 3 2 2" xfId="39891"/>
    <cellStyle name="Notiz 2 2 2 2 2 2 2 3 3" xfId="32754"/>
    <cellStyle name="Notiz 2 2 2 2 2 2 2 4" xfId="19965"/>
    <cellStyle name="Notiz 2 2 2 2 2 2 2 4 2" xfId="27102"/>
    <cellStyle name="Notiz 2 2 2 2 2 2 2 4 2 2" xfId="41417"/>
    <cellStyle name="Notiz 2 2 2 2 2 2 2 4 3" xfId="34280"/>
    <cellStyle name="Notiz 2 2 2 2 2 2 2 5" xfId="21180"/>
    <cellStyle name="Notiz 2 2 2 2 2 2 2 5 2" xfId="35495"/>
    <cellStyle name="Notiz 2 2 2 2 2 2 2 6" xfId="28317"/>
    <cellStyle name="Notiz 2 2 2 2 2 2 3" xfId="16331"/>
    <cellStyle name="Notiz 2 2 2 2 2 2 3 2" xfId="23490"/>
    <cellStyle name="Notiz 2 2 2 2 2 2 3 2 2" xfId="37805"/>
    <cellStyle name="Notiz 2 2 2 2 2 2 3 3" xfId="30646"/>
    <cellStyle name="Notiz 2 2 2 2 2 2 4" xfId="18685"/>
    <cellStyle name="Notiz 2 2 2 2 2 2 4 2" xfId="25822"/>
    <cellStyle name="Notiz 2 2 2 2 2 2 4 2 2" xfId="40137"/>
    <cellStyle name="Notiz 2 2 2 2 2 2 4 3" xfId="33000"/>
    <cellStyle name="Notiz 2 2 2 2 3" xfId="11655"/>
    <cellStyle name="Notiz 2 2 2 2 3 2" xfId="13831"/>
    <cellStyle name="Notiz 2 2 2 2 3 2 2" xfId="13780"/>
    <cellStyle name="Notiz 2 2 2 2 3 2 2 2" xfId="16149"/>
    <cellStyle name="Notiz 2 2 2 2 3 2 2 2 2" xfId="23308"/>
    <cellStyle name="Notiz 2 2 2 2 3 2 2 2 2 2" xfId="37623"/>
    <cellStyle name="Notiz 2 2 2 2 3 2 2 2 3" xfId="30464"/>
    <cellStyle name="Notiz 2 2 2 2 3 2 2 3" xfId="18503"/>
    <cellStyle name="Notiz 2 2 2 2 3 2 2 3 2" xfId="25640"/>
    <cellStyle name="Notiz 2 2 2 2 3 2 2 3 2 2" xfId="39955"/>
    <cellStyle name="Notiz 2 2 2 2 3 2 2 3 3" xfId="32818"/>
    <cellStyle name="Notiz 2 2 2 2 3 2 2 4" xfId="20028"/>
    <cellStyle name="Notiz 2 2 2 2 3 2 2 4 2" xfId="27165"/>
    <cellStyle name="Notiz 2 2 2 2 3 2 2 4 2 2" xfId="41480"/>
    <cellStyle name="Notiz 2 2 2 2 3 2 2 4 3" xfId="34343"/>
    <cellStyle name="Notiz 2 2 2 2 3 2 2 5" xfId="21243"/>
    <cellStyle name="Notiz 2 2 2 2 3 2 2 5 2" xfId="35558"/>
    <cellStyle name="Notiz 2 2 2 2 3 2 2 6" xfId="28380"/>
    <cellStyle name="Notiz 2 2 2 2 3 2 3" xfId="16200"/>
    <cellStyle name="Notiz 2 2 2 2 3 2 3 2" xfId="23359"/>
    <cellStyle name="Notiz 2 2 2 2 3 2 3 2 2" xfId="37674"/>
    <cellStyle name="Notiz 2 2 2 2 3 2 3 3" xfId="30515"/>
    <cellStyle name="Notiz 2 2 2 2 3 2 4" xfId="18554"/>
    <cellStyle name="Notiz 2 2 2 2 3 2 4 2" xfId="25691"/>
    <cellStyle name="Notiz 2 2 2 2 3 2 4 2 2" xfId="40006"/>
    <cellStyle name="Notiz 2 2 2 2 3 2 4 3" xfId="32869"/>
    <cellStyle name="Notiz 2 2 2 2 4" xfId="13564"/>
    <cellStyle name="Notiz 2 2 2 2 4 2" xfId="14358"/>
    <cellStyle name="Notiz 2 2 2 2 4 2 2" xfId="16727"/>
    <cellStyle name="Notiz 2 2 2 2 4 2 2 2" xfId="23886"/>
    <cellStyle name="Notiz 2 2 2 2 4 2 2 2 2" xfId="38201"/>
    <cellStyle name="Notiz 2 2 2 2 4 2 2 3" xfId="31042"/>
    <cellStyle name="Notiz 2 2 2 2 4 2 3" xfId="19081"/>
    <cellStyle name="Notiz 2 2 2 2 4 2 3 2" xfId="26218"/>
    <cellStyle name="Notiz 2 2 2 2 4 2 3 2 2" xfId="40533"/>
    <cellStyle name="Notiz 2 2 2 2 4 2 3 3" xfId="33396"/>
    <cellStyle name="Notiz 2 2 2 2 4 2 4" xfId="20414"/>
    <cellStyle name="Notiz 2 2 2 2 4 2 4 2" xfId="27551"/>
    <cellStyle name="Notiz 2 2 2 2 4 2 4 2 2" xfId="41866"/>
    <cellStyle name="Notiz 2 2 2 2 4 2 4 3" xfId="34729"/>
    <cellStyle name="Notiz 2 2 2 2 4 2 5" xfId="21629"/>
    <cellStyle name="Notiz 2 2 2 2 4 2 5 2" xfId="35944"/>
    <cellStyle name="Notiz 2 2 2 2 4 2 6" xfId="28766"/>
    <cellStyle name="Notiz 2 2 2 2 4 3" xfId="15933"/>
    <cellStyle name="Notiz 2 2 2 2 4 3 2" xfId="23092"/>
    <cellStyle name="Notiz 2 2 2 2 4 3 2 2" xfId="37407"/>
    <cellStyle name="Notiz 2 2 2 2 4 3 3" xfId="30248"/>
    <cellStyle name="Notiz 2 2 2 2 4 4" xfId="18287"/>
    <cellStyle name="Notiz 2 2 2 2 4 4 2" xfId="25424"/>
    <cellStyle name="Notiz 2 2 2 2 4 4 2 2" xfId="39739"/>
    <cellStyle name="Notiz 2 2 2 2 4 4 3" xfId="32602"/>
    <cellStyle name="Notiz 2 2 2 3" xfId="1635"/>
    <cellStyle name="Notiz 2 2 2 3 2" xfId="3686"/>
    <cellStyle name="Notiz 2 2 2 3 2 2" xfId="13963"/>
    <cellStyle name="Notiz 2 2 2 3 2 2 2" xfId="14138"/>
    <cellStyle name="Notiz 2 2 2 3 2 2 2 2" xfId="16507"/>
    <cellStyle name="Notiz 2 2 2 3 2 2 2 2 2" xfId="23666"/>
    <cellStyle name="Notiz 2 2 2 3 2 2 2 2 2 2" xfId="37981"/>
    <cellStyle name="Notiz 2 2 2 3 2 2 2 2 3" xfId="30822"/>
    <cellStyle name="Notiz 2 2 2 3 2 2 2 3" xfId="18861"/>
    <cellStyle name="Notiz 2 2 2 3 2 2 2 3 2" xfId="25998"/>
    <cellStyle name="Notiz 2 2 2 3 2 2 2 3 2 2" xfId="40313"/>
    <cellStyle name="Notiz 2 2 2 3 2 2 2 3 3" xfId="33176"/>
    <cellStyle name="Notiz 2 2 2 3 2 2 2 4" xfId="20198"/>
    <cellStyle name="Notiz 2 2 2 3 2 2 2 4 2" xfId="27335"/>
    <cellStyle name="Notiz 2 2 2 3 2 2 2 4 2 2" xfId="41650"/>
    <cellStyle name="Notiz 2 2 2 3 2 2 2 4 3" xfId="34513"/>
    <cellStyle name="Notiz 2 2 2 3 2 2 2 5" xfId="21413"/>
    <cellStyle name="Notiz 2 2 2 3 2 2 2 5 2" xfId="35728"/>
    <cellStyle name="Notiz 2 2 2 3 2 2 2 6" xfId="28550"/>
    <cellStyle name="Notiz 2 2 2 3 2 2 3" xfId="16332"/>
    <cellStyle name="Notiz 2 2 2 3 2 2 3 2" xfId="23491"/>
    <cellStyle name="Notiz 2 2 2 3 2 2 3 2 2" xfId="37806"/>
    <cellStyle name="Notiz 2 2 2 3 2 2 3 3" xfId="30647"/>
    <cellStyle name="Notiz 2 2 2 3 2 2 4" xfId="18686"/>
    <cellStyle name="Notiz 2 2 2 3 2 2 4 2" xfId="25823"/>
    <cellStyle name="Notiz 2 2 2 3 2 2 4 2 2" xfId="40138"/>
    <cellStyle name="Notiz 2 2 2 3 2 2 4 3" xfId="33001"/>
    <cellStyle name="Notiz 2 2 2 3 3" xfId="11656"/>
    <cellStyle name="Notiz 2 2 2 3 3 2" xfId="13832"/>
    <cellStyle name="Notiz 2 2 2 3 3 2 2" xfId="13912"/>
    <cellStyle name="Notiz 2 2 2 3 3 2 2 2" xfId="16281"/>
    <cellStyle name="Notiz 2 2 2 3 3 2 2 2 2" xfId="23440"/>
    <cellStyle name="Notiz 2 2 2 3 3 2 2 2 2 2" xfId="37755"/>
    <cellStyle name="Notiz 2 2 2 3 3 2 2 2 3" xfId="30596"/>
    <cellStyle name="Notiz 2 2 2 3 3 2 2 3" xfId="18635"/>
    <cellStyle name="Notiz 2 2 2 3 3 2 2 3 2" xfId="25772"/>
    <cellStyle name="Notiz 2 2 2 3 3 2 2 3 2 2" xfId="40087"/>
    <cellStyle name="Notiz 2 2 2 3 3 2 2 3 3" xfId="32950"/>
    <cellStyle name="Notiz 2 2 2 3 3 2 2 4" xfId="20082"/>
    <cellStyle name="Notiz 2 2 2 3 3 2 2 4 2" xfId="27219"/>
    <cellStyle name="Notiz 2 2 2 3 3 2 2 4 2 2" xfId="41534"/>
    <cellStyle name="Notiz 2 2 2 3 3 2 2 4 3" xfId="34397"/>
    <cellStyle name="Notiz 2 2 2 3 3 2 2 5" xfId="21297"/>
    <cellStyle name="Notiz 2 2 2 3 3 2 2 5 2" xfId="35612"/>
    <cellStyle name="Notiz 2 2 2 3 3 2 2 6" xfId="28434"/>
    <cellStyle name="Notiz 2 2 2 3 3 2 3" xfId="16201"/>
    <cellStyle name="Notiz 2 2 2 3 3 2 3 2" xfId="23360"/>
    <cellStyle name="Notiz 2 2 2 3 3 2 3 2 2" xfId="37675"/>
    <cellStyle name="Notiz 2 2 2 3 3 2 3 3" xfId="30516"/>
    <cellStyle name="Notiz 2 2 2 3 3 2 4" xfId="18555"/>
    <cellStyle name="Notiz 2 2 2 3 3 2 4 2" xfId="25692"/>
    <cellStyle name="Notiz 2 2 2 3 3 2 4 2 2" xfId="40007"/>
    <cellStyle name="Notiz 2 2 2 3 3 2 4 3" xfId="32870"/>
    <cellStyle name="Notiz 2 2 2 3 4" xfId="13565"/>
    <cellStyle name="Notiz 2 2 2 3 4 2" xfId="14428"/>
    <cellStyle name="Notiz 2 2 2 3 4 2 2" xfId="16797"/>
    <cellStyle name="Notiz 2 2 2 3 4 2 2 2" xfId="23956"/>
    <cellStyle name="Notiz 2 2 2 3 4 2 2 2 2" xfId="38271"/>
    <cellStyle name="Notiz 2 2 2 3 4 2 2 3" xfId="31112"/>
    <cellStyle name="Notiz 2 2 2 3 4 2 3" xfId="19151"/>
    <cellStyle name="Notiz 2 2 2 3 4 2 3 2" xfId="26288"/>
    <cellStyle name="Notiz 2 2 2 3 4 2 3 2 2" xfId="40603"/>
    <cellStyle name="Notiz 2 2 2 3 4 2 3 3" xfId="33466"/>
    <cellStyle name="Notiz 2 2 2 3 4 2 4" xfId="20484"/>
    <cellStyle name="Notiz 2 2 2 3 4 2 4 2" xfId="27621"/>
    <cellStyle name="Notiz 2 2 2 3 4 2 4 2 2" xfId="41936"/>
    <cellStyle name="Notiz 2 2 2 3 4 2 4 3" xfId="34799"/>
    <cellStyle name="Notiz 2 2 2 3 4 2 5" xfId="21699"/>
    <cellStyle name="Notiz 2 2 2 3 4 2 5 2" xfId="36014"/>
    <cellStyle name="Notiz 2 2 2 3 4 2 6" xfId="28836"/>
    <cellStyle name="Notiz 2 2 2 3 4 3" xfId="15934"/>
    <cellStyle name="Notiz 2 2 2 3 4 3 2" xfId="23093"/>
    <cellStyle name="Notiz 2 2 2 3 4 3 2 2" xfId="37408"/>
    <cellStyle name="Notiz 2 2 2 3 4 3 3" xfId="30249"/>
    <cellStyle name="Notiz 2 2 2 3 4 4" xfId="18288"/>
    <cellStyle name="Notiz 2 2 2 3 4 4 2" xfId="25425"/>
    <cellStyle name="Notiz 2 2 2 3 4 4 2 2" xfId="39740"/>
    <cellStyle name="Notiz 2 2 2 3 4 4 3" xfId="32603"/>
    <cellStyle name="Notiz 2 2 2 4" xfId="1636"/>
    <cellStyle name="Notiz 2 2 2 4 2" xfId="3687"/>
    <cellStyle name="Notiz 2 2 2 4 2 2" xfId="13964"/>
    <cellStyle name="Notiz 2 2 2 4 2 2 2" xfId="14715"/>
    <cellStyle name="Notiz 2 2 2 4 2 2 2 2" xfId="17078"/>
    <cellStyle name="Notiz 2 2 2 4 2 2 2 2 2" xfId="24237"/>
    <cellStyle name="Notiz 2 2 2 4 2 2 2 2 2 2" xfId="38552"/>
    <cellStyle name="Notiz 2 2 2 4 2 2 2 2 3" xfId="31393"/>
    <cellStyle name="Notiz 2 2 2 4 2 2 2 3" xfId="19432"/>
    <cellStyle name="Notiz 2 2 2 4 2 2 2 3 2" xfId="26569"/>
    <cellStyle name="Notiz 2 2 2 4 2 2 2 3 2 2" xfId="40884"/>
    <cellStyle name="Notiz 2 2 2 4 2 2 2 3 3" xfId="33747"/>
    <cellStyle name="Notiz 2 2 2 4 2 2 2 4" xfId="20730"/>
    <cellStyle name="Notiz 2 2 2 4 2 2 2 4 2" xfId="27867"/>
    <cellStyle name="Notiz 2 2 2 4 2 2 2 4 2 2" xfId="42182"/>
    <cellStyle name="Notiz 2 2 2 4 2 2 2 4 3" xfId="35045"/>
    <cellStyle name="Notiz 2 2 2 4 2 2 2 5" xfId="21945"/>
    <cellStyle name="Notiz 2 2 2 4 2 2 2 5 2" xfId="36260"/>
    <cellStyle name="Notiz 2 2 2 4 2 2 2 6" xfId="29082"/>
    <cellStyle name="Notiz 2 2 2 4 2 2 3" xfId="16333"/>
    <cellStyle name="Notiz 2 2 2 4 2 2 3 2" xfId="23492"/>
    <cellStyle name="Notiz 2 2 2 4 2 2 3 2 2" xfId="37807"/>
    <cellStyle name="Notiz 2 2 2 4 2 2 3 3" xfId="30648"/>
    <cellStyle name="Notiz 2 2 2 4 2 2 4" xfId="18687"/>
    <cellStyle name="Notiz 2 2 2 4 2 2 4 2" xfId="25824"/>
    <cellStyle name="Notiz 2 2 2 4 2 2 4 2 2" xfId="40139"/>
    <cellStyle name="Notiz 2 2 2 4 2 2 4 3" xfId="33002"/>
    <cellStyle name="Notiz 2 2 2 4 3" xfId="11657"/>
    <cellStyle name="Notiz 2 2 2 4 3 2" xfId="13833"/>
    <cellStyle name="Notiz 2 2 2 4 3 2 2" xfId="13763"/>
    <cellStyle name="Notiz 2 2 2 4 3 2 2 2" xfId="16132"/>
    <cellStyle name="Notiz 2 2 2 4 3 2 2 2 2" xfId="23291"/>
    <cellStyle name="Notiz 2 2 2 4 3 2 2 2 2 2" xfId="37606"/>
    <cellStyle name="Notiz 2 2 2 4 3 2 2 2 3" xfId="30447"/>
    <cellStyle name="Notiz 2 2 2 4 3 2 2 3" xfId="18486"/>
    <cellStyle name="Notiz 2 2 2 4 3 2 2 3 2" xfId="25623"/>
    <cellStyle name="Notiz 2 2 2 4 3 2 2 3 2 2" xfId="39938"/>
    <cellStyle name="Notiz 2 2 2 4 3 2 2 3 3" xfId="32801"/>
    <cellStyle name="Notiz 2 2 2 4 3 2 2 4" xfId="20012"/>
    <cellStyle name="Notiz 2 2 2 4 3 2 2 4 2" xfId="27149"/>
    <cellStyle name="Notiz 2 2 2 4 3 2 2 4 2 2" xfId="41464"/>
    <cellStyle name="Notiz 2 2 2 4 3 2 2 4 3" xfId="34327"/>
    <cellStyle name="Notiz 2 2 2 4 3 2 2 5" xfId="21227"/>
    <cellStyle name="Notiz 2 2 2 4 3 2 2 5 2" xfId="35542"/>
    <cellStyle name="Notiz 2 2 2 4 3 2 2 6" xfId="28364"/>
    <cellStyle name="Notiz 2 2 2 4 3 2 3" xfId="16202"/>
    <cellStyle name="Notiz 2 2 2 4 3 2 3 2" xfId="23361"/>
    <cellStyle name="Notiz 2 2 2 4 3 2 3 2 2" xfId="37676"/>
    <cellStyle name="Notiz 2 2 2 4 3 2 3 3" xfId="30517"/>
    <cellStyle name="Notiz 2 2 2 4 3 2 4" xfId="18556"/>
    <cellStyle name="Notiz 2 2 2 4 3 2 4 2" xfId="25693"/>
    <cellStyle name="Notiz 2 2 2 4 3 2 4 2 2" xfId="40008"/>
    <cellStyle name="Notiz 2 2 2 4 3 2 4 3" xfId="32871"/>
    <cellStyle name="Notiz 2 2 2 4 4" xfId="13566"/>
    <cellStyle name="Notiz 2 2 2 4 4 2" xfId="14717"/>
    <cellStyle name="Notiz 2 2 2 4 4 2 2" xfId="17080"/>
    <cellStyle name="Notiz 2 2 2 4 4 2 2 2" xfId="24239"/>
    <cellStyle name="Notiz 2 2 2 4 4 2 2 2 2" xfId="38554"/>
    <cellStyle name="Notiz 2 2 2 4 4 2 2 3" xfId="31395"/>
    <cellStyle name="Notiz 2 2 2 4 4 2 3" xfId="19434"/>
    <cellStyle name="Notiz 2 2 2 4 4 2 3 2" xfId="26571"/>
    <cellStyle name="Notiz 2 2 2 4 4 2 3 2 2" xfId="40886"/>
    <cellStyle name="Notiz 2 2 2 4 4 2 3 3" xfId="33749"/>
    <cellStyle name="Notiz 2 2 2 4 4 2 4" xfId="20732"/>
    <cellStyle name="Notiz 2 2 2 4 4 2 4 2" xfId="27869"/>
    <cellStyle name="Notiz 2 2 2 4 4 2 4 2 2" xfId="42184"/>
    <cellStyle name="Notiz 2 2 2 4 4 2 4 3" xfId="35047"/>
    <cellStyle name="Notiz 2 2 2 4 4 2 5" xfId="21947"/>
    <cellStyle name="Notiz 2 2 2 4 4 2 5 2" xfId="36262"/>
    <cellStyle name="Notiz 2 2 2 4 4 2 6" xfId="29084"/>
    <cellStyle name="Notiz 2 2 2 4 4 3" xfId="15935"/>
    <cellStyle name="Notiz 2 2 2 4 4 3 2" xfId="23094"/>
    <cellStyle name="Notiz 2 2 2 4 4 3 2 2" xfId="37409"/>
    <cellStyle name="Notiz 2 2 2 4 4 3 3" xfId="30250"/>
    <cellStyle name="Notiz 2 2 2 4 4 4" xfId="18289"/>
    <cellStyle name="Notiz 2 2 2 4 4 4 2" xfId="25426"/>
    <cellStyle name="Notiz 2 2 2 4 4 4 2 2" xfId="39741"/>
    <cellStyle name="Notiz 2 2 2 4 4 4 3" xfId="32604"/>
    <cellStyle name="Notiz 2 2 2 5" xfId="1637"/>
    <cellStyle name="Notiz 2 2 2 5 2" xfId="3688"/>
    <cellStyle name="Notiz 2 2 2 5 2 2" xfId="13965"/>
    <cellStyle name="Notiz 2 2 2 5 2 2 2" xfId="14603"/>
    <cellStyle name="Notiz 2 2 2 5 2 2 2 2" xfId="16966"/>
    <cellStyle name="Notiz 2 2 2 5 2 2 2 2 2" xfId="24125"/>
    <cellStyle name="Notiz 2 2 2 5 2 2 2 2 2 2" xfId="38440"/>
    <cellStyle name="Notiz 2 2 2 5 2 2 2 2 3" xfId="31281"/>
    <cellStyle name="Notiz 2 2 2 5 2 2 2 3" xfId="19320"/>
    <cellStyle name="Notiz 2 2 2 5 2 2 2 3 2" xfId="26457"/>
    <cellStyle name="Notiz 2 2 2 5 2 2 2 3 2 2" xfId="40772"/>
    <cellStyle name="Notiz 2 2 2 5 2 2 2 3 3" xfId="33635"/>
    <cellStyle name="Notiz 2 2 2 5 2 2 2 4" xfId="20618"/>
    <cellStyle name="Notiz 2 2 2 5 2 2 2 4 2" xfId="27755"/>
    <cellStyle name="Notiz 2 2 2 5 2 2 2 4 2 2" xfId="42070"/>
    <cellStyle name="Notiz 2 2 2 5 2 2 2 4 3" xfId="34933"/>
    <cellStyle name="Notiz 2 2 2 5 2 2 2 5" xfId="21833"/>
    <cellStyle name="Notiz 2 2 2 5 2 2 2 5 2" xfId="36148"/>
    <cellStyle name="Notiz 2 2 2 5 2 2 2 6" xfId="28970"/>
    <cellStyle name="Notiz 2 2 2 5 2 2 3" xfId="16334"/>
    <cellStyle name="Notiz 2 2 2 5 2 2 3 2" xfId="23493"/>
    <cellStyle name="Notiz 2 2 2 5 2 2 3 2 2" xfId="37808"/>
    <cellStyle name="Notiz 2 2 2 5 2 2 3 3" xfId="30649"/>
    <cellStyle name="Notiz 2 2 2 5 2 2 4" xfId="18688"/>
    <cellStyle name="Notiz 2 2 2 5 2 2 4 2" xfId="25825"/>
    <cellStyle name="Notiz 2 2 2 5 2 2 4 2 2" xfId="40140"/>
    <cellStyle name="Notiz 2 2 2 5 2 2 4 3" xfId="33003"/>
    <cellStyle name="Notiz 2 2 2 5 3" xfId="11658"/>
    <cellStyle name="Notiz 2 2 2 5 3 2" xfId="13834"/>
    <cellStyle name="Notiz 2 2 2 5 3 2 2" xfId="14380"/>
    <cellStyle name="Notiz 2 2 2 5 3 2 2 2" xfId="16749"/>
    <cellStyle name="Notiz 2 2 2 5 3 2 2 2 2" xfId="23908"/>
    <cellStyle name="Notiz 2 2 2 5 3 2 2 2 2 2" xfId="38223"/>
    <cellStyle name="Notiz 2 2 2 5 3 2 2 2 3" xfId="31064"/>
    <cellStyle name="Notiz 2 2 2 5 3 2 2 3" xfId="19103"/>
    <cellStyle name="Notiz 2 2 2 5 3 2 2 3 2" xfId="26240"/>
    <cellStyle name="Notiz 2 2 2 5 3 2 2 3 2 2" xfId="40555"/>
    <cellStyle name="Notiz 2 2 2 5 3 2 2 3 3" xfId="33418"/>
    <cellStyle name="Notiz 2 2 2 5 3 2 2 4" xfId="20436"/>
    <cellStyle name="Notiz 2 2 2 5 3 2 2 4 2" xfId="27573"/>
    <cellStyle name="Notiz 2 2 2 5 3 2 2 4 2 2" xfId="41888"/>
    <cellStyle name="Notiz 2 2 2 5 3 2 2 4 3" xfId="34751"/>
    <cellStyle name="Notiz 2 2 2 5 3 2 2 5" xfId="21651"/>
    <cellStyle name="Notiz 2 2 2 5 3 2 2 5 2" xfId="35966"/>
    <cellStyle name="Notiz 2 2 2 5 3 2 2 6" xfId="28788"/>
    <cellStyle name="Notiz 2 2 2 5 3 2 3" xfId="16203"/>
    <cellStyle name="Notiz 2 2 2 5 3 2 3 2" xfId="23362"/>
    <cellStyle name="Notiz 2 2 2 5 3 2 3 2 2" xfId="37677"/>
    <cellStyle name="Notiz 2 2 2 5 3 2 3 3" xfId="30518"/>
    <cellStyle name="Notiz 2 2 2 5 3 2 4" xfId="18557"/>
    <cellStyle name="Notiz 2 2 2 5 3 2 4 2" xfId="25694"/>
    <cellStyle name="Notiz 2 2 2 5 3 2 4 2 2" xfId="40009"/>
    <cellStyle name="Notiz 2 2 2 5 3 2 4 3" xfId="32872"/>
    <cellStyle name="Notiz 2 2 2 5 4" xfId="13567"/>
    <cellStyle name="Notiz 2 2 2 5 4 2" xfId="14613"/>
    <cellStyle name="Notiz 2 2 2 5 4 2 2" xfId="16976"/>
    <cellStyle name="Notiz 2 2 2 5 4 2 2 2" xfId="24135"/>
    <cellStyle name="Notiz 2 2 2 5 4 2 2 2 2" xfId="38450"/>
    <cellStyle name="Notiz 2 2 2 5 4 2 2 3" xfId="31291"/>
    <cellStyle name="Notiz 2 2 2 5 4 2 3" xfId="19330"/>
    <cellStyle name="Notiz 2 2 2 5 4 2 3 2" xfId="26467"/>
    <cellStyle name="Notiz 2 2 2 5 4 2 3 2 2" xfId="40782"/>
    <cellStyle name="Notiz 2 2 2 5 4 2 3 3" xfId="33645"/>
    <cellStyle name="Notiz 2 2 2 5 4 2 4" xfId="20628"/>
    <cellStyle name="Notiz 2 2 2 5 4 2 4 2" xfId="27765"/>
    <cellStyle name="Notiz 2 2 2 5 4 2 4 2 2" xfId="42080"/>
    <cellStyle name="Notiz 2 2 2 5 4 2 4 3" xfId="34943"/>
    <cellStyle name="Notiz 2 2 2 5 4 2 5" xfId="21843"/>
    <cellStyle name="Notiz 2 2 2 5 4 2 5 2" xfId="36158"/>
    <cellStyle name="Notiz 2 2 2 5 4 2 6" xfId="28980"/>
    <cellStyle name="Notiz 2 2 2 5 4 3" xfId="15936"/>
    <cellStyle name="Notiz 2 2 2 5 4 3 2" xfId="23095"/>
    <cellStyle name="Notiz 2 2 2 5 4 3 2 2" xfId="37410"/>
    <cellStyle name="Notiz 2 2 2 5 4 3 3" xfId="30251"/>
    <cellStyle name="Notiz 2 2 2 5 4 4" xfId="18290"/>
    <cellStyle name="Notiz 2 2 2 5 4 4 2" xfId="25427"/>
    <cellStyle name="Notiz 2 2 2 5 4 4 2 2" xfId="39742"/>
    <cellStyle name="Notiz 2 2 2 5 4 4 3" xfId="32605"/>
    <cellStyle name="Notiz 2 2 2 6" xfId="3684"/>
    <cellStyle name="Notiz 2 2 2 6 2" xfId="13961"/>
    <cellStyle name="Notiz 2 2 2 6 2 2" xfId="14651"/>
    <cellStyle name="Notiz 2 2 2 6 2 2 2" xfId="17014"/>
    <cellStyle name="Notiz 2 2 2 6 2 2 2 2" xfId="24173"/>
    <cellStyle name="Notiz 2 2 2 6 2 2 2 2 2" xfId="38488"/>
    <cellStyle name="Notiz 2 2 2 6 2 2 2 3" xfId="31329"/>
    <cellStyle name="Notiz 2 2 2 6 2 2 3" xfId="19368"/>
    <cellStyle name="Notiz 2 2 2 6 2 2 3 2" xfId="26505"/>
    <cellStyle name="Notiz 2 2 2 6 2 2 3 2 2" xfId="40820"/>
    <cellStyle name="Notiz 2 2 2 6 2 2 3 3" xfId="33683"/>
    <cellStyle name="Notiz 2 2 2 6 2 2 4" xfId="20666"/>
    <cellStyle name="Notiz 2 2 2 6 2 2 4 2" xfId="27803"/>
    <cellStyle name="Notiz 2 2 2 6 2 2 4 2 2" xfId="42118"/>
    <cellStyle name="Notiz 2 2 2 6 2 2 4 3" xfId="34981"/>
    <cellStyle name="Notiz 2 2 2 6 2 2 5" xfId="21881"/>
    <cellStyle name="Notiz 2 2 2 6 2 2 5 2" xfId="36196"/>
    <cellStyle name="Notiz 2 2 2 6 2 2 6" xfId="29018"/>
    <cellStyle name="Notiz 2 2 2 6 2 3" xfId="16330"/>
    <cellStyle name="Notiz 2 2 2 6 2 3 2" xfId="23489"/>
    <cellStyle name="Notiz 2 2 2 6 2 3 2 2" xfId="37804"/>
    <cellStyle name="Notiz 2 2 2 6 2 3 3" xfId="30645"/>
    <cellStyle name="Notiz 2 2 2 6 2 4" xfId="18684"/>
    <cellStyle name="Notiz 2 2 2 6 2 4 2" xfId="25821"/>
    <cellStyle name="Notiz 2 2 2 6 2 4 2 2" xfId="40136"/>
    <cellStyle name="Notiz 2 2 2 6 2 4 3" xfId="32999"/>
    <cellStyle name="Notiz 2 2 2 7" xfId="8104"/>
    <cellStyle name="Notiz 2 2 2 7 2" xfId="14106"/>
    <cellStyle name="Notiz 2 2 2 7 2 2" xfId="14976"/>
    <cellStyle name="Notiz 2 2 2 7 2 2 2" xfId="17333"/>
    <cellStyle name="Notiz 2 2 2 7 2 2 2 2" xfId="24470"/>
    <cellStyle name="Notiz 2 2 2 7 2 2 2 2 2" xfId="38785"/>
    <cellStyle name="Notiz 2 2 2 7 2 2 2 3" xfId="31648"/>
    <cellStyle name="Notiz 2 2 2 7 2 2 3" xfId="19687"/>
    <cellStyle name="Notiz 2 2 2 7 2 2 3 2" xfId="26824"/>
    <cellStyle name="Notiz 2 2 2 7 2 2 3 2 2" xfId="41139"/>
    <cellStyle name="Notiz 2 2 2 7 2 2 3 3" xfId="34002"/>
    <cellStyle name="Notiz 2 2 2 7 2 2 4" xfId="20963"/>
    <cellStyle name="Notiz 2 2 2 7 2 2 4 2" xfId="28100"/>
    <cellStyle name="Notiz 2 2 2 7 2 2 4 2 2" xfId="42415"/>
    <cellStyle name="Notiz 2 2 2 7 2 2 4 3" xfId="35278"/>
    <cellStyle name="Notiz 2 2 2 7 2 2 5" xfId="22139"/>
    <cellStyle name="Notiz 2 2 2 7 2 2 5 2" xfId="36454"/>
    <cellStyle name="Notiz 2 2 2 7 2 2 6" xfId="29295"/>
    <cellStyle name="Notiz 2 2 2 7 2 3" xfId="16475"/>
    <cellStyle name="Notiz 2 2 2 7 2 3 2" xfId="23634"/>
    <cellStyle name="Notiz 2 2 2 7 2 3 2 2" xfId="37949"/>
    <cellStyle name="Notiz 2 2 2 7 2 3 3" xfId="30790"/>
    <cellStyle name="Notiz 2 2 2 7 2 4" xfId="18829"/>
    <cellStyle name="Notiz 2 2 2 7 2 4 2" xfId="25966"/>
    <cellStyle name="Notiz 2 2 2 7 2 4 2 2" xfId="40281"/>
    <cellStyle name="Notiz 2 2 2 7 2 4 3" xfId="33144"/>
    <cellStyle name="Notiz 2 2 2 8" xfId="11654"/>
    <cellStyle name="Notiz 2 2 2 8 2" xfId="13830"/>
    <cellStyle name="Notiz 2 2 2 8 2 2" xfId="14409"/>
    <cellStyle name="Notiz 2 2 2 8 2 2 2" xfId="16778"/>
    <cellStyle name="Notiz 2 2 2 8 2 2 2 2" xfId="23937"/>
    <cellStyle name="Notiz 2 2 2 8 2 2 2 2 2" xfId="38252"/>
    <cellStyle name="Notiz 2 2 2 8 2 2 2 3" xfId="31093"/>
    <cellStyle name="Notiz 2 2 2 8 2 2 3" xfId="19132"/>
    <cellStyle name="Notiz 2 2 2 8 2 2 3 2" xfId="26269"/>
    <cellStyle name="Notiz 2 2 2 8 2 2 3 2 2" xfId="40584"/>
    <cellStyle name="Notiz 2 2 2 8 2 2 3 3" xfId="33447"/>
    <cellStyle name="Notiz 2 2 2 8 2 2 4" xfId="20465"/>
    <cellStyle name="Notiz 2 2 2 8 2 2 4 2" xfId="27602"/>
    <cellStyle name="Notiz 2 2 2 8 2 2 4 2 2" xfId="41917"/>
    <cellStyle name="Notiz 2 2 2 8 2 2 4 3" xfId="34780"/>
    <cellStyle name="Notiz 2 2 2 8 2 2 5" xfId="21680"/>
    <cellStyle name="Notiz 2 2 2 8 2 2 5 2" xfId="35995"/>
    <cellStyle name="Notiz 2 2 2 8 2 2 6" xfId="28817"/>
    <cellStyle name="Notiz 2 2 2 8 2 3" xfId="16199"/>
    <cellStyle name="Notiz 2 2 2 8 2 3 2" xfId="23358"/>
    <cellStyle name="Notiz 2 2 2 8 2 3 2 2" xfId="37673"/>
    <cellStyle name="Notiz 2 2 2 8 2 3 3" xfId="30514"/>
    <cellStyle name="Notiz 2 2 2 8 2 4" xfId="18553"/>
    <cellStyle name="Notiz 2 2 2 8 2 4 2" xfId="25690"/>
    <cellStyle name="Notiz 2 2 2 8 2 4 2 2" xfId="40005"/>
    <cellStyle name="Notiz 2 2 2 8 2 4 3" xfId="32868"/>
    <cellStyle name="Notiz 2 2 2 9" xfId="13563"/>
    <cellStyle name="Notiz 2 2 2 9 2" xfId="14657"/>
    <cellStyle name="Notiz 2 2 2 9 2 2" xfId="17020"/>
    <cellStyle name="Notiz 2 2 2 9 2 2 2" xfId="24179"/>
    <cellStyle name="Notiz 2 2 2 9 2 2 2 2" xfId="38494"/>
    <cellStyle name="Notiz 2 2 2 9 2 2 3" xfId="31335"/>
    <cellStyle name="Notiz 2 2 2 9 2 3" xfId="19374"/>
    <cellStyle name="Notiz 2 2 2 9 2 3 2" xfId="26511"/>
    <cellStyle name="Notiz 2 2 2 9 2 3 2 2" xfId="40826"/>
    <cellStyle name="Notiz 2 2 2 9 2 3 3" xfId="33689"/>
    <cellStyle name="Notiz 2 2 2 9 2 4" xfId="20672"/>
    <cellStyle name="Notiz 2 2 2 9 2 4 2" xfId="27809"/>
    <cellStyle name="Notiz 2 2 2 9 2 4 2 2" xfId="42124"/>
    <cellStyle name="Notiz 2 2 2 9 2 4 3" xfId="34987"/>
    <cellStyle name="Notiz 2 2 2 9 2 5" xfId="21887"/>
    <cellStyle name="Notiz 2 2 2 9 2 5 2" xfId="36202"/>
    <cellStyle name="Notiz 2 2 2 9 2 6" xfId="29024"/>
    <cellStyle name="Notiz 2 2 2 9 3" xfId="15932"/>
    <cellStyle name="Notiz 2 2 2 9 3 2" xfId="23091"/>
    <cellStyle name="Notiz 2 2 2 9 3 2 2" xfId="37406"/>
    <cellStyle name="Notiz 2 2 2 9 3 3" xfId="30247"/>
    <cellStyle name="Notiz 2 2 2 9 4" xfId="18286"/>
    <cellStyle name="Notiz 2 2 2 9 4 2" xfId="25423"/>
    <cellStyle name="Notiz 2 2 2 9 4 2 2" xfId="39738"/>
    <cellStyle name="Notiz 2 2 2 9 4 3" xfId="32601"/>
    <cellStyle name="Notiz 2 2 3" xfId="1638"/>
    <cellStyle name="Notiz 2 2 3 2" xfId="3689"/>
    <cellStyle name="Notiz 2 2 3 2 2" xfId="13966"/>
    <cellStyle name="Notiz 2 2 3 2 2 2" xfId="14674"/>
    <cellStyle name="Notiz 2 2 3 2 2 2 2" xfId="17037"/>
    <cellStyle name="Notiz 2 2 3 2 2 2 2 2" xfId="24196"/>
    <cellStyle name="Notiz 2 2 3 2 2 2 2 2 2" xfId="38511"/>
    <cellStyle name="Notiz 2 2 3 2 2 2 2 3" xfId="31352"/>
    <cellStyle name="Notiz 2 2 3 2 2 2 3" xfId="19391"/>
    <cellStyle name="Notiz 2 2 3 2 2 2 3 2" xfId="26528"/>
    <cellStyle name="Notiz 2 2 3 2 2 2 3 2 2" xfId="40843"/>
    <cellStyle name="Notiz 2 2 3 2 2 2 3 3" xfId="33706"/>
    <cellStyle name="Notiz 2 2 3 2 2 2 4" xfId="20689"/>
    <cellStyle name="Notiz 2 2 3 2 2 2 4 2" xfId="27826"/>
    <cellStyle name="Notiz 2 2 3 2 2 2 4 2 2" xfId="42141"/>
    <cellStyle name="Notiz 2 2 3 2 2 2 4 3" xfId="35004"/>
    <cellStyle name="Notiz 2 2 3 2 2 2 5" xfId="21904"/>
    <cellStyle name="Notiz 2 2 3 2 2 2 5 2" xfId="36219"/>
    <cellStyle name="Notiz 2 2 3 2 2 2 6" xfId="29041"/>
    <cellStyle name="Notiz 2 2 3 2 2 3" xfId="16335"/>
    <cellStyle name="Notiz 2 2 3 2 2 3 2" xfId="23494"/>
    <cellStyle name="Notiz 2 2 3 2 2 3 2 2" xfId="37809"/>
    <cellStyle name="Notiz 2 2 3 2 2 3 3" xfId="30650"/>
    <cellStyle name="Notiz 2 2 3 2 2 4" xfId="18689"/>
    <cellStyle name="Notiz 2 2 3 2 2 4 2" xfId="25826"/>
    <cellStyle name="Notiz 2 2 3 2 2 4 2 2" xfId="40141"/>
    <cellStyle name="Notiz 2 2 3 2 2 4 3" xfId="33004"/>
    <cellStyle name="Notiz 2 2 3 3" xfId="8105"/>
    <cellStyle name="Notiz 2 2 3 3 2" xfId="14107"/>
    <cellStyle name="Notiz 2 2 3 3 2 2" xfId="14977"/>
    <cellStyle name="Notiz 2 2 3 3 2 2 2" xfId="17334"/>
    <cellStyle name="Notiz 2 2 3 3 2 2 2 2" xfId="24471"/>
    <cellStyle name="Notiz 2 2 3 3 2 2 2 2 2" xfId="38786"/>
    <cellStyle name="Notiz 2 2 3 3 2 2 2 3" xfId="31649"/>
    <cellStyle name="Notiz 2 2 3 3 2 2 3" xfId="19688"/>
    <cellStyle name="Notiz 2 2 3 3 2 2 3 2" xfId="26825"/>
    <cellStyle name="Notiz 2 2 3 3 2 2 3 2 2" xfId="41140"/>
    <cellStyle name="Notiz 2 2 3 3 2 2 3 3" xfId="34003"/>
    <cellStyle name="Notiz 2 2 3 3 2 2 4" xfId="20964"/>
    <cellStyle name="Notiz 2 2 3 3 2 2 4 2" xfId="28101"/>
    <cellStyle name="Notiz 2 2 3 3 2 2 4 2 2" xfId="42416"/>
    <cellStyle name="Notiz 2 2 3 3 2 2 4 3" xfId="35279"/>
    <cellStyle name="Notiz 2 2 3 3 2 2 5" xfId="22140"/>
    <cellStyle name="Notiz 2 2 3 3 2 2 5 2" xfId="36455"/>
    <cellStyle name="Notiz 2 2 3 3 2 2 6" xfId="29296"/>
    <cellStyle name="Notiz 2 2 3 3 2 3" xfId="16476"/>
    <cellStyle name="Notiz 2 2 3 3 2 3 2" xfId="23635"/>
    <cellStyle name="Notiz 2 2 3 3 2 3 2 2" xfId="37950"/>
    <cellStyle name="Notiz 2 2 3 3 2 3 3" xfId="30791"/>
    <cellStyle name="Notiz 2 2 3 3 2 4" xfId="18830"/>
    <cellStyle name="Notiz 2 2 3 3 2 4 2" xfId="25967"/>
    <cellStyle name="Notiz 2 2 3 3 2 4 2 2" xfId="40282"/>
    <cellStyle name="Notiz 2 2 3 3 2 4 3" xfId="33145"/>
    <cellStyle name="Notiz 2 2 3 4" xfId="11659"/>
    <cellStyle name="Notiz 2 2 3 4 2" xfId="13835"/>
    <cellStyle name="Notiz 2 2 3 4 2 2" xfId="14265"/>
    <cellStyle name="Notiz 2 2 3 4 2 2 2" xfId="16634"/>
    <cellStyle name="Notiz 2 2 3 4 2 2 2 2" xfId="23793"/>
    <cellStyle name="Notiz 2 2 3 4 2 2 2 2 2" xfId="38108"/>
    <cellStyle name="Notiz 2 2 3 4 2 2 2 3" xfId="30949"/>
    <cellStyle name="Notiz 2 2 3 4 2 2 3" xfId="18988"/>
    <cellStyle name="Notiz 2 2 3 4 2 2 3 2" xfId="26125"/>
    <cellStyle name="Notiz 2 2 3 4 2 2 3 2 2" xfId="40440"/>
    <cellStyle name="Notiz 2 2 3 4 2 2 3 3" xfId="33303"/>
    <cellStyle name="Notiz 2 2 3 4 2 2 4" xfId="20321"/>
    <cellStyle name="Notiz 2 2 3 4 2 2 4 2" xfId="27458"/>
    <cellStyle name="Notiz 2 2 3 4 2 2 4 2 2" xfId="41773"/>
    <cellStyle name="Notiz 2 2 3 4 2 2 4 3" xfId="34636"/>
    <cellStyle name="Notiz 2 2 3 4 2 2 5" xfId="21536"/>
    <cellStyle name="Notiz 2 2 3 4 2 2 5 2" xfId="35851"/>
    <cellStyle name="Notiz 2 2 3 4 2 2 6" xfId="28673"/>
    <cellStyle name="Notiz 2 2 3 4 2 3" xfId="16204"/>
    <cellStyle name="Notiz 2 2 3 4 2 3 2" xfId="23363"/>
    <cellStyle name="Notiz 2 2 3 4 2 3 2 2" xfId="37678"/>
    <cellStyle name="Notiz 2 2 3 4 2 3 3" xfId="30519"/>
    <cellStyle name="Notiz 2 2 3 4 2 4" xfId="18558"/>
    <cellStyle name="Notiz 2 2 3 4 2 4 2" xfId="25695"/>
    <cellStyle name="Notiz 2 2 3 4 2 4 2 2" xfId="40010"/>
    <cellStyle name="Notiz 2 2 3 4 2 4 3" xfId="32873"/>
    <cellStyle name="Notiz 2 2 3 5" xfId="13568"/>
    <cellStyle name="Notiz 2 2 3 5 2" xfId="14678"/>
    <cellStyle name="Notiz 2 2 3 5 2 2" xfId="17041"/>
    <cellStyle name="Notiz 2 2 3 5 2 2 2" xfId="24200"/>
    <cellStyle name="Notiz 2 2 3 5 2 2 2 2" xfId="38515"/>
    <cellStyle name="Notiz 2 2 3 5 2 2 3" xfId="31356"/>
    <cellStyle name="Notiz 2 2 3 5 2 3" xfId="19395"/>
    <cellStyle name="Notiz 2 2 3 5 2 3 2" xfId="26532"/>
    <cellStyle name="Notiz 2 2 3 5 2 3 2 2" xfId="40847"/>
    <cellStyle name="Notiz 2 2 3 5 2 3 3" xfId="33710"/>
    <cellStyle name="Notiz 2 2 3 5 2 4" xfId="20693"/>
    <cellStyle name="Notiz 2 2 3 5 2 4 2" xfId="27830"/>
    <cellStyle name="Notiz 2 2 3 5 2 4 2 2" xfId="42145"/>
    <cellStyle name="Notiz 2 2 3 5 2 4 3" xfId="35008"/>
    <cellStyle name="Notiz 2 2 3 5 2 5" xfId="21908"/>
    <cellStyle name="Notiz 2 2 3 5 2 5 2" xfId="36223"/>
    <cellStyle name="Notiz 2 2 3 5 2 6" xfId="29045"/>
    <cellStyle name="Notiz 2 2 3 5 3" xfId="15937"/>
    <cellStyle name="Notiz 2 2 3 5 3 2" xfId="23096"/>
    <cellStyle name="Notiz 2 2 3 5 3 2 2" xfId="37411"/>
    <cellStyle name="Notiz 2 2 3 5 3 3" xfId="30252"/>
    <cellStyle name="Notiz 2 2 3 5 4" xfId="18291"/>
    <cellStyle name="Notiz 2 2 3 5 4 2" xfId="25428"/>
    <cellStyle name="Notiz 2 2 3 5 4 2 2" xfId="39743"/>
    <cellStyle name="Notiz 2 2 3 5 4 3" xfId="32606"/>
    <cellStyle name="Notiz 2 2 4" xfId="1639"/>
    <cellStyle name="Notiz 2 2 4 2" xfId="3690"/>
    <cellStyle name="Notiz 2 2 4 2 2" xfId="13967"/>
    <cellStyle name="Notiz 2 2 4 2 2 2" xfId="14711"/>
    <cellStyle name="Notiz 2 2 4 2 2 2 2" xfId="17074"/>
    <cellStyle name="Notiz 2 2 4 2 2 2 2 2" xfId="24233"/>
    <cellStyle name="Notiz 2 2 4 2 2 2 2 2 2" xfId="38548"/>
    <cellStyle name="Notiz 2 2 4 2 2 2 2 3" xfId="31389"/>
    <cellStyle name="Notiz 2 2 4 2 2 2 3" xfId="19428"/>
    <cellStyle name="Notiz 2 2 4 2 2 2 3 2" xfId="26565"/>
    <cellStyle name="Notiz 2 2 4 2 2 2 3 2 2" xfId="40880"/>
    <cellStyle name="Notiz 2 2 4 2 2 2 3 3" xfId="33743"/>
    <cellStyle name="Notiz 2 2 4 2 2 2 4" xfId="20726"/>
    <cellStyle name="Notiz 2 2 4 2 2 2 4 2" xfId="27863"/>
    <cellStyle name="Notiz 2 2 4 2 2 2 4 2 2" xfId="42178"/>
    <cellStyle name="Notiz 2 2 4 2 2 2 4 3" xfId="35041"/>
    <cellStyle name="Notiz 2 2 4 2 2 2 5" xfId="21941"/>
    <cellStyle name="Notiz 2 2 4 2 2 2 5 2" xfId="36256"/>
    <cellStyle name="Notiz 2 2 4 2 2 2 6" xfId="29078"/>
    <cellStyle name="Notiz 2 2 4 2 2 3" xfId="16336"/>
    <cellStyle name="Notiz 2 2 4 2 2 3 2" xfId="23495"/>
    <cellStyle name="Notiz 2 2 4 2 2 3 2 2" xfId="37810"/>
    <cellStyle name="Notiz 2 2 4 2 2 3 3" xfId="30651"/>
    <cellStyle name="Notiz 2 2 4 2 2 4" xfId="18690"/>
    <cellStyle name="Notiz 2 2 4 2 2 4 2" xfId="25827"/>
    <cellStyle name="Notiz 2 2 4 2 2 4 2 2" xfId="40142"/>
    <cellStyle name="Notiz 2 2 4 2 2 4 3" xfId="33005"/>
    <cellStyle name="Notiz 2 2 4 3" xfId="11660"/>
    <cellStyle name="Notiz 2 2 4 3 2" xfId="13836"/>
    <cellStyle name="Notiz 2 2 4 3 2 2" xfId="14551"/>
    <cellStyle name="Notiz 2 2 4 3 2 2 2" xfId="16920"/>
    <cellStyle name="Notiz 2 2 4 3 2 2 2 2" xfId="24079"/>
    <cellStyle name="Notiz 2 2 4 3 2 2 2 2 2" xfId="38394"/>
    <cellStyle name="Notiz 2 2 4 3 2 2 2 3" xfId="31235"/>
    <cellStyle name="Notiz 2 2 4 3 2 2 3" xfId="19274"/>
    <cellStyle name="Notiz 2 2 4 3 2 2 3 2" xfId="26411"/>
    <cellStyle name="Notiz 2 2 4 3 2 2 3 2 2" xfId="40726"/>
    <cellStyle name="Notiz 2 2 4 3 2 2 3 3" xfId="33589"/>
    <cellStyle name="Notiz 2 2 4 3 2 2 4" xfId="20575"/>
    <cellStyle name="Notiz 2 2 4 3 2 2 4 2" xfId="27712"/>
    <cellStyle name="Notiz 2 2 4 3 2 2 4 2 2" xfId="42027"/>
    <cellStyle name="Notiz 2 2 4 3 2 2 4 3" xfId="34890"/>
    <cellStyle name="Notiz 2 2 4 3 2 2 5" xfId="21790"/>
    <cellStyle name="Notiz 2 2 4 3 2 2 5 2" xfId="36105"/>
    <cellStyle name="Notiz 2 2 4 3 2 2 6" xfId="28927"/>
    <cellStyle name="Notiz 2 2 4 3 2 3" xfId="16205"/>
    <cellStyle name="Notiz 2 2 4 3 2 3 2" xfId="23364"/>
    <cellStyle name="Notiz 2 2 4 3 2 3 2 2" xfId="37679"/>
    <cellStyle name="Notiz 2 2 4 3 2 3 3" xfId="30520"/>
    <cellStyle name="Notiz 2 2 4 3 2 4" xfId="18559"/>
    <cellStyle name="Notiz 2 2 4 3 2 4 2" xfId="25696"/>
    <cellStyle name="Notiz 2 2 4 3 2 4 2 2" xfId="40011"/>
    <cellStyle name="Notiz 2 2 4 3 2 4 3" xfId="32874"/>
    <cellStyle name="Notiz 2 2 4 4" xfId="13569"/>
    <cellStyle name="Notiz 2 2 4 4 2" xfId="14713"/>
    <cellStyle name="Notiz 2 2 4 4 2 2" xfId="17076"/>
    <cellStyle name="Notiz 2 2 4 4 2 2 2" xfId="24235"/>
    <cellStyle name="Notiz 2 2 4 4 2 2 2 2" xfId="38550"/>
    <cellStyle name="Notiz 2 2 4 4 2 2 3" xfId="31391"/>
    <cellStyle name="Notiz 2 2 4 4 2 3" xfId="19430"/>
    <cellStyle name="Notiz 2 2 4 4 2 3 2" xfId="26567"/>
    <cellStyle name="Notiz 2 2 4 4 2 3 2 2" xfId="40882"/>
    <cellStyle name="Notiz 2 2 4 4 2 3 3" xfId="33745"/>
    <cellStyle name="Notiz 2 2 4 4 2 4" xfId="20728"/>
    <cellStyle name="Notiz 2 2 4 4 2 4 2" xfId="27865"/>
    <cellStyle name="Notiz 2 2 4 4 2 4 2 2" xfId="42180"/>
    <cellStyle name="Notiz 2 2 4 4 2 4 3" xfId="35043"/>
    <cellStyle name="Notiz 2 2 4 4 2 5" xfId="21943"/>
    <cellStyle name="Notiz 2 2 4 4 2 5 2" xfId="36258"/>
    <cellStyle name="Notiz 2 2 4 4 2 6" xfId="29080"/>
    <cellStyle name="Notiz 2 2 4 4 3" xfId="15938"/>
    <cellStyle name="Notiz 2 2 4 4 3 2" xfId="23097"/>
    <cellStyle name="Notiz 2 2 4 4 3 2 2" xfId="37412"/>
    <cellStyle name="Notiz 2 2 4 4 3 3" xfId="30253"/>
    <cellStyle name="Notiz 2 2 4 4 4" xfId="18292"/>
    <cellStyle name="Notiz 2 2 4 4 4 2" xfId="25429"/>
    <cellStyle name="Notiz 2 2 4 4 4 2 2" xfId="39744"/>
    <cellStyle name="Notiz 2 2 4 4 4 3" xfId="32607"/>
    <cellStyle name="Notiz 2 2 5" xfId="1640"/>
    <cellStyle name="Notiz 2 2 5 2" xfId="3691"/>
    <cellStyle name="Notiz 2 2 5 2 2" xfId="13968"/>
    <cellStyle name="Notiz 2 2 5 2 2 2" xfId="14411"/>
    <cellStyle name="Notiz 2 2 5 2 2 2 2" xfId="16780"/>
    <cellStyle name="Notiz 2 2 5 2 2 2 2 2" xfId="23939"/>
    <cellStyle name="Notiz 2 2 5 2 2 2 2 2 2" xfId="38254"/>
    <cellStyle name="Notiz 2 2 5 2 2 2 2 3" xfId="31095"/>
    <cellStyle name="Notiz 2 2 5 2 2 2 3" xfId="19134"/>
    <cellStyle name="Notiz 2 2 5 2 2 2 3 2" xfId="26271"/>
    <cellStyle name="Notiz 2 2 5 2 2 2 3 2 2" xfId="40586"/>
    <cellStyle name="Notiz 2 2 5 2 2 2 3 3" xfId="33449"/>
    <cellStyle name="Notiz 2 2 5 2 2 2 4" xfId="20467"/>
    <cellStyle name="Notiz 2 2 5 2 2 2 4 2" xfId="27604"/>
    <cellStyle name="Notiz 2 2 5 2 2 2 4 2 2" xfId="41919"/>
    <cellStyle name="Notiz 2 2 5 2 2 2 4 3" xfId="34782"/>
    <cellStyle name="Notiz 2 2 5 2 2 2 5" xfId="21682"/>
    <cellStyle name="Notiz 2 2 5 2 2 2 5 2" xfId="35997"/>
    <cellStyle name="Notiz 2 2 5 2 2 2 6" xfId="28819"/>
    <cellStyle name="Notiz 2 2 5 2 2 3" xfId="16337"/>
    <cellStyle name="Notiz 2 2 5 2 2 3 2" xfId="23496"/>
    <cellStyle name="Notiz 2 2 5 2 2 3 2 2" xfId="37811"/>
    <cellStyle name="Notiz 2 2 5 2 2 3 3" xfId="30652"/>
    <cellStyle name="Notiz 2 2 5 2 2 4" xfId="18691"/>
    <cellStyle name="Notiz 2 2 5 2 2 4 2" xfId="25828"/>
    <cellStyle name="Notiz 2 2 5 2 2 4 2 2" xfId="40143"/>
    <cellStyle name="Notiz 2 2 5 2 2 4 3" xfId="33006"/>
    <cellStyle name="Notiz 2 2 5 3" xfId="11661"/>
    <cellStyle name="Notiz 2 2 5 3 2" xfId="13837"/>
    <cellStyle name="Notiz 2 2 5 3 2 2" xfId="12662"/>
    <cellStyle name="Notiz 2 2 5 3 2 2 2" xfId="15031"/>
    <cellStyle name="Notiz 2 2 5 3 2 2 2 2" xfId="22190"/>
    <cellStyle name="Notiz 2 2 5 3 2 2 2 2 2" xfId="36505"/>
    <cellStyle name="Notiz 2 2 5 3 2 2 2 3" xfId="29346"/>
    <cellStyle name="Notiz 2 2 5 3 2 2 3" xfId="17385"/>
    <cellStyle name="Notiz 2 2 5 3 2 2 3 2" xfId="24522"/>
    <cellStyle name="Notiz 2 2 5 3 2 2 3 2 2" xfId="38837"/>
    <cellStyle name="Notiz 2 2 5 3 2 2 3 3" xfId="31700"/>
    <cellStyle name="Notiz 2 2 5 3 2 2 4" xfId="19799"/>
    <cellStyle name="Notiz 2 2 5 3 2 2 4 2" xfId="26936"/>
    <cellStyle name="Notiz 2 2 5 3 2 2 4 2 2" xfId="41251"/>
    <cellStyle name="Notiz 2 2 5 3 2 2 4 3" xfId="34114"/>
    <cellStyle name="Notiz 2 2 5 3 2 2 5" xfId="21014"/>
    <cellStyle name="Notiz 2 2 5 3 2 2 5 2" xfId="35329"/>
    <cellStyle name="Notiz 2 2 5 3 2 2 6" xfId="28151"/>
    <cellStyle name="Notiz 2 2 5 3 2 3" xfId="16206"/>
    <cellStyle name="Notiz 2 2 5 3 2 3 2" xfId="23365"/>
    <cellStyle name="Notiz 2 2 5 3 2 3 2 2" xfId="37680"/>
    <cellStyle name="Notiz 2 2 5 3 2 3 3" xfId="30521"/>
    <cellStyle name="Notiz 2 2 5 3 2 4" xfId="18560"/>
    <cellStyle name="Notiz 2 2 5 3 2 4 2" xfId="25697"/>
    <cellStyle name="Notiz 2 2 5 3 2 4 2 2" xfId="40012"/>
    <cellStyle name="Notiz 2 2 5 3 2 4 3" xfId="32875"/>
    <cellStyle name="Notiz 2 2 5 4" xfId="13570"/>
    <cellStyle name="Notiz 2 2 5 4 2" xfId="14405"/>
    <cellStyle name="Notiz 2 2 5 4 2 2" xfId="16774"/>
    <cellStyle name="Notiz 2 2 5 4 2 2 2" xfId="23933"/>
    <cellStyle name="Notiz 2 2 5 4 2 2 2 2" xfId="38248"/>
    <cellStyle name="Notiz 2 2 5 4 2 2 3" xfId="31089"/>
    <cellStyle name="Notiz 2 2 5 4 2 3" xfId="19128"/>
    <cellStyle name="Notiz 2 2 5 4 2 3 2" xfId="26265"/>
    <cellStyle name="Notiz 2 2 5 4 2 3 2 2" xfId="40580"/>
    <cellStyle name="Notiz 2 2 5 4 2 3 3" xfId="33443"/>
    <cellStyle name="Notiz 2 2 5 4 2 4" xfId="20461"/>
    <cellStyle name="Notiz 2 2 5 4 2 4 2" xfId="27598"/>
    <cellStyle name="Notiz 2 2 5 4 2 4 2 2" xfId="41913"/>
    <cellStyle name="Notiz 2 2 5 4 2 4 3" xfId="34776"/>
    <cellStyle name="Notiz 2 2 5 4 2 5" xfId="21676"/>
    <cellStyle name="Notiz 2 2 5 4 2 5 2" xfId="35991"/>
    <cellStyle name="Notiz 2 2 5 4 2 6" xfId="28813"/>
    <cellStyle name="Notiz 2 2 5 4 3" xfId="15939"/>
    <cellStyle name="Notiz 2 2 5 4 3 2" xfId="23098"/>
    <cellStyle name="Notiz 2 2 5 4 3 2 2" xfId="37413"/>
    <cellStyle name="Notiz 2 2 5 4 3 3" xfId="30254"/>
    <cellStyle name="Notiz 2 2 5 4 4" xfId="18293"/>
    <cellStyle name="Notiz 2 2 5 4 4 2" xfId="25430"/>
    <cellStyle name="Notiz 2 2 5 4 4 2 2" xfId="39745"/>
    <cellStyle name="Notiz 2 2 5 4 4 3" xfId="32608"/>
    <cellStyle name="Notiz 2 2 6" xfId="1641"/>
    <cellStyle name="Notiz 2 2 6 2" xfId="3692"/>
    <cellStyle name="Notiz 2 2 6 2 2" xfId="13969"/>
    <cellStyle name="Notiz 2 2 6 2 2 2" xfId="13715"/>
    <cellStyle name="Notiz 2 2 6 2 2 2 2" xfId="16084"/>
    <cellStyle name="Notiz 2 2 6 2 2 2 2 2" xfId="23243"/>
    <cellStyle name="Notiz 2 2 6 2 2 2 2 2 2" xfId="37558"/>
    <cellStyle name="Notiz 2 2 6 2 2 2 2 3" xfId="30399"/>
    <cellStyle name="Notiz 2 2 6 2 2 2 3" xfId="18438"/>
    <cellStyle name="Notiz 2 2 6 2 2 2 3 2" xfId="25575"/>
    <cellStyle name="Notiz 2 2 6 2 2 2 3 2 2" xfId="39890"/>
    <cellStyle name="Notiz 2 2 6 2 2 2 3 3" xfId="32753"/>
    <cellStyle name="Notiz 2 2 6 2 2 2 4" xfId="19964"/>
    <cellStyle name="Notiz 2 2 6 2 2 2 4 2" xfId="27101"/>
    <cellStyle name="Notiz 2 2 6 2 2 2 4 2 2" xfId="41416"/>
    <cellStyle name="Notiz 2 2 6 2 2 2 4 3" xfId="34279"/>
    <cellStyle name="Notiz 2 2 6 2 2 2 5" xfId="21179"/>
    <cellStyle name="Notiz 2 2 6 2 2 2 5 2" xfId="35494"/>
    <cellStyle name="Notiz 2 2 6 2 2 2 6" xfId="28316"/>
    <cellStyle name="Notiz 2 2 6 2 2 3" xfId="16338"/>
    <cellStyle name="Notiz 2 2 6 2 2 3 2" xfId="23497"/>
    <cellStyle name="Notiz 2 2 6 2 2 3 2 2" xfId="37812"/>
    <cellStyle name="Notiz 2 2 6 2 2 3 3" xfId="30653"/>
    <cellStyle name="Notiz 2 2 6 2 2 4" xfId="18692"/>
    <cellStyle name="Notiz 2 2 6 2 2 4 2" xfId="25829"/>
    <cellStyle name="Notiz 2 2 6 2 2 4 2 2" xfId="40144"/>
    <cellStyle name="Notiz 2 2 6 2 2 4 3" xfId="33007"/>
    <cellStyle name="Notiz 2 2 6 3" xfId="11662"/>
    <cellStyle name="Notiz 2 2 6 3 2" xfId="13838"/>
    <cellStyle name="Notiz 2 2 6 3 2 2" xfId="14607"/>
    <cellStyle name="Notiz 2 2 6 3 2 2 2" xfId="16970"/>
    <cellStyle name="Notiz 2 2 6 3 2 2 2 2" xfId="24129"/>
    <cellStyle name="Notiz 2 2 6 3 2 2 2 2 2" xfId="38444"/>
    <cellStyle name="Notiz 2 2 6 3 2 2 2 3" xfId="31285"/>
    <cellStyle name="Notiz 2 2 6 3 2 2 3" xfId="19324"/>
    <cellStyle name="Notiz 2 2 6 3 2 2 3 2" xfId="26461"/>
    <cellStyle name="Notiz 2 2 6 3 2 2 3 2 2" xfId="40776"/>
    <cellStyle name="Notiz 2 2 6 3 2 2 3 3" xfId="33639"/>
    <cellStyle name="Notiz 2 2 6 3 2 2 4" xfId="20622"/>
    <cellStyle name="Notiz 2 2 6 3 2 2 4 2" xfId="27759"/>
    <cellStyle name="Notiz 2 2 6 3 2 2 4 2 2" xfId="42074"/>
    <cellStyle name="Notiz 2 2 6 3 2 2 4 3" xfId="34937"/>
    <cellStyle name="Notiz 2 2 6 3 2 2 5" xfId="21837"/>
    <cellStyle name="Notiz 2 2 6 3 2 2 5 2" xfId="36152"/>
    <cellStyle name="Notiz 2 2 6 3 2 2 6" xfId="28974"/>
    <cellStyle name="Notiz 2 2 6 3 2 3" xfId="16207"/>
    <cellStyle name="Notiz 2 2 6 3 2 3 2" xfId="23366"/>
    <cellStyle name="Notiz 2 2 6 3 2 3 2 2" xfId="37681"/>
    <cellStyle name="Notiz 2 2 6 3 2 3 3" xfId="30522"/>
    <cellStyle name="Notiz 2 2 6 3 2 4" xfId="18561"/>
    <cellStyle name="Notiz 2 2 6 3 2 4 2" xfId="25698"/>
    <cellStyle name="Notiz 2 2 6 3 2 4 2 2" xfId="40013"/>
    <cellStyle name="Notiz 2 2 6 3 2 4 3" xfId="32876"/>
    <cellStyle name="Notiz 2 2 6 4" xfId="13571"/>
    <cellStyle name="Notiz 2 2 6 4 2" xfId="14357"/>
    <cellStyle name="Notiz 2 2 6 4 2 2" xfId="16726"/>
    <cellStyle name="Notiz 2 2 6 4 2 2 2" xfId="23885"/>
    <cellStyle name="Notiz 2 2 6 4 2 2 2 2" xfId="38200"/>
    <cellStyle name="Notiz 2 2 6 4 2 2 3" xfId="31041"/>
    <cellStyle name="Notiz 2 2 6 4 2 3" xfId="19080"/>
    <cellStyle name="Notiz 2 2 6 4 2 3 2" xfId="26217"/>
    <cellStyle name="Notiz 2 2 6 4 2 3 2 2" xfId="40532"/>
    <cellStyle name="Notiz 2 2 6 4 2 3 3" xfId="33395"/>
    <cellStyle name="Notiz 2 2 6 4 2 4" xfId="20413"/>
    <cellStyle name="Notiz 2 2 6 4 2 4 2" xfId="27550"/>
    <cellStyle name="Notiz 2 2 6 4 2 4 2 2" xfId="41865"/>
    <cellStyle name="Notiz 2 2 6 4 2 4 3" xfId="34728"/>
    <cellStyle name="Notiz 2 2 6 4 2 5" xfId="21628"/>
    <cellStyle name="Notiz 2 2 6 4 2 5 2" xfId="35943"/>
    <cellStyle name="Notiz 2 2 6 4 2 6" xfId="28765"/>
    <cellStyle name="Notiz 2 2 6 4 3" xfId="15940"/>
    <cellStyle name="Notiz 2 2 6 4 3 2" xfId="23099"/>
    <cellStyle name="Notiz 2 2 6 4 3 2 2" xfId="37414"/>
    <cellStyle name="Notiz 2 2 6 4 3 3" xfId="30255"/>
    <cellStyle name="Notiz 2 2 6 4 4" xfId="18294"/>
    <cellStyle name="Notiz 2 2 6 4 4 2" xfId="25431"/>
    <cellStyle name="Notiz 2 2 6 4 4 2 2" xfId="39746"/>
    <cellStyle name="Notiz 2 2 6 4 4 3" xfId="32609"/>
    <cellStyle name="Notiz 2 2 7" xfId="1642"/>
    <cellStyle name="Notiz 2 2 7 2" xfId="3693"/>
    <cellStyle name="Notiz 2 2 7 2 2" xfId="13970"/>
    <cellStyle name="Notiz 2 2 7 2 2 2" xfId="14473"/>
    <cellStyle name="Notiz 2 2 7 2 2 2 2" xfId="16842"/>
    <cellStyle name="Notiz 2 2 7 2 2 2 2 2" xfId="24001"/>
    <cellStyle name="Notiz 2 2 7 2 2 2 2 2 2" xfId="38316"/>
    <cellStyle name="Notiz 2 2 7 2 2 2 2 3" xfId="31157"/>
    <cellStyle name="Notiz 2 2 7 2 2 2 3" xfId="19196"/>
    <cellStyle name="Notiz 2 2 7 2 2 2 3 2" xfId="26333"/>
    <cellStyle name="Notiz 2 2 7 2 2 2 3 2 2" xfId="40648"/>
    <cellStyle name="Notiz 2 2 7 2 2 2 3 3" xfId="33511"/>
    <cellStyle name="Notiz 2 2 7 2 2 2 4" xfId="20516"/>
    <cellStyle name="Notiz 2 2 7 2 2 2 4 2" xfId="27653"/>
    <cellStyle name="Notiz 2 2 7 2 2 2 4 2 2" xfId="41968"/>
    <cellStyle name="Notiz 2 2 7 2 2 2 4 3" xfId="34831"/>
    <cellStyle name="Notiz 2 2 7 2 2 2 5" xfId="21731"/>
    <cellStyle name="Notiz 2 2 7 2 2 2 5 2" xfId="36046"/>
    <cellStyle name="Notiz 2 2 7 2 2 2 6" xfId="28868"/>
    <cellStyle name="Notiz 2 2 7 2 2 3" xfId="16339"/>
    <cellStyle name="Notiz 2 2 7 2 2 3 2" xfId="23498"/>
    <cellStyle name="Notiz 2 2 7 2 2 3 2 2" xfId="37813"/>
    <cellStyle name="Notiz 2 2 7 2 2 3 3" xfId="30654"/>
    <cellStyle name="Notiz 2 2 7 2 2 4" xfId="18693"/>
    <cellStyle name="Notiz 2 2 7 2 2 4 2" xfId="25830"/>
    <cellStyle name="Notiz 2 2 7 2 2 4 2 2" xfId="40145"/>
    <cellStyle name="Notiz 2 2 7 2 2 4 3" xfId="33008"/>
    <cellStyle name="Notiz 2 2 7 3" xfId="11663"/>
    <cellStyle name="Notiz 2 2 7 3 2" xfId="13839"/>
    <cellStyle name="Notiz 2 2 7 3 2 2" xfId="14381"/>
    <cellStyle name="Notiz 2 2 7 3 2 2 2" xfId="16750"/>
    <cellStyle name="Notiz 2 2 7 3 2 2 2 2" xfId="23909"/>
    <cellStyle name="Notiz 2 2 7 3 2 2 2 2 2" xfId="38224"/>
    <cellStyle name="Notiz 2 2 7 3 2 2 2 3" xfId="31065"/>
    <cellStyle name="Notiz 2 2 7 3 2 2 3" xfId="19104"/>
    <cellStyle name="Notiz 2 2 7 3 2 2 3 2" xfId="26241"/>
    <cellStyle name="Notiz 2 2 7 3 2 2 3 2 2" xfId="40556"/>
    <cellStyle name="Notiz 2 2 7 3 2 2 3 3" xfId="33419"/>
    <cellStyle name="Notiz 2 2 7 3 2 2 4" xfId="20437"/>
    <cellStyle name="Notiz 2 2 7 3 2 2 4 2" xfId="27574"/>
    <cellStyle name="Notiz 2 2 7 3 2 2 4 2 2" xfId="41889"/>
    <cellStyle name="Notiz 2 2 7 3 2 2 4 3" xfId="34752"/>
    <cellStyle name="Notiz 2 2 7 3 2 2 5" xfId="21652"/>
    <cellStyle name="Notiz 2 2 7 3 2 2 5 2" xfId="35967"/>
    <cellStyle name="Notiz 2 2 7 3 2 2 6" xfId="28789"/>
    <cellStyle name="Notiz 2 2 7 3 2 3" xfId="16208"/>
    <cellStyle name="Notiz 2 2 7 3 2 3 2" xfId="23367"/>
    <cellStyle name="Notiz 2 2 7 3 2 3 2 2" xfId="37682"/>
    <cellStyle name="Notiz 2 2 7 3 2 3 3" xfId="30523"/>
    <cellStyle name="Notiz 2 2 7 3 2 4" xfId="18562"/>
    <cellStyle name="Notiz 2 2 7 3 2 4 2" xfId="25699"/>
    <cellStyle name="Notiz 2 2 7 3 2 4 2 2" xfId="40014"/>
    <cellStyle name="Notiz 2 2 7 3 2 4 3" xfId="32877"/>
    <cellStyle name="Notiz 2 2 7 4" xfId="13572"/>
    <cellStyle name="Notiz 2 2 7 4 2" xfId="13778"/>
    <cellStyle name="Notiz 2 2 7 4 2 2" xfId="16147"/>
    <cellStyle name="Notiz 2 2 7 4 2 2 2" xfId="23306"/>
    <cellStyle name="Notiz 2 2 7 4 2 2 2 2" xfId="37621"/>
    <cellStyle name="Notiz 2 2 7 4 2 2 3" xfId="30462"/>
    <cellStyle name="Notiz 2 2 7 4 2 3" xfId="18501"/>
    <cellStyle name="Notiz 2 2 7 4 2 3 2" xfId="25638"/>
    <cellStyle name="Notiz 2 2 7 4 2 3 2 2" xfId="39953"/>
    <cellStyle name="Notiz 2 2 7 4 2 3 3" xfId="32816"/>
    <cellStyle name="Notiz 2 2 7 4 2 4" xfId="20026"/>
    <cellStyle name="Notiz 2 2 7 4 2 4 2" xfId="27163"/>
    <cellStyle name="Notiz 2 2 7 4 2 4 2 2" xfId="41478"/>
    <cellStyle name="Notiz 2 2 7 4 2 4 3" xfId="34341"/>
    <cellStyle name="Notiz 2 2 7 4 2 5" xfId="21241"/>
    <cellStyle name="Notiz 2 2 7 4 2 5 2" xfId="35556"/>
    <cellStyle name="Notiz 2 2 7 4 2 6" xfId="28378"/>
    <cellStyle name="Notiz 2 2 7 4 3" xfId="15941"/>
    <cellStyle name="Notiz 2 2 7 4 3 2" xfId="23100"/>
    <cellStyle name="Notiz 2 2 7 4 3 2 2" xfId="37415"/>
    <cellStyle name="Notiz 2 2 7 4 3 3" xfId="30256"/>
    <cellStyle name="Notiz 2 2 7 4 4" xfId="18295"/>
    <cellStyle name="Notiz 2 2 7 4 4 2" xfId="25432"/>
    <cellStyle name="Notiz 2 2 7 4 4 2 2" xfId="39747"/>
    <cellStyle name="Notiz 2 2 7 4 4 3" xfId="32610"/>
    <cellStyle name="Notiz 2 2 8" xfId="3694"/>
    <cellStyle name="Notiz 2 2 9" xfId="3695"/>
    <cellStyle name="Notiz 2 3" xfId="1643"/>
    <cellStyle name="Notiz 2 3 10" xfId="42477"/>
    <cellStyle name="Notiz 2 3 2" xfId="1644"/>
    <cellStyle name="Notiz 2 3 2 2" xfId="1645"/>
    <cellStyle name="Notiz 2 3 2 2 2" xfId="13575"/>
    <cellStyle name="Notiz 2 3 2 2 2 2" xfId="14656"/>
    <cellStyle name="Notiz 2 3 2 2 2 2 2" xfId="17019"/>
    <cellStyle name="Notiz 2 3 2 2 2 2 2 2" xfId="24178"/>
    <cellStyle name="Notiz 2 3 2 2 2 2 2 2 2" xfId="38493"/>
    <cellStyle name="Notiz 2 3 2 2 2 2 2 3" xfId="31334"/>
    <cellStyle name="Notiz 2 3 2 2 2 2 3" xfId="19373"/>
    <cellStyle name="Notiz 2 3 2 2 2 2 3 2" xfId="26510"/>
    <cellStyle name="Notiz 2 3 2 2 2 2 3 2 2" xfId="40825"/>
    <cellStyle name="Notiz 2 3 2 2 2 2 3 3" xfId="33688"/>
    <cellStyle name="Notiz 2 3 2 2 2 2 4" xfId="20671"/>
    <cellStyle name="Notiz 2 3 2 2 2 2 4 2" xfId="27808"/>
    <cellStyle name="Notiz 2 3 2 2 2 2 4 2 2" xfId="42123"/>
    <cellStyle name="Notiz 2 3 2 2 2 2 4 3" xfId="34986"/>
    <cellStyle name="Notiz 2 3 2 2 2 2 5" xfId="21886"/>
    <cellStyle name="Notiz 2 3 2 2 2 2 5 2" xfId="36201"/>
    <cellStyle name="Notiz 2 3 2 2 2 2 6" xfId="29023"/>
    <cellStyle name="Notiz 2 3 2 2 2 3" xfId="15944"/>
    <cellStyle name="Notiz 2 3 2 2 2 3 2" xfId="23103"/>
    <cellStyle name="Notiz 2 3 2 2 2 3 2 2" xfId="37418"/>
    <cellStyle name="Notiz 2 3 2 2 2 3 3" xfId="30259"/>
    <cellStyle name="Notiz 2 3 2 2 2 4" xfId="18298"/>
    <cellStyle name="Notiz 2 3 2 2 2 4 2" xfId="25435"/>
    <cellStyle name="Notiz 2 3 2 2 2 4 2 2" xfId="39750"/>
    <cellStyle name="Notiz 2 3 2 2 2 4 3" xfId="32613"/>
    <cellStyle name="Notiz 2 3 2 3" xfId="1646"/>
    <cellStyle name="Notiz 2 3 2 3 2" xfId="13576"/>
    <cellStyle name="Notiz 2 3 2 3 2 2" xfId="14284"/>
    <cellStyle name="Notiz 2 3 2 3 2 2 2" xfId="16653"/>
    <cellStyle name="Notiz 2 3 2 3 2 2 2 2" xfId="23812"/>
    <cellStyle name="Notiz 2 3 2 3 2 2 2 2 2" xfId="38127"/>
    <cellStyle name="Notiz 2 3 2 3 2 2 2 3" xfId="30968"/>
    <cellStyle name="Notiz 2 3 2 3 2 2 3" xfId="19007"/>
    <cellStyle name="Notiz 2 3 2 3 2 2 3 2" xfId="26144"/>
    <cellStyle name="Notiz 2 3 2 3 2 2 3 2 2" xfId="40459"/>
    <cellStyle name="Notiz 2 3 2 3 2 2 3 3" xfId="33322"/>
    <cellStyle name="Notiz 2 3 2 3 2 2 4" xfId="20340"/>
    <cellStyle name="Notiz 2 3 2 3 2 2 4 2" xfId="27477"/>
    <cellStyle name="Notiz 2 3 2 3 2 2 4 2 2" xfId="41792"/>
    <cellStyle name="Notiz 2 3 2 3 2 2 4 3" xfId="34655"/>
    <cellStyle name="Notiz 2 3 2 3 2 2 5" xfId="21555"/>
    <cellStyle name="Notiz 2 3 2 3 2 2 5 2" xfId="35870"/>
    <cellStyle name="Notiz 2 3 2 3 2 2 6" xfId="28692"/>
    <cellStyle name="Notiz 2 3 2 3 2 3" xfId="15945"/>
    <cellStyle name="Notiz 2 3 2 3 2 3 2" xfId="23104"/>
    <cellStyle name="Notiz 2 3 2 3 2 3 2 2" xfId="37419"/>
    <cellStyle name="Notiz 2 3 2 3 2 3 3" xfId="30260"/>
    <cellStyle name="Notiz 2 3 2 3 2 4" xfId="18299"/>
    <cellStyle name="Notiz 2 3 2 3 2 4 2" xfId="25436"/>
    <cellStyle name="Notiz 2 3 2 3 2 4 2 2" xfId="39751"/>
    <cellStyle name="Notiz 2 3 2 3 2 4 3" xfId="32614"/>
    <cellStyle name="Notiz 2 3 2 4" xfId="1647"/>
    <cellStyle name="Notiz 2 3 2 4 2" xfId="13577"/>
    <cellStyle name="Notiz 2 3 2 4 2 2" xfId="14129"/>
    <cellStyle name="Notiz 2 3 2 4 2 2 2" xfId="16498"/>
    <cellStyle name="Notiz 2 3 2 4 2 2 2 2" xfId="23657"/>
    <cellStyle name="Notiz 2 3 2 4 2 2 2 2 2" xfId="37972"/>
    <cellStyle name="Notiz 2 3 2 4 2 2 2 3" xfId="30813"/>
    <cellStyle name="Notiz 2 3 2 4 2 2 3" xfId="18852"/>
    <cellStyle name="Notiz 2 3 2 4 2 2 3 2" xfId="25989"/>
    <cellStyle name="Notiz 2 3 2 4 2 2 3 2 2" xfId="40304"/>
    <cellStyle name="Notiz 2 3 2 4 2 2 3 3" xfId="33167"/>
    <cellStyle name="Notiz 2 3 2 4 2 2 4" xfId="20189"/>
    <cellStyle name="Notiz 2 3 2 4 2 2 4 2" xfId="27326"/>
    <cellStyle name="Notiz 2 3 2 4 2 2 4 2 2" xfId="41641"/>
    <cellStyle name="Notiz 2 3 2 4 2 2 4 3" xfId="34504"/>
    <cellStyle name="Notiz 2 3 2 4 2 2 5" xfId="21404"/>
    <cellStyle name="Notiz 2 3 2 4 2 2 5 2" xfId="35719"/>
    <cellStyle name="Notiz 2 3 2 4 2 2 6" xfId="28541"/>
    <cellStyle name="Notiz 2 3 2 4 2 3" xfId="15946"/>
    <cellStyle name="Notiz 2 3 2 4 2 3 2" xfId="23105"/>
    <cellStyle name="Notiz 2 3 2 4 2 3 2 2" xfId="37420"/>
    <cellStyle name="Notiz 2 3 2 4 2 3 3" xfId="30261"/>
    <cellStyle name="Notiz 2 3 2 4 2 4" xfId="18300"/>
    <cellStyle name="Notiz 2 3 2 4 2 4 2" xfId="25437"/>
    <cellStyle name="Notiz 2 3 2 4 2 4 2 2" xfId="39752"/>
    <cellStyle name="Notiz 2 3 2 4 2 4 3" xfId="32615"/>
    <cellStyle name="Notiz 2 3 2 5" xfId="1648"/>
    <cellStyle name="Notiz 2 3 2 5 2" xfId="13578"/>
    <cellStyle name="Notiz 2 3 2 5 2 2" xfId="14406"/>
    <cellStyle name="Notiz 2 3 2 5 2 2 2" xfId="16775"/>
    <cellStyle name="Notiz 2 3 2 5 2 2 2 2" xfId="23934"/>
    <cellStyle name="Notiz 2 3 2 5 2 2 2 2 2" xfId="38249"/>
    <cellStyle name="Notiz 2 3 2 5 2 2 2 3" xfId="31090"/>
    <cellStyle name="Notiz 2 3 2 5 2 2 3" xfId="19129"/>
    <cellStyle name="Notiz 2 3 2 5 2 2 3 2" xfId="26266"/>
    <cellStyle name="Notiz 2 3 2 5 2 2 3 2 2" xfId="40581"/>
    <cellStyle name="Notiz 2 3 2 5 2 2 3 3" xfId="33444"/>
    <cellStyle name="Notiz 2 3 2 5 2 2 4" xfId="20462"/>
    <cellStyle name="Notiz 2 3 2 5 2 2 4 2" xfId="27599"/>
    <cellStyle name="Notiz 2 3 2 5 2 2 4 2 2" xfId="41914"/>
    <cellStyle name="Notiz 2 3 2 5 2 2 4 3" xfId="34777"/>
    <cellStyle name="Notiz 2 3 2 5 2 2 5" xfId="21677"/>
    <cellStyle name="Notiz 2 3 2 5 2 2 5 2" xfId="35992"/>
    <cellStyle name="Notiz 2 3 2 5 2 2 6" xfId="28814"/>
    <cellStyle name="Notiz 2 3 2 5 2 3" xfId="15947"/>
    <cellStyle name="Notiz 2 3 2 5 2 3 2" xfId="23106"/>
    <cellStyle name="Notiz 2 3 2 5 2 3 2 2" xfId="37421"/>
    <cellStyle name="Notiz 2 3 2 5 2 3 3" xfId="30262"/>
    <cellStyle name="Notiz 2 3 2 5 2 4" xfId="18301"/>
    <cellStyle name="Notiz 2 3 2 5 2 4 2" xfId="25438"/>
    <cellStyle name="Notiz 2 3 2 5 2 4 2 2" xfId="39753"/>
    <cellStyle name="Notiz 2 3 2 5 2 4 3" xfId="32616"/>
    <cellStyle name="Notiz 2 3 2 6" xfId="8106"/>
    <cellStyle name="Notiz 2 3 2 6 2" xfId="14108"/>
    <cellStyle name="Notiz 2 3 2 6 2 2" xfId="14978"/>
    <cellStyle name="Notiz 2 3 2 6 2 2 2" xfId="17335"/>
    <cellStyle name="Notiz 2 3 2 6 2 2 2 2" xfId="24472"/>
    <cellStyle name="Notiz 2 3 2 6 2 2 2 2 2" xfId="38787"/>
    <cellStyle name="Notiz 2 3 2 6 2 2 2 3" xfId="31650"/>
    <cellStyle name="Notiz 2 3 2 6 2 2 3" xfId="19689"/>
    <cellStyle name="Notiz 2 3 2 6 2 2 3 2" xfId="26826"/>
    <cellStyle name="Notiz 2 3 2 6 2 2 3 2 2" xfId="41141"/>
    <cellStyle name="Notiz 2 3 2 6 2 2 3 3" xfId="34004"/>
    <cellStyle name="Notiz 2 3 2 6 2 2 4" xfId="20965"/>
    <cellStyle name="Notiz 2 3 2 6 2 2 4 2" xfId="28102"/>
    <cellStyle name="Notiz 2 3 2 6 2 2 4 2 2" xfId="42417"/>
    <cellStyle name="Notiz 2 3 2 6 2 2 4 3" xfId="35280"/>
    <cellStyle name="Notiz 2 3 2 6 2 2 5" xfId="22141"/>
    <cellStyle name="Notiz 2 3 2 6 2 2 5 2" xfId="36456"/>
    <cellStyle name="Notiz 2 3 2 6 2 2 6" xfId="29297"/>
    <cellStyle name="Notiz 2 3 2 6 2 3" xfId="16477"/>
    <cellStyle name="Notiz 2 3 2 6 2 3 2" xfId="23636"/>
    <cellStyle name="Notiz 2 3 2 6 2 3 2 2" xfId="37951"/>
    <cellStyle name="Notiz 2 3 2 6 2 3 3" xfId="30792"/>
    <cellStyle name="Notiz 2 3 2 6 2 4" xfId="18831"/>
    <cellStyle name="Notiz 2 3 2 6 2 4 2" xfId="25968"/>
    <cellStyle name="Notiz 2 3 2 6 2 4 2 2" xfId="40283"/>
    <cellStyle name="Notiz 2 3 2 6 2 4 3" xfId="33146"/>
    <cellStyle name="Notiz 2 3 2 7" xfId="11107"/>
    <cellStyle name="Notiz 2 3 2 7 2" xfId="14486"/>
    <cellStyle name="Notiz 2 3 2 7 2 2" xfId="15011"/>
    <cellStyle name="Notiz 2 3 2 7 2 2 2" xfId="17368"/>
    <cellStyle name="Notiz 2 3 2 7 2 2 2 2" xfId="24505"/>
    <cellStyle name="Notiz 2 3 2 7 2 2 2 2 2" xfId="38820"/>
    <cellStyle name="Notiz 2 3 2 7 2 2 2 3" xfId="31683"/>
    <cellStyle name="Notiz 2 3 2 7 2 2 3" xfId="19722"/>
    <cellStyle name="Notiz 2 3 2 7 2 2 3 2" xfId="26859"/>
    <cellStyle name="Notiz 2 3 2 7 2 2 3 2 2" xfId="41174"/>
    <cellStyle name="Notiz 2 3 2 7 2 2 3 3" xfId="34037"/>
    <cellStyle name="Notiz 2 3 2 7 2 2 4" xfId="20998"/>
    <cellStyle name="Notiz 2 3 2 7 2 2 4 2" xfId="28135"/>
    <cellStyle name="Notiz 2 3 2 7 2 2 4 2 2" xfId="42450"/>
    <cellStyle name="Notiz 2 3 2 7 2 2 4 3" xfId="35313"/>
    <cellStyle name="Notiz 2 3 2 7 2 2 5" xfId="22174"/>
    <cellStyle name="Notiz 2 3 2 7 2 2 5 2" xfId="36489"/>
    <cellStyle name="Notiz 2 3 2 7 2 2 6" xfId="29330"/>
    <cellStyle name="Notiz 2 3 2 7 2 3" xfId="16855"/>
    <cellStyle name="Notiz 2 3 2 7 2 3 2" xfId="24014"/>
    <cellStyle name="Notiz 2 3 2 7 2 3 2 2" xfId="38329"/>
    <cellStyle name="Notiz 2 3 2 7 2 3 3" xfId="31170"/>
    <cellStyle name="Notiz 2 3 2 7 2 4" xfId="19209"/>
    <cellStyle name="Notiz 2 3 2 7 2 4 2" xfId="26346"/>
    <cellStyle name="Notiz 2 3 2 7 2 4 2 2" xfId="40661"/>
    <cellStyle name="Notiz 2 3 2 7 2 4 3" xfId="33524"/>
    <cellStyle name="Notiz 2 3 2 8" xfId="13574"/>
    <cellStyle name="Notiz 2 3 2 8 2" xfId="13911"/>
    <cellStyle name="Notiz 2 3 2 8 2 2" xfId="16280"/>
    <cellStyle name="Notiz 2 3 2 8 2 2 2" xfId="23439"/>
    <cellStyle name="Notiz 2 3 2 8 2 2 2 2" xfId="37754"/>
    <cellStyle name="Notiz 2 3 2 8 2 2 3" xfId="30595"/>
    <cellStyle name="Notiz 2 3 2 8 2 3" xfId="18634"/>
    <cellStyle name="Notiz 2 3 2 8 2 3 2" xfId="25771"/>
    <cellStyle name="Notiz 2 3 2 8 2 3 2 2" xfId="40086"/>
    <cellStyle name="Notiz 2 3 2 8 2 3 3" xfId="32949"/>
    <cellStyle name="Notiz 2 3 2 8 2 4" xfId="20081"/>
    <cellStyle name="Notiz 2 3 2 8 2 4 2" xfId="27218"/>
    <cellStyle name="Notiz 2 3 2 8 2 4 2 2" xfId="41533"/>
    <cellStyle name="Notiz 2 3 2 8 2 4 3" xfId="34396"/>
    <cellStyle name="Notiz 2 3 2 8 2 5" xfId="21296"/>
    <cellStyle name="Notiz 2 3 2 8 2 5 2" xfId="35611"/>
    <cellStyle name="Notiz 2 3 2 8 2 6" xfId="28433"/>
    <cellStyle name="Notiz 2 3 2 8 3" xfId="15943"/>
    <cellStyle name="Notiz 2 3 2 8 3 2" xfId="23102"/>
    <cellStyle name="Notiz 2 3 2 8 3 2 2" xfId="37417"/>
    <cellStyle name="Notiz 2 3 2 8 3 3" xfId="30258"/>
    <cellStyle name="Notiz 2 3 2 8 4" xfId="18297"/>
    <cellStyle name="Notiz 2 3 2 8 4 2" xfId="25434"/>
    <cellStyle name="Notiz 2 3 2 8 4 2 2" xfId="39749"/>
    <cellStyle name="Notiz 2 3 2 8 4 3" xfId="32612"/>
    <cellStyle name="Notiz 2 3 3" xfId="1649"/>
    <cellStyle name="Notiz 2 3 3 2" xfId="13579"/>
    <cellStyle name="Notiz 2 3 3 2 2" xfId="13777"/>
    <cellStyle name="Notiz 2 3 3 2 2 2" xfId="16146"/>
    <cellStyle name="Notiz 2 3 3 2 2 2 2" xfId="23305"/>
    <cellStyle name="Notiz 2 3 3 2 2 2 2 2" xfId="37620"/>
    <cellStyle name="Notiz 2 3 3 2 2 2 3" xfId="30461"/>
    <cellStyle name="Notiz 2 3 3 2 2 3" xfId="18500"/>
    <cellStyle name="Notiz 2 3 3 2 2 3 2" xfId="25637"/>
    <cellStyle name="Notiz 2 3 3 2 2 3 2 2" xfId="39952"/>
    <cellStyle name="Notiz 2 3 3 2 2 3 3" xfId="32815"/>
    <cellStyle name="Notiz 2 3 3 2 2 4" xfId="20025"/>
    <cellStyle name="Notiz 2 3 3 2 2 4 2" xfId="27162"/>
    <cellStyle name="Notiz 2 3 3 2 2 4 2 2" xfId="41477"/>
    <cellStyle name="Notiz 2 3 3 2 2 4 3" xfId="34340"/>
    <cellStyle name="Notiz 2 3 3 2 2 5" xfId="21240"/>
    <cellStyle name="Notiz 2 3 3 2 2 5 2" xfId="35555"/>
    <cellStyle name="Notiz 2 3 3 2 2 6" xfId="28377"/>
    <cellStyle name="Notiz 2 3 3 2 3" xfId="15948"/>
    <cellStyle name="Notiz 2 3 3 2 3 2" xfId="23107"/>
    <cellStyle name="Notiz 2 3 3 2 3 2 2" xfId="37422"/>
    <cellStyle name="Notiz 2 3 3 2 3 3" xfId="30263"/>
    <cellStyle name="Notiz 2 3 3 2 4" xfId="18302"/>
    <cellStyle name="Notiz 2 3 3 2 4 2" xfId="25439"/>
    <cellStyle name="Notiz 2 3 3 2 4 2 2" xfId="39754"/>
    <cellStyle name="Notiz 2 3 3 2 4 3" xfId="32617"/>
    <cellStyle name="Notiz 2 3 4" xfId="1650"/>
    <cellStyle name="Notiz 2 3 4 2" xfId="13580"/>
    <cellStyle name="Notiz 2 3 4 2 2" xfId="14212"/>
    <cellStyle name="Notiz 2 3 4 2 2 2" xfId="16581"/>
    <cellStyle name="Notiz 2 3 4 2 2 2 2" xfId="23740"/>
    <cellStyle name="Notiz 2 3 4 2 2 2 2 2" xfId="38055"/>
    <cellStyle name="Notiz 2 3 4 2 2 2 3" xfId="30896"/>
    <cellStyle name="Notiz 2 3 4 2 2 3" xfId="18935"/>
    <cellStyle name="Notiz 2 3 4 2 2 3 2" xfId="26072"/>
    <cellStyle name="Notiz 2 3 4 2 2 3 2 2" xfId="40387"/>
    <cellStyle name="Notiz 2 3 4 2 2 3 3" xfId="33250"/>
    <cellStyle name="Notiz 2 3 4 2 2 4" xfId="20269"/>
    <cellStyle name="Notiz 2 3 4 2 2 4 2" xfId="27406"/>
    <cellStyle name="Notiz 2 3 4 2 2 4 2 2" xfId="41721"/>
    <cellStyle name="Notiz 2 3 4 2 2 4 3" xfId="34584"/>
    <cellStyle name="Notiz 2 3 4 2 2 5" xfId="21484"/>
    <cellStyle name="Notiz 2 3 4 2 2 5 2" xfId="35799"/>
    <cellStyle name="Notiz 2 3 4 2 2 6" xfId="28621"/>
    <cellStyle name="Notiz 2 3 4 2 3" xfId="15949"/>
    <cellStyle name="Notiz 2 3 4 2 3 2" xfId="23108"/>
    <cellStyle name="Notiz 2 3 4 2 3 2 2" xfId="37423"/>
    <cellStyle name="Notiz 2 3 4 2 3 3" xfId="30264"/>
    <cellStyle name="Notiz 2 3 4 2 4" xfId="18303"/>
    <cellStyle name="Notiz 2 3 4 2 4 2" xfId="25440"/>
    <cellStyle name="Notiz 2 3 4 2 4 2 2" xfId="39755"/>
    <cellStyle name="Notiz 2 3 4 2 4 3" xfId="32618"/>
    <cellStyle name="Notiz 2 3 5" xfId="1651"/>
    <cellStyle name="Notiz 2 3 5 2" xfId="13581"/>
    <cellStyle name="Notiz 2 3 5 2 2" xfId="13764"/>
    <cellStyle name="Notiz 2 3 5 2 2 2" xfId="16133"/>
    <cellStyle name="Notiz 2 3 5 2 2 2 2" xfId="23292"/>
    <cellStyle name="Notiz 2 3 5 2 2 2 2 2" xfId="37607"/>
    <cellStyle name="Notiz 2 3 5 2 2 2 3" xfId="30448"/>
    <cellStyle name="Notiz 2 3 5 2 2 3" xfId="18487"/>
    <cellStyle name="Notiz 2 3 5 2 2 3 2" xfId="25624"/>
    <cellStyle name="Notiz 2 3 5 2 2 3 2 2" xfId="39939"/>
    <cellStyle name="Notiz 2 3 5 2 2 3 3" xfId="32802"/>
    <cellStyle name="Notiz 2 3 5 2 2 4" xfId="20013"/>
    <cellStyle name="Notiz 2 3 5 2 2 4 2" xfId="27150"/>
    <cellStyle name="Notiz 2 3 5 2 2 4 2 2" xfId="41465"/>
    <cellStyle name="Notiz 2 3 5 2 2 4 3" xfId="34328"/>
    <cellStyle name="Notiz 2 3 5 2 2 5" xfId="21228"/>
    <cellStyle name="Notiz 2 3 5 2 2 5 2" xfId="35543"/>
    <cellStyle name="Notiz 2 3 5 2 2 6" xfId="28365"/>
    <cellStyle name="Notiz 2 3 5 2 3" xfId="15950"/>
    <cellStyle name="Notiz 2 3 5 2 3 2" xfId="23109"/>
    <cellStyle name="Notiz 2 3 5 2 3 2 2" xfId="37424"/>
    <cellStyle name="Notiz 2 3 5 2 3 3" xfId="30265"/>
    <cellStyle name="Notiz 2 3 5 2 4" xfId="18304"/>
    <cellStyle name="Notiz 2 3 5 2 4 2" xfId="25441"/>
    <cellStyle name="Notiz 2 3 5 2 4 2 2" xfId="39756"/>
    <cellStyle name="Notiz 2 3 5 2 4 3" xfId="32619"/>
    <cellStyle name="Notiz 2 3 6" xfId="1652"/>
    <cellStyle name="Notiz 2 3 6 2" xfId="13582"/>
    <cellStyle name="Notiz 2 3 6 2 2" xfId="14359"/>
    <cellStyle name="Notiz 2 3 6 2 2 2" xfId="16728"/>
    <cellStyle name="Notiz 2 3 6 2 2 2 2" xfId="23887"/>
    <cellStyle name="Notiz 2 3 6 2 2 2 2 2" xfId="38202"/>
    <cellStyle name="Notiz 2 3 6 2 2 2 3" xfId="31043"/>
    <cellStyle name="Notiz 2 3 6 2 2 3" xfId="19082"/>
    <cellStyle name="Notiz 2 3 6 2 2 3 2" xfId="26219"/>
    <cellStyle name="Notiz 2 3 6 2 2 3 2 2" xfId="40534"/>
    <cellStyle name="Notiz 2 3 6 2 2 3 3" xfId="33397"/>
    <cellStyle name="Notiz 2 3 6 2 2 4" xfId="20415"/>
    <cellStyle name="Notiz 2 3 6 2 2 4 2" xfId="27552"/>
    <cellStyle name="Notiz 2 3 6 2 2 4 2 2" xfId="41867"/>
    <cellStyle name="Notiz 2 3 6 2 2 4 3" xfId="34730"/>
    <cellStyle name="Notiz 2 3 6 2 2 5" xfId="21630"/>
    <cellStyle name="Notiz 2 3 6 2 2 5 2" xfId="35945"/>
    <cellStyle name="Notiz 2 3 6 2 2 6" xfId="28767"/>
    <cellStyle name="Notiz 2 3 6 2 3" xfId="15951"/>
    <cellStyle name="Notiz 2 3 6 2 3 2" xfId="23110"/>
    <cellStyle name="Notiz 2 3 6 2 3 2 2" xfId="37425"/>
    <cellStyle name="Notiz 2 3 6 2 3 3" xfId="30266"/>
    <cellStyle name="Notiz 2 3 6 2 4" xfId="18305"/>
    <cellStyle name="Notiz 2 3 6 2 4 2" xfId="25442"/>
    <cellStyle name="Notiz 2 3 6 2 4 2 2" xfId="39757"/>
    <cellStyle name="Notiz 2 3 6 2 4 3" xfId="32620"/>
    <cellStyle name="Notiz 2 3 7" xfId="9111"/>
    <cellStyle name="Notiz 2 3 8" xfId="10793"/>
    <cellStyle name="Notiz 2 3 8 2" xfId="14467"/>
    <cellStyle name="Notiz 2 3 8 2 2" xfId="14999"/>
    <cellStyle name="Notiz 2 3 8 2 2 2" xfId="17356"/>
    <cellStyle name="Notiz 2 3 8 2 2 2 2" xfId="24493"/>
    <cellStyle name="Notiz 2 3 8 2 2 2 2 2" xfId="38808"/>
    <cellStyle name="Notiz 2 3 8 2 2 2 3" xfId="31671"/>
    <cellStyle name="Notiz 2 3 8 2 2 3" xfId="19710"/>
    <cellStyle name="Notiz 2 3 8 2 2 3 2" xfId="26847"/>
    <cellStyle name="Notiz 2 3 8 2 2 3 2 2" xfId="41162"/>
    <cellStyle name="Notiz 2 3 8 2 2 3 3" xfId="34025"/>
    <cellStyle name="Notiz 2 3 8 2 2 4" xfId="20986"/>
    <cellStyle name="Notiz 2 3 8 2 2 4 2" xfId="28123"/>
    <cellStyle name="Notiz 2 3 8 2 2 4 2 2" xfId="42438"/>
    <cellStyle name="Notiz 2 3 8 2 2 4 3" xfId="35301"/>
    <cellStyle name="Notiz 2 3 8 2 2 5" xfId="22162"/>
    <cellStyle name="Notiz 2 3 8 2 2 5 2" xfId="36477"/>
    <cellStyle name="Notiz 2 3 8 2 2 6" xfId="29318"/>
    <cellStyle name="Notiz 2 3 8 2 3" xfId="16836"/>
    <cellStyle name="Notiz 2 3 8 2 3 2" xfId="23995"/>
    <cellStyle name="Notiz 2 3 8 2 3 2 2" xfId="38310"/>
    <cellStyle name="Notiz 2 3 8 2 3 3" xfId="31151"/>
    <cellStyle name="Notiz 2 3 8 2 4" xfId="19190"/>
    <cellStyle name="Notiz 2 3 8 2 4 2" xfId="26327"/>
    <cellStyle name="Notiz 2 3 8 2 4 2 2" xfId="40642"/>
    <cellStyle name="Notiz 2 3 8 2 4 3" xfId="33505"/>
    <cellStyle name="Notiz 2 3 9" xfId="13573"/>
    <cellStyle name="Notiz 2 3 9 2" xfId="14211"/>
    <cellStyle name="Notiz 2 3 9 2 2" xfId="16580"/>
    <cellStyle name="Notiz 2 3 9 2 2 2" xfId="23739"/>
    <cellStyle name="Notiz 2 3 9 2 2 2 2" xfId="38054"/>
    <cellStyle name="Notiz 2 3 9 2 2 3" xfId="30895"/>
    <cellStyle name="Notiz 2 3 9 2 3" xfId="18934"/>
    <cellStyle name="Notiz 2 3 9 2 3 2" xfId="26071"/>
    <cellStyle name="Notiz 2 3 9 2 3 2 2" xfId="40386"/>
    <cellStyle name="Notiz 2 3 9 2 3 3" xfId="33249"/>
    <cellStyle name="Notiz 2 3 9 2 4" xfId="20268"/>
    <cellStyle name="Notiz 2 3 9 2 4 2" xfId="27405"/>
    <cellStyle name="Notiz 2 3 9 2 4 2 2" xfId="41720"/>
    <cellStyle name="Notiz 2 3 9 2 4 3" xfId="34583"/>
    <cellStyle name="Notiz 2 3 9 2 5" xfId="21483"/>
    <cellStyle name="Notiz 2 3 9 2 5 2" xfId="35798"/>
    <cellStyle name="Notiz 2 3 9 2 6" xfId="28620"/>
    <cellStyle name="Notiz 2 3 9 3" xfId="15942"/>
    <cellStyle name="Notiz 2 3 9 3 2" xfId="23101"/>
    <cellStyle name="Notiz 2 3 9 3 2 2" xfId="37416"/>
    <cellStyle name="Notiz 2 3 9 3 3" xfId="30257"/>
    <cellStyle name="Notiz 2 3 9 4" xfId="18296"/>
    <cellStyle name="Notiz 2 3 9 4 2" xfId="25433"/>
    <cellStyle name="Notiz 2 3 9 4 2 2" xfId="39748"/>
    <cellStyle name="Notiz 2 3 9 4 3" xfId="32611"/>
    <cellStyle name="Notiz 2 4" xfId="1653"/>
    <cellStyle name="Notiz 2 4 10" xfId="13583"/>
    <cellStyle name="Notiz 2 4 10 2" xfId="14213"/>
    <cellStyle name="Notiz 2 4 10 2 2" xfId="16582"/>
    <cellStyle name="Notiz 2 4 10 2 2 2" xfId="23741"/>
    <cellStyle name="Notiz 2 4 10 2 2 2 2" xfId="38056"/>
    <cellStyle name="Notiz 2 4 10 2 2 3" xfId="30897"/>
    <cellStyle name="Notiz 2 4 10 2 3" xfId="18936"/>
    <cellStyle name="Notiz 2 4 10 2 3 2" xfId="26073"/>
    <cellStyle name="Notiz 2 4 10 2 3 2 2" xfId="40388"/>
    <cellStyle name="Notiz 2 4 10 2 3 3" xfId="33251"/>
    <cellStyle name="Notiz 2 4 10 2 4" xfId="20270"/>
    <cellStyle name="Notiz 2 4 10 2 4 2" xfId="27407"/>
    <cellStyle name="Notiz 2 4 10 2 4 2 2" xfId="41722"/>
    <cellStyle name="Notiz 2 4 10 2 4 3" xfId="34585"/>
    <cellStyle name="Notiz 2 4 10 2 5" xfId="21485"/>
    <cellStyle name="Notiz 2 4 10 2 5 2" xfId="35800"/>
    <cellStyle name="Notiz 2 4 10 2 6" xfId="28622"/>
    <cellStyle name="Notiz 2 4 10 3" xfId="15952"/>
    <cellStyle name="Notiz 2 4 10 3 2" xfId="23111"/>
    <cellStyle name="Notiz 2 4 10 3 2 2" xfId="37426"/>
    <cellStyle name="Notiz 2 4 10 3 3" xfId="30267"/>
    <cellStyle name="Notiz 2 4 10 4" xfId="18306"/>
    <cellStyle name="Notiz 2 4 10 4 2" xfId="25443"/>
    <cellStyle name="Notiz 2 4 10 4 2 2" xfId="39758"/>
    <cellStyle name="Notiz 2 4 10 4 3" xfId="32621"/>
    <cellStyle name="Notiz 2 4 2" xfId="1654"/>
    <cellStyle name="Notiz 2 4 2 2" xfId="1655"/>
    <cellStyle name="Notiz 2 4 2 2 2" xfId="3698"/>
    <cellStyle name="Notiz 2 4 2 2 2 2" xfId="13973"/>
    <cellStyle name="Notiz 2 4 2 2 2 2 2" xfId="14649"/>
    <cellStyle name="Notiz 2 4 2 2 2 2 2 2" xfId="17012"/>
    <cellStyle name="Notiz 2 4 2 2 2 2 2 2 2" xfId="24171"/>
    <cellStyle name="Notiz 2 4 2 2 2 2 2 2 2 2" xfId="38486"/>
    <cellStyle name="Notiz 2 4 2 2 2 2 2 2 3" xfId="31327"/>
    <cellStyle name="Notiz 2 4 2 2 2 2 2 3" xfId="19366"/>
    <cellStyle name="Notiz 2 4 2 2 2 2 2 3 2" xfId="26503"/>
    <cellStyle name="Notiz 2 4 2 2 2 2 2 3 2 2" xfId="40818"/>
    <cellStyle name="Notiz 2 4 2 2 2 2 2 3 3" xfId="33681"/>
    <cellStyle name="Notiz 2 4 2 2 2 2 2 4" xfId="20664"/>
    <cellStyle name="Notiz 2 4 2 2 2 2 2 4 2" xfId="27801"/>
    <cellStyle name="Notiz 2 4 2 2 2 2 2 4 2 2" xfId="42116"/>
    <cellStyle name="Notiz 2 4 2 2 2 2 2 4 3" xfId="34979"/>
    <cellStyle name="Notiz 2 4 2 2 2 2 2 5" xfId="21879"/>
    <cellStyle name="Notiz 2 4 2 2 2 2 2 5 2" xfId="36194"/>
    <cellStyle name="Notiz 2 4 2 2 2 2 2 6" xfId="29016"/>
    <cellStyle name="Notiz 2 4 2 2 2 2 3" xfId="16342"/>
    <cellStyle name="Notiz 2 4 2 2 2 2 3 2" xfId="23501"/>
    <cellStyle name="Notiz 2 4 2 2 2 2 3 2 2" xfId="37816"/>
    <cellStyle name="Notiz 2 4 2 2 2 2 3 3" xfId="30657"/>
    <cellStyle name="Notiz 2 4 2 2 2 2 4" xfId="18696"/>
    <cellStyle name="Notiz 2 4 2 2 2 2 4 2" xfId="25833"/>
    <cellStyle name="Notiz 2 4 2 2 2 2 4 2 2" xfId="40148"/>
    <cellStyle name="Notiz 2 4 2 2 2 2 4 3" xfId="33011"/>
    <cellStyle name="Notiz 2 4 2 2 3" xfId="11666"/>
    <cellStyle name="Notiz 2 4 2 2 3 2" xfId="13842"/>
    <cellStyle name="Notiz 2 4 2 2 3 2 2" xfId="14605"/>
    <cellStyle name="Notiz 2 4 2 2 3 2 2 2" xfId="16968"/>
    <cellStyle name="Notiz 2 4 2 2 3 2 2 2 2" xfId="24127"/>
    <cellStyle name="Notiz 2 4 2 2 3 2 2 2 2 2" xfId="38442"/>
    <cellStyle name="Notiz 2 4 2 2 3 2 2 2 3" xfId="31283"/>
    <cellStyle name="Notiz 2 4 2 2 3 2 2 3" xfId="19322"/>
    <cellStyle name="Notiz 2 4 2 2 3 2 2 3 2" xfId="26459"/>
    <cellStyle name="Notiz 2 4 2 2 3 2 2 3 2 2" xfId="40774"/>
    <cellStyle name="Notiz 2 4 2 2 3 2 2 3 3" xfId="33637"/>
    <cellStyle name="Notiz 2 4 2 2 3 2 2 4" xfId="20620"/>
    <cellStyle name="Notiz 2 4 2 2 3 2 2 4 2" xfId="27757"/>
    <cellStyle name="Notiz 2 4 2 2 3 2 2 4 2 2" xfId="42072"/>
    <cellStyle name="Notiz 2 4 2 2 3 2 2 4 3" xfId="34935"/>
    <cellStyle name="Notiz 2 4 2 2 3 2 2 5" xfId="21835"/>
    <cellStyle name="Notiz 2 4 2 2 3 2 2 5 2" xfId="36150"/>
    <cellStyle name="Notiz 2 4 2 2 3 2 2 6" xfId="28972"/>
    <cellStyle name="Notiz 2 4 2 2 3 2 3" xfId="16211"/>
    <cellStyle name="Notiz 2 4 2 2 3 2 3 2" xfId="23370"/>
    <cellStyle name="Notiz 2 4 2 2 3 2 3 2 2" xfId="37685"/>
    <cellStyle name="Notiz 2 4 2 2 3 2 3 3" xfId="30526"/>
    <cellStyle name="Notiz 2 4 2 2 3 2 4" xfId="18565"/>
    <cellStyle name="Notiz 2 4 2 2 3 2 4 2" xfId="25702"/>
    <cellStyle name="Notiz 2 4 2 2 3 2 4 2 2" xfId="40017"/>
    <cellStyle name="Notiz 2 4 2 2 3 2 4 3" xfId="32880"/>
    <cellStyle name="Notiz 2 4 2 2 4" xfId="13585"/>
    <cellStyle name="Notiz 2 4 2 2 4 2" xfId="14052"/>
    <cellStyle name="Notiz 2 4 2 2 4 2 2" xfId="16421"/>
    <cellStyle name="Notiz 2 4 2 2 4 2 2 2" xfId="23580"/>
    <cellStyle name="Notiz 2 4 2 2 4 2 2 2 2" xfId="37895"/>
    <cellStyle name="Notiz 2 4 2 2 4 2 2 3" xfId="30736"/>
    <cellStyle name="Notiz 2 4 2 2 4 2 3" xfId="18775"/>
    <cellStyle name="Notiz 2 4 2 2 4 2 3 2" xfId="25912"/>
    <cellStyle name="Notiz 2 4 2 2 4 2 3 2 2" xfId="40227"/>
    <cellStyle name="Notiz 2 4 2 2 4 2 3 3" xfId="33090"/>
    <cellStyle name="Notiz 2 4 2 2 4 2 4" xfId="20143"/>
    <cellStyle name="Notiz 2 4 2 2 4 2 4 2" xfId="27280"/>
    <cellStyle name="Notiz 2 4 2 2 4 2 4 2 2" xfId="41595"/>
    <cellStyle name="Notiz 2 4 2 2 4 2 4 3" xfId="34458"/>
    <cellStyle name="Notiz 2 4 2 2 4 2 5" xfId="21358"/>
    <cellStyle name="Notiz 2 4 2 2 4 2 5 2" xfId="35673"/>
    <cellStyle name="Notiz 2 4 2 2 4 2 6" xfId="28495"/>
    <cellStyle name="Notiz 2 4 2 2 4 3" xfId="15954"/>
    <cellStyle name="Notiz 2 4 2 2 4 3 2" xfId="23113"/>
    <cellStyle name="Notiz 2 4 2 2 4 3 2 2" xfId="37428"/>
    <cellStyle name="Notiz 2 4 2 2 4 3 3" xfId="30269"/>
    <cellStyle name="Notiz 2 4 2 2 4 4" xfId="18308"/>
    <cellStyle name="Notiz 2 4 2 2 4 4 2" xfId="25445"/>
    <cellStyle name="Notiz 2 4 2 2 4 4 2 2" xfId="39760"/>
    <cellStyle name="Notiz 2 4 2 2 4 4 3" xfId="32623"/>
    <cellStyle name="Notiz 2 4 2 3" xfId="1656"/>
    <cellStyle name="Notiz 2 4 2 3 2" xfId="3699"/>
    <cellStyle name="Notiz 2 4 2 3 2 2" xfId="13974"/>
    <cellStyle name="Notiz 2 4 2 3 2 2 2" xfId="12663"/>
    <cellStyle name="Notiz 2 4 2 3 2 2 2 2" xfId="15032"/>
    <cellStyle name="Notiz 2 4 2 3 2 2 2 2 2" xfId="22191"/>
    <cellStyle name="Notiz 2 4 2 3 2 2 2 2 2 2" xfId="36506"/>
    <cellStyle name="Notiz 2 4 2 3 2 2 2 2 3" xfId="29347"/>
    <cellStyle name="Notiz 2 4 2 3 2 2 2 3" xfId="17386"/>
    <cellStyle name="Notiz 2 4 2 3 2 2 2 3 2" xfId="24523"/>
    <cellStyle name="Notiz 2 4 2 3 2 2 2 3 2 2" xfId="38838"/>
    <cellStyle name="Notiz 2 4 2 3 2 2 2 3 3" xfId="31701"/>
    <cellStyle name="Notiz 2 4 2 3 2 2 2 4" xfId="19800"/>
    <cellStyle name="Notiz 2 4 2 3 2 2 2 4 2" xfId="26937"/>
    <cellStyle name="Notiz 2 4 2 3 2 2 2 4 2 2" xfId="41252"/>
    <cellStyle name="Notiz 2 4 2 3 2 2 2 4 3" xfId="34115"/>
    <cellStyle name="Notiz 2 4 2 3 2 2 2 5" xfId="21015"/>
    <cellStyle name="Notiz 2 4 2 3 2 2 2 5 2" xfId="35330"/>
    <cellStyle name="Notiz 2 4 2 3 2 2 2 6" xfId="28152"/>
    <cellStyle name="Notiz 2 4 2 3 2 2 3" xfId="16343"/>
    <cellStyle name="Notiz 2 4 2 3 2 2 3 2" xfId="23502"/>
    <cellStyle name="Notiz 2 4 2 3 2 2 3 2 2" xfId="37817"/>
    <cellStyle name="Notiz 2 4 2 3 2 2 3 3" xfId="30658"/>
    <cellStyle name="Notiz 2 4 2 3 2 2 4" xfId="18697"/>
    <cellStyle name="Notiz 2 4 2 3 2 2 4 2" xfId="25834"/>
    <cellStyle name="Notiz 2 4 2 3 2 2 4 2 2" xfId="40149"/>
    <cellStyle name="Notiz 2 4 2 3 2 2 4 3" xfId="33012"/>
    <cellStyle name="Notiz 2 4 2 3 3" xfId="11667"/>
    <cellStyle name="Notiz 2 4 2 3 3 2" xfId="13843"/>
    <cellStyle name="Notiz 2 4 2 3 3 2 2" xfId="14383"/>
    <cellStyle name="Notiz 2 4 2 3 3 2 2 2" xfId="16752"/>
    <cellStyle name="Notiz 2 4 2 3 3 2 2 2 2" xfId="23911"/>
    <cellStyle name="Notiz 2 4 2 3 3 2 2 2 2 2" xfId="38226"/>
    <cellStyle name="Notiz 2 4 2 3 3 2 2 2 3" xfId="31067"/>
    <cellStyle name="Notiz 2 4 2 3 3 2 2 3" xfId="19106"/>
    <cellStyle name="Notiz 2 4 2 3 3 2 2 3 2" xfId="26243"/>
    <cellStyle name="Notiz 2 4 2 3 3 2 2 3 2 2" xfId="40558"/>
    <cellStyle name="Notiz 2 4 2 3 3 2 2 3 3" xfId="33421"/>
    <cellStyle name="Notiz 2 4 2 3 3 2 2 4" xfId="20439"/>
    <cellStyle name="Notiz 2 4 2 3 3 2 2 4 2" xfId="27576"/>
    <cellStyle name="Notiz 2 4 2 3 3 2 2 4 2 2" xfId="41891"/>
    <cellStyle name="Notiz 2 4 2 3 3 2 2 4 3" xfId="34754"/>
    <cellStyle name="Notiz 2 4 2 3 3 2 2 5" xfId="21654"/>
    <cellStyle name="Notiz 2 4 2 3 3 2 2 5 2" xfId="35969"/>
    <cellStyle name="Notiz 2 4 2 3 3 2 2 6" xfId="28791"/>
    <cellStyle name="Notiz 2 4 2 3 3 2 3" xfId="16212"/>
    <cellStyle name="Notiz 2 4 2 3 3 2 3 2" xfId="23371"/>
    <cellStyle name="Notiz 2 4 2 3 3 2 3 2 2" xfId="37686"/>
    <cellStyle name="Notiz 2 4 2 3 3 2 3 3" xfId="30527"/>
    <cellStyle name="Notiz 2 4 2 3 3 2 4" xfId="18566"/>
    <cellStyle name="Notiz 2 4 2 3 3 2 4 2" xfId="25703"/>
    <cellStyle name="Notiz 2 4 2 3 3 2 4 2 2" xfId="40018"/>
    <cellStyle name="Notiz 2 4 2 3 3 2 4 3" xfId="32881"/>
    <cellStyle name="Notiz 2 4 2 3 4" xfId="13586"/>
    <cellStyle name="Notiz 2 4 2 3 4 2" xfId="14612"/>
    <cellStyle name="Notiz 2 4 2 3 4 2 2" xfId="16975"/>
    <cellStyle name="Notiz 2 4 2 3 4 2 2 2" xfId="24134"/>
    <cellStyle name="Notiz 2 4 2 3 4 2 2 2 2" xfId="38449"/>
    <cellStyle name="Notiz 2 4 2 3 4 2 2 3" xfId="31290"/>
    <cellStyle name="Notiz 2 4 2 3 4 2 3" xfId="19329"/>
    <cellStyle name="Notiz 2 4 2 3 4 2 3 2" xfId="26466"/>
    <cellStyle name="Notiz 2 4 2 3 4 2 3 2 2" xfId="40781"/>
    <cellStyle name="Notiz 2 4 2 3 4 2 3 3" xfId="33644"/>
    <cellStyle name="Notiz 2 4 2 3 4 2 4" xfId="20627"/>
    <cellStyle name="Notiz 2 4 2 3 4 2 4 2" xfId="27764"/>
    <cellStyle name="Notiz 2 4 2 3 4 2 4 2 2" xfId="42079"/>
    <cellStyle name="Notiz 2 4 2 3 4 2 4 3" xfId="34942"/>
    <cellStyle name="Notiz 2 4 2 3 4 2 5" xfId="21842"/>
    <cellStyle name="Notiz 2 4 2 3 4 2 5 2" xfId="36157"/>
    <cellStyle name="Notiz 2 4 2 3 4 2 6" xfId="28979"/>
    <cellStyle name="Notiz 2 4 2 3 4 3" xfId="15955"/>
    <cellStyle name="Notiz 2 4 2 3 4 3 2" xfId="23114"/>
    <cellStyle name="Notiz 2 4 2 3 4 3 2 2" xfId="37429"/>
    <cellStyle name="Notiz 2 4 2 3 4 3 3" xfId="30270"/>
    <cellStyle name="Notiz 2 4 2 3 4 4" xfId="18309"/>
    <cellStyle name="Notiz 2 4 2 3 4 4 2" xfId="25446"/>
    <cellStyle name="Notiz 2 4 2 3 4 4 2 2" xfId="39761"/>
    <cellStyle name="Notiz 2 4 2 3 4 4 3" xfId="32624"/>
    <cellStyle name="Notiz 2 4 2 4" xfId="1657"/>
    <cellStyle name="Notiz 2 4 2 4 2" xfId="3700"/>
    <cellStyle name="Notiz 2 4 2 4 2 2" xfId="13975"/>
    <cellStyle name="Notiz 2 4 2 4 2 2 2" xfId="14140"/>
    <cellStyle name="Notiz 2 4 2 4 2 2 2 2" xfId="16509"/>
    <cellStyle name="Notiz 2 4 2 4 2 2 2 2 2" xfId="23668"/>
    <cellStyle name="Notiz 2 4 2 4 2 2 2 2 2 2" xfId="37983"/>
    <cellStyle name="Notiz 2 4 2 4 2 2 2 2 3" xfId="30824"/>
    <cellStyle name="Notiz 2 4 2 4 2 2 2 3" xfId="18863"/>
    <cellStyle name="Notiz 2 4 2 4 2 2 2 3 2" xfId="26000"/>
    <cellStyle name="Notiz 2 4 2 4 2 2 2 3 2 2" xfId="40315"/>
    <cellStyle name="Notiz 2 4 2 4 2 2 2 3 3" xfId="33178"/>
    <cellStyle name="Notiz 2 4 2 4 2 2 2 4" xfId="20200"/>
    <cellStyle name="Notiz 2 4 2 4 2 2 2 4 2" xfId="27337"/>
    <cellStyle name="Notiz 2 4 2 4 2 2 2 4 2 2" xfId="41652"/>
    <cellStyle name="Notiz 2 4 2 4 2 2 2 4 3" xfId="34515"/>
    <cellStyle name="Notiz 2 4 2 4 2 2 2 5" xfId="21415"/>
    <cellStyle name="Notiz 2 4 2 4 2 2 2 5 2" xfId="35730"/>
    <cellStyle name="Notiz 2 4 2 4 2 2 2 6" xfId="28552"/>
    <cellStyle name="Notiz 2 4 2 4 2 2 3" xfId="16344"/>
    <cellStyle name="Notiz 2 4 2 4 2 2 3 2" xfId="23503"/>
    <cellStyle name="Notiz 2 4 2 4 2 2 3 2 2" xfId="37818"/>
    <cellStyle name="Notiz 2 4 2 4 2 2 3 3" xfId="30659"/>
    <cellStyle name="Notiz 2 4 2 4 2 2 4" xfId="18698"/>
    <cellStyle name="Notiz 2 4 2 4 2 2 4 2" xfId="25835"/>
    <cellStyle name="Notiz 2 4 2 4 2 2 4 2 2" xfId="40150"/>
    <cellStyle name="Notiz 2 4 2 4 2 2 4 3" xfId="33013"/>
    <cellStyle name="Notiz 2 4 2 4 3" xfId="11668"/>
    <cellStyle name="Notiz 2 4 2 4 3 2" xfId="13844"/>
    <cellStyle name="Notiz 2 4 2 4 3 2 2" xfId="14652"/>
    <cellStyle name="Notiz 2 4 2 4 3 2 2 2" xfId="17015"/>
    <cellStyle name="Notiz 2 4 2 4 3 2 2 2 2" xfId="24174"/>
    <cellStyle name="Notiz 2 4 2 4 3 2 2 2 2 2" xfId="38489"/>
    <cellStyle name="Notiz 2 4 2 4 3 2 2 2 3" xfId="31330"/>
    <cellStyle name="Notiz 2 4 2 4 3 2 2 3" xfId="19369"/>
    <cellStyle name="Notiz 2 4 2 4 3 2 2 3 2" xfId="26506"/>
    <cellStyle name="Notiz 2 4 2 4 3 2 2 3 2 2" xfId="40821"/>
    <cellStyle name="Notiz 2 4 2 4 3 2 2 3 3" xfId="33684"/>
    <cellStyle name="Notiz 2 4 2 4 3 2 2 4" xfId="20667"/>
    <cellStyle name="Notiz 2 4 2 4 3 2 2 4 2" xfId="27804"/>
    <cellStyle name="Notiz 2 4 2 4 3 2 2 4 2 2" xfId="42119"/>
    <cellStyle name="Notiz 2 4 2 4 3 2 2 4 3" xfId="34982"/>
    <cellStyle name="Notiz 2 4 2 4 3 2 2 5" xfId="21882"/>
    <cellStyle name="Notiz 2 4 2 4 3 2 2 5 2" xfId="36197"/>
    <cellStyle name="Notiz 2 4 2 4 3 2 2 6" xfId="29019"/>
    <cellStyle name="Notiz 2 4 2 4 3 2 3" xfId="16213"/>
    <cellStyle name="Notiz 2 4 2 4 3 2 3 2" xfId="23372"/>
    <cellStyle name="Notiz 2 4 2 4 3 2 3 2 2" xfId="37687"/>
    <cellStyle name="Notiz 2 4 2 4 3 2 3 3" xfId="30528"/>
    <cellStyle name="Notiz 2 4 2 4 3 2 4" xfId="18567"/>
    <cellStyle name="Notiz 2 4 2 4 3 2 4 2" xfId="25704"/>
    <cellStyle name="Notiz 2 4 2 4 3 2 4 2 2" xfId="40019"/>
    <cellStyle name="Notiz 2 4 2 4 3 2 4 3" xfId="32882"/>
    <cellStyle name="Notiz 2 4 2 4 4" xfId="13587"/>
    <cellStyle name="Notiz 2 4 2 4 4 2" xfId="14360"/>
    <cellStyle name="Notiz 2 4 2 4 4 2 2" xfId="16729"/>
    <cellStyle name="Notiz 2 4 2 4 4 2 2 2" xfId="23888"/>
    <cellStyle name="Notiz 2 4 2 4 4 2 2 2 2" xfId="38203"/>
    <cellStyle name="Notiz 2 4 2 4 4 2 2 3" xfId="31044"/>
    <cellStyle name="Notiz 2 4 2 4 4 2 3" xfId="19083"/>
    <cellStyle name="Notiz 2 4 2 4 4 2 3 2" xfId="26220"/>
    <cellStyle name="Notiz 2 4 2 4 4 2 3 2 2" xfId="40535"/>
    <cellStyle name="Notiz 2 4 2 4 4 2 3 3" xfId="33398"/>
    <cellStyle name="Notiz 2 4 2 4 4 2 4" xfId="20416"/>
    <cellStyle name="Notiz 2 4 2 4 4 2 4 2" xfId="27553"/>
    <cellStyle name="Notiz 2 4 2 4 4 2 4 2 2" xfId="41868"/>
    <cellStyle name="Notiz 2 4 2 4 4 2 4 3" xfId="34731"/>
    <cellStyle name="Notiz 2 4 2 4 4 2 5" xfId="21631"/>
    <cellStyle name="Notiz 2 4 2 4 4 2 5 2" xfId="35946"/>
    <cellStyle name="Notiz 2 4 2 4 4 2 6" xfId="28768"/>
    <cellStyle name="Notiz 2 4 2 4 4 3" xfId="15956"/>
    <cellStyle name="Notiz 2 4 2 4 4 3 2" xfId="23115"/>
    <cellStyle name="Notiz 2 4 2 4 4 3 2 2" xfId="37430"/>
    <cellStyle name="Notiz 2 4 2 4 4 3 3" xfId="30271"/>
    <cellStyle name="Notiz 2 4 2 4 4 4" xfId="18310"/>
    <cellStyle name="Notiz 2 4 2 4 4 4 2" xfId="25447"/>
    <cellStyle name="Notiz 2 4 2 4 4 4 2 2" xfId="39762"/>
    <cellStyle name="Notiz 2 4 2 4 4 4 3" xfId="32625"/>
    <cellStyle name="Notiz 2 4 2 5" xfId="1658"/>
    <cellStyle name="Notiz 2 4 2 5 2" xfId="3701"/>
    <cellStyle name="Notiz 2 4 2 5 2 2" xfId="13976"/>
    <cellStyle name="Notiz 2 4 2 5 2 2 2" xfId="13731"/>
    <cellStyle name="Notiz 2 4 2 5 2 2 2 2" xfId="16100"/>
    <cellStyle name="Notiz 2 4 2 5 2 2 2 2 2" xfId="23259"/>
    <cellStyle name="Notiz 2 4 2 5 2 2 2 2 2 2" xfId="37574"/>
    <cellStyle name="Notiz 2 4 2 5 2 2 2 2 3" xfId="30415"/>
    <cellStyle name="Notiz 2 4 2 5 2 2 2 3" xfId="18454"/>
    <cellStyle name="Notiz 2 4 2 5 2 2 2 3 2" xfId="25591"/>
    <cellStyle name="Notiz 2 4 2 5 2 2 2 3 2 2" xfId="39906"/>
    <cellStyle name="Notiz 2 4 2 5 2 2 2 3 3" xfId="32769"/>
    <cellStyle name="Notiz 2 4 2 5 2 2 2 4" xfId="19980"/>
    <cellStyle name="Notiz 2 4 2 5 2 2 2 4 2" xfId="27117"/>
    <cellStyle name="Notiz 2 4 2 5 2 2 2 4 2 2" xfId="41432"/>
    <cellStyle name="Notiz 2 4 2 5 2 2 2 4 3" xfId="34295"/>
    <cellStyle name="Notiz 2 4 2 5 2 2 2 5" xfId="21195"/>
    <cellStyle name="Notiz 2 4 2 5 2 2 2 5 2" xfId="35510"/>
    <cellStyle name="Notiz 2 4 2 5 2 2 2 6" xfId="28332"/>
    <cellStyle name="Notiz 2 4 2 5 2 2 3" xfId="16345"/>
    <cellStyle name="Notiz 2 4 2 5 2 2 3 2" xfId="23504"/>
    <cellStyle name="Notiz 2 4 2 5 2 2 3 2 2" xfId="37819"/>
    <cellStyle name="Notiz 2 4 2 5 2 2 3 3" xfId="30660"/>
    <cellStyle name="Notiz 2 4 2 5 2 2 4" xfId="18699"/>
    <cellStyle name="Notiz 2 4 2 5 2 2 4 2" xfId="25836"/>
    <cellStyle name="Notiz 2 4 2 5 2 2 4 2 2" xfId="40151"/>
    <cellStyle name="Notiz 2 4 2 5 2 2 4 3" xfId="33014"/>
    <cellStyle name="Notiz 2 4 2 5 3" xfId="11669"/>
    <cellStyle name="Notiz 2 4 2 5 3 2" xfId="13845"/>
    <cellStyle name="Notiz 2 4 2 5 3 2 2" xfId="14384"/>
    <cellStyle name="Notiz 2 4 2 5 3 2 2 2" xfId="16753"/>
    <cellStyle name="Notiz 2 4 2 5 3 2 2 2 2" xfId="23912"/>
    <cellStyle name="Notiz 2 4 2 5 3 2 2 2 2 2" xfId="38227"/>
    <cellStyle name="Notiz 2 4 2 5 3 2 2 2 3" xfId="31068"/>
    <cellStyle name="Notiz 2 4 2 5 3 2 2 3" xfId="19107"/>
    <cellStyle name="Notiz 2 4 2 5 3 2 2 3 2" xfId="26244"/>
    <cellStyle name="Notiz 2 4 2 5 3 2 2 3 2 2" xfId="40559"/>
    <cellStyle name="Notiz 2 4 2 5 3 2 2 3 3" xfId="33422"/>
    <cellStyle name="Notiz 2 4 2 5 3 2 2 4" xfId="20440"/>
    <cellStyle name="Notiz 2 4 2 5 3 2 2 4 2" xfId="27577"/>
    <cellStyle name="Notiz 2 4 2 5 3 2 2 4 2 2" xfId="41892"/>
    <cellStyle name="Notiz 2 4 2 5 3 2 2 4 3" xfId="34755"/>
    <cellStyle name="Notiz 2 4 2 5 3 2 2 5" xfId="21655"/>
    <cellStyle name="Notiz 2 4 2 5 3 2 2 5 2" xfId="35970"/>
    <cellStyle name="Notiz 2 4 2 5 3 2 2 6" xfId="28792"/>
    <cellStyle name="Notiz 2 4 2 5 3 2 3" xfId="16214"/>
    <cellStyle name="Notiz 2 4 2 5 3 2 3 2" xfId="23373"/>
    <cellStyle name="Notiz 2 4 2 5 3 2 3 2 2" xfId="37688"/>
    <cellStyle name="Notiz 2 4 2 5 3 2 3 3" xfId="30529"/>
    <cellStyle name="Notiz 2 4 2 5 3 2 4" xfId="18568"/>
    <cellStyle name="Notiz 2 4 2 5 3 2 4 2" xfId="25705"/>
    <cellStyle name="Notiz 2 4 2 5 3 2 4 2 2" xfId="40020"/>
    <cellStyle name="Notiz 2 4 2 5 3 2 4 3" xfId="32883"/>
    <cellStyle name="Notiz 2 4 2 5 4" xfId="13588"/>
    <cellStyle name="Notiz 2 4 2 5 4 2" xfId="14611"/>
    <cellStyle name="Notiz 2 4 2 5 4 2 2" xfId="16974"/>
    <cellStyle name="Notiz 2 4 2 5 4 2 2 2" xfId="24133"/>
    <cellStyle name="Notiz 2 4 2 5 4 2 2 2 2" xfId="38448"/>
    <cellStyle name="Notiz 2 4 2 5 4 2 2 3" xfId="31289"/>
    <cellStyle name="Notiz 2 4 2 5 4 2 3" xfId="19328"/>
    <cellStyle name="Notiz 2 4 2 5 4 2 3 2" xfId="26465"/>
    <cellStyle name="Notiz 2 4 2 5 4 2 3 2 2" xfId="40780"/>
    <cellStyle name="Notiz 2 4 2 5 4 2 3 3" xfId="33643"/>
    <cellStyle name="Notiz 2 4 2 5 4 2 4" xfId="20626"/>
    <cellStyle name="Notiz 2 4 2 5 4 2 4 2" xfId="27763"/>
    <cellStyle name="Notiz 2 4 2 5 4 2 4 2 2" xfId="42078"/>
    <cellStyle name="Notiz 2 4 2 5 4 2 4 3" xfId="34941"/>
    <cellStyle name="Notiz 2 4 2 5 4 2 5" xfId="21841"/>
    <cellStyle name="Notiz 2 4 2 5 4 2 5 2" xfId="36156"/>
    <cellStyle name="Notiz 2 4 2 5 4 2 6" xfId="28978"/>
    <cellStyle name="Notiz 2 4 2 5 4 3" xfId="15957"/>
    <cellStyle name="Notiz 2 4 2 5 4 3 2" xfId="23116"/>
    <cellStyle name="Notiz 2 4 2 5 4 3 2 2" xfId="37431"/>
    <cellStyle name="Notiz 2 4 2 5 4 3 3" xfId="30272"/>
    <cellStyle name="Notiz 2 4 2 5 4 4" xfId="18311"/>
    <cellStyle name="Notiz 2 4 2 5 4 4 2" xfId="25448"/>
    <cellStyle name="Notiz 2 4 2 5 4 4 2 2" xfId="39763"/>
    <cellStyle name="Notiz 2 4 2 5 4 4 3" xfId="32626"/>
    <cellStyle name="Notiz 2 4 2 6" xfId="3697"/>
    <cellStyle name="Notiz 2 4 2 6 2" xfId="13972"/>
    <cellStyle name="Notiz 2 4 2 6 2 2" xfId="13756"/>
    <cellStyle name="Notiz 2 4 2 6 2 2 2" xfId="16125"/>
    <cellStyle name="Notiz 2 4 2 6 2 2 2 2" xfId="23284"/>
    <cellStyle name="Notiz 2 4 2 6 2 2 2 2 2" xfId="37599"/>
    <cellStyle name="Notiz 2 4 2 6 2 2 2 3" xfId="30440"/>
    <cellStyle name="Notiz 2 4 2 6 2 2 3" xfId="18479"/>
    <cellStyle name="Notiz 2 4 2 6 2 2 3 2" xfId="25616"/>
    <cellStyle name="Notiz 2 4 2 6 2 2 3 2 2" xfId="39931"/>
    <cellStyle name="Notiz 2 4 2 6 2 2 3 3" xfId="32794"/>
    <cellStyle name="Notiz 2 4 2 6 2 2 4" xfId="20005"/>
    <cellStyle name="Notiz 2 4 2 6 2 2 4 2" xfId="27142"/>
    <cellStyle name="Notiz 2 4 2 6 2 2 4 2 2" xfId="41457"/>
    <cellStyle name="Notiz 2 4 2 6 2 2 4 3" xfId="34320"/>
    <cellStyle name="Notiz 2 4 2 6 2 2 5" xfId="21220"/>
    <cellStyle name="Notiz 2 4 2 6 2 2 5 2" xfId="35535"/>
    <cellStyle name="Notiz 2 4 2 6 2 2 6" xfId="28357"/>
    <cellStyle name="Notiz 2 4 2 6 2 3" xfId="16341"/>
    <cellStyle name="Notiz 2 4 2 6 2 3 2" xfId="23500"/>
    <cellStyle name="Notiz 2 4 2 6 2 3 2 2" xfId="37815"/>
    <cellStyle name="Notiz 2 4 2 6 2 3 3" xfId="30656"/>
    <cellStyle name="Notiz 2 4 2 6 2 4" xfId="18695"/>
    <cellStyle name="Notiz 2 4 2 6 2 4 2" xfId="25832"/>
    <cellStyle name="Notiz 2 4 2 6 2 4 2 2" xfId="40147"/>
    <cellStyle name="Notiz 2 4 2 6 2 4 3" xfId="33010"/>
    <cellStyle name="Notiz 2 4 2 7" xfId="8107"/>
    <cellStyle name="Notiz 2 4 2 8" xfId="11109"/>
    <cellStyle name="Notiz 2 4 2 8 2" xfId="12186"/>
    <cellStyle name="Notiz 2 4 2 8 2 2" xfId="14554"/>
    <cellStyle name="Notiz 2 4 2 8 2 2 2" xfId="15020"/>
    <cellStyle name="Notiz 2 4 2 8 2 2 2 2" xfId="17377"/>
    <cellStyle name="Notiz 2 4 2 8 2 2 2 2 2" xfId="24514"/>
    <cellStyle name="Notiz 2 4 2 8 2 2 2 2 2 2" xfId="38829"/>
    <cellStyle name="Notiz 2 4 2 8 2 2 2 2 3" xfId="31692"/>
    <cellStyle name="Notiz 2 4 2 8 2 2 2 3" xfId="19731"/>
    <cellStyle name="Notiz 2 4 2 8 2 2 2 3 2" xfId="26868"/>
    <cellStyle name="Notiz 2 4 2 8 2 2 2 3 2 2" xfId="41183"/>
    <cellStyle name="Notiz 2 4 2 8 2 2 2 3 3" xfId="34046"/>
    <cellStyle name="Notiz 2 4 2 8 2 2 2 4" xfId="21007"/>
    <cellStyle name="Notiz 2 4 2 8 2 2 2 4 2" xfId="28144"/>
    <cellStyle name="Notiz 2 4 2 8 2 2 2 4 2 2" xfId="42459"/>
    <cellStyle name="Notiz 2 4 2 8 2 2 2 4 3" xfId="35322"/>
    <cellStyle name="Notiz 2 4 2 8 2 2 2 5" xfId="22183"/>
    <cellStyle name="Notiz 2 4 2 8 2 2 2 5 2" xfId="36498"/>
    <cellStyle name="Notiz 2 4 2 8 2 2 2 6" xfId="29339"/>
    <cellStyle name="Notiz 2 4 2 8 2 2 3" xfId="16923"/>
    <cellStyle name="Notiz 2 4 2 8 2 2 3 2" xfId="24082"/>
    <cellStyle name="Notiz 2 4 2 8 2 2 3 2 2" xfId="38397"/>
    <cellStyle name="Notiz 2 4 2 8 2 2 3 3" xfId="31238"/>
    <cellStyle name="Notiz 2 4 2 8 2 2 4" xfId="19277"/>
    <cellStyle name="Notiz 2 4 2 8 2 2 4 2" xfId="26414"/>
    <cellStyle name="Notiz 2 4 2 8 2 2 4 2 2" xfId="40729"/>
    <cellStyle name="Notiz 2 4 2 8 2 2 4 3" xfId="33592"/>
    <cellStyle name="Notiz 2 4 2 8 3" xfId="11665"/>
    <cellStyle name="Notiz 2 4 2 8 3 2" xfId="14543"/>
    <cellStyle name="Notiz 2 4 2 8 3 2 2" xfId="15018"/>
    <cellStyle name="Notiz 2 4 2 8 3 2 2 2" xfId="17375"/>
    <cellStyle name="Notiz 2 4 2 8 3 2 2 2 2" xfId="24512"/>
    <cellStyle name="Notiz 2 4 2 8 3 2 2 2 2 2" xfId="38827"/>
    <cellStyle name="Notiz 2 4 2 8 3 2 2 2 3" xfId="31690"/>
    <cellStyle name="Notiz 2 4 2 8 3 2 2 3" xfId="19729"/>
    <cellStyle name="Notiz 2 4 2 8 3 2 2 3 2" xfId="26866"/>
    <cellStyle name="Notiz 2 4 2 8 3 2 2 3 2 2" xfId="41181"/>
    <cellStyle name="Notiz 2 4 2 8 3 2 2 3 3" xfId="34044"/>
    <cellStyle name="Notiz 2 4 2 8 3 2 2 4" xfId="21005"/>
    <cellStyle name="Notiz 2 4 2 8 3 2 2 4 2" xfId="28142"/>
    <cellStyle name="Notiz 2 4 2 8 3 2 2 4 2 2" xfId="42457"/>
    <cellStyle name="Notiz 2 4 2 8 3 2 2 4 3" xfId="35320"/>
    <cellStyle name="Notiz 2 4 2 8 3 2 2 5" xfId="22181"/>
    <cellStyle name="Notiz 2 4 2 8 3 2 2 5 2" xfId="36496"/>
    <cellStyle name="Notiz 2 4 2 8 3 2 2 6" xfId="29337"/>
    <cellStyle name="Notiz 2 4 2 8 3 2 3" xfId="16912"/>
    <cellStyle name="Notiz 2 4 2 8 3 2 3 2" xfId="24071"/>
    <cellStyle name="Notiz 2 4 2 8 3 2 3 2 2" xfId="38386"/>
    <cellStyle name="Notiz 2 4 2 8 3 2 3 3" xfId="31227"/>
    <cellStyle name="Notiz 2 4 2 8 3 2 4" xfId="19266"/>
    <cellStyle name="Notiz 2 4 2 8 3 2 4 2" xfId="26403"/>
    <cellStyle name="Notiz 2 4 2 8 3 2 4 2 2" xfId="40718"/>
    <cellStyle name="Notiz 2 4 2 8 3 2 4 3" xfId="33581"/>
    <cellStyle name="Notiz 2 4 2 8 4" xfId="12219"/>
    <cellStyle name="Notiz 2 4 2 8 4 2" xfId="14487"/>
    <cellStyle name="Notiz 2 4 2 8 4 2 2" xfId="15012"/>
    <cellStyle name="Notiz 2 4 2 8 4 2 2 2" xfId="17369"/>
    <cellStyle name="Notiz 2 4 2 8 4 2 2 2 2" xfId="24506"/>
    <cellStyle name="Notiz 2 4 2 8 4 2 2 2 2 2" xfId="38821"/>
    <cellStyle name="Notiz 2 4 2 8 4 2 2 2 3" xfId="31684"/>
    <cellStyle name="Notiz 2 4 2 8 4 2 2 3" xfId="19723"/>
    <cellStyle name="Notiz 2 4 2 8 4 2 2 3 2" xfId="26860"/>
    <cellStyle name="Notiz 2 4 2 8 4 2 2 3 2 2" xfId="41175"/>
    <cellStyle name="Notiz 2 4 2 8 4 2 2 3 3" xfId="34038"/>
    <cellStyle name="Notiz 2 4 2 8 4 2 2 4" xfId="20999"/>
    <cellStyle name="Notiz 2 4 2 8 4 2 2 4 2" xfId="28136"/>
    <cellStyle name="Notiz 2 4 2 8 4 2 2 4 2 2" xfId="42451"/>
    <cellStyle name="Notiz 2 4 2 8 4 2 2 4 3" xfId="35314"/>
    <cellStyle name="Notiz 2 4 2 8 4 2 2 5" xfId="22175"/>
    <cellStyle name="Notiz 2 4 2 8 4 2 2 5 2" xfId="36490"/>
    <cellStyle name="Notiz 2 4 2 8 4 2 2 6" xfId="29331"/>
    <cellStyle name="Notiz 2 4 2 8 4 2 3" xfId="16856"/>
    <cellStyle name="Notiz 2 4 2 8 4 2 3 2" xfId="24015"/>
    <cellStyle name="Notiz 2 4 2 8 4 2 3 2 2" xfId="38330"/>
    <cellStyle name="Notiz 2 4 2 8 4 2 3 3" xfId="31171"/>
    <cellStyle name="Notiz 2 4 2 8 4 2 4" xfId="19210"/>
    <cellStyle name="Notiz 2 4 2 8 4 2 4 2" xfId="26347"/>
    <cellStyle name="Notiz 2 4 2 8 4 2 4 2 2" xfId="40662"/>
    <cellStyle name="Notiz 2 4 2 8 4 2 4 3" xfId="33525"/>
    <cellStyle name="Notiz 2 4 2 8 5" xfId="12289"/>
    <cellStyle name="Notiz 2 4 2 8 5 2" xfId="14559"/>
    <cellStyle name="Notiz 2 4 2 8 5 2 2" xfId="15022"/>
    <cellStyle name="Notiz 2 4 2 8 5 2 2 2" xfId="17379"/>
    <cellStyle name="Notiz 2 4 2 8 5 2 2 2 2" xfId="24516"/>
    <cellStyle name="Notiz 2 4 2 8 5 2 2 2 2 2" xfId="38831"/>
    <cellStyle name="Notiz 2 4 2 8 5 2 2 2 3" xfId="31694"/>
    <cellStyle name="Notiz 2 4 2 8 5 2 2 3" xfId="19733"/>
    <cellStyle name="Notiz 2 4 2 8 5 2 2 3 2" xfId="26870"/>
    <cellStyle name="Notiz 2 4 2 8 5 2 2 3 2 2" xfId="41185"/>
    <cellStyle name="Notiz 2 4 2 8 5 2 2 3 3" xfId="34048"/>
    <cellStyle name="Notiz 2 4 2 8 5 2 2 4" xfId="21009"/>
    <cellStyle name="Notiz 2 4 2 8 5 2 2 4 2" xfId="28146"/>
    <cellStyle name="Notiz 2 4 2 8 5 2 2 4 2 2" xfId="42461"/>
    <cellStyle name="Notiz 2 4 2 8 5 2 2 4 3" xfId="35324"/>
    <cellStyle name="Notiz 2 4 2 8 5 2 2 5" xfId="22185"/>
    <cellStyle name="Notiz 2 4 2 8 5 2 2 5 2" xfId="36500"/>
    <cellStyle name="Notiz 2 4 2 8 5 2 2 6" xfId="29341"/>
    <cellStyle name="Notiz 2 4 2 8 5 2 3" xfId="16928"/>
    <cellStyle name="Notiz 2 4 2 8 5 2 3 2" xfId="24087"/>
    <cellStyle name="Notiz 2 4 2 8 5 2 3 2 2" xfId="38402"/>
    <cellStyle name="Notiz 2 4 2 8 5 2 3 3" xfId="31243"/>
    <cellStyle name="Notiz 2 4 2 8 5 2 4" xfId="19282"/>
    <cellStyle name="Notiz 2 4 2 8 5 2 4 2" xfId="26419"/>
    <cellStyle name="Notiz 2 4 2 8 5 2 4 2 2" xfId="40734"/>
    <cellStyle name="Notiz 2 4 2 8 5 2 4 3" xfId="33597"/>
    <cellStyle name="Notiz 2 4 2 8 6" xfId="13841"/>
    <cellStyle name="Notiz 2 4 2 8 6 2" xfId="14382"/>
    <cellStyle name="Notiz 2 4 2 8 6 2 2" xfId="16751"/>
    <cellStyle name="Notiz 2 4 2 8 6 2 2 2" xfId="23910"/>
    <cellStyle name="Notiz 2 4 2 8 6 2 2 2 2" xfId="38225"/>
    <cellStyle name="Notiz 2 4 2 8 6 2 2 3" xfId="31066"/>
    <cellStyle name="Notiz 2 4 2 8 6 2 3" xfId="19105"/>
    <cellStyle name="Notiz 2 4 2 8 6 2 3 2" xfId="26242"/>
    <cellStyle name="Notiz 2 4 2 8 6 2 3 2 2" xfId="40557"/>
    <cellStyle name="Notiz 2 4 2 8 6 2 3 3" xfId="33420"/>
    <cellStyle name="Notiz 2 4 2 8 6 2 4" xfId="20438"/>
    <cellStyle name="Notiz 2 4 2 8 6 2 4 2" xfId="27575"/>
    <cellStyle name="Notiz 2 4 2 8 6 2 4 2 2" xfId="41890"/>
    <cellStyle name="Notiz 2 4 2 8 6 2 4 3" xfId="34753"/>
    <cellStyle name="Notiz 2 4 2 8 6 2 5" xfId="21653"/>
    <cellStyle name="Notiz 2 4 2 8 6 2 5 2" xfId="35968"/>
    <cellStyle name="Notiz 2 4 2 8 6 2 6" xfId="28790"/>
    <cellStyle name="Notiz 2 4 2 8 6 3" xfId="16210"/>
    <cellStyle name="Notiz 2 4 2 8 6 3 2" xfId="23369"/>
    <cellStyle name="Notiz 2 4 2 8 6 3 2 2" xfId="37684"/>
    <cellStyle name="Notiz 2 4 2 8 6 3 3" xfId="30525"/>
    <cellStyle name="Notiz 2 4 2 8 6 4" xfId="18564"/>
    <cellStyle name="Notiz 2 4 2 8 6 4 2" xfId="25701"/>
    <cellStyle name="Notiz 2 4 2 8 6 4 2 2" xfId="40016"/>
    <cellStyle name="Notiz 2 4 2 8 6 4 3" xfId="32879"/>
    <cellStyle name="Notiz 2 4 2 9" xfId="13584"/>
    <cellStyle name="Notiz 2 4 2 9 2" xfId="13753"/>
    <cellStyle name="Notiz 2 4 2 9 2 2" xfId="16122"/>
    <cellStyle name="Notiz 2 4 2 9 2 2 2" xfId="23281"/>
    <cellStyle name="Notiz 2 4 2 9 2 2 2 2" xfId="37596"/>
    <cellStyle name="Notiz 2 4 2 9 2 2 3" xfId="30437"/>
    <cellStyle name="Notiz 2 4 2 9 2 3" xfId="18476"/>
    <cellStyle name="Notiz 2 4 2 9 2 3 2" xfId="25613"/>
    <cellStyle name="Notiz 2 4 2 9 2 3 2 2" xfId="39928"/>
    <cellStyle name="Notiz 2 4 2 9 2 3 3" xfId="32791"/>
    <cellStyle name="Notiz 2 4 2 9 2 4" xfId="20002"/>
    <cellStyle name="Notiz 2 4 2 9 2 4 2" xfId="27139"/>
    <cellStyle name="Notiz 2 4 2 9 2 4 2 2" xfId="41454"/>
    <cellStyle name="Notiz 2 4 2 9 2 4 3" xfId="34317"/>
    <cellStyle name="Notiz 2 4 2 9 2 5" xfId="21217"/>
    <cellStyle name="Notiz 2 4 2 9 2 5 2" xfId="35532"/>
    <cellStyle name="Notiz 2 4 2 9 2 6" xfId="28354"/>
    <cellStyle name="Notiz 2 4 2 9 3" xfId="15953"/>
    <cellStyle name="Notiz 2 4 2 9 3 2" xfId="23112"/>
    <cellStyle name="Notiz 2 4 2 9 3 2 2" xfId="37427"/>
    <cellStyle name="Notiz 2 4 2 9 3 3" xfId="30268"/>
    <cellStyle name="Notiz 2 4 2 9 4" xfId="18307"/>
    <cellStyle name="Notiz 2 4 2 9 4 2" xfId="25444"/>
    <cellStyle name="Notiz 2 4 2 9 4 2 2" xfId="39759"/>
    <cellStyle name="Notiz 2 4 2 9 4 3" xfId="32622"/>
    <cellStyle name="Notiz 2 4 3" xfId="1659"/>
    <cellStyle name="Notiz 2 4 3 2" xfId="3702"/>
    <cellStyle name="Notiz 2 4 3 2 2" xfId="13977"/>
    <cellStyle name="Notiz 2 4 3 2 2 2" xfId="13728"/>
    <cellStyle name="Notiz 2 4 3 2 2 2 2" xfId="16097"/>
    <cellStyle name="Notiz 2 4 3 2 2 2 2 2" xfId="23256"/>
    <cellStyle name="Notiz 2 4 3 2 2 2 2 2 2" xfId="37571"/>
    <cellStyle name="Notiz 2 4 3 2 2 2 2 3" xfId="30412"/>
    <cellStyle name="Notiz 2 4 3 2 2 2 3" xfId="18451"/>
    <cellStyle name="Notiz 2 4 3 2 2 2 3 2" xfId="25588"/>
    <cellStyle name="Notiz 2 4 3 2 2 2 3 2 2" xfId="39903"/>
    <cellStyle name="Notiz 2 4 3 2 2 2 3 3" xfId="32766"/>
    <cellStyle name="Notiz 2 4 3 2 2 2 4" xfId="19977"/>
    <cellStyle name="Notiz 2 4 3 2 2 2 4 2" xfId="27114"/>
    <cellStyle name="Notiz 2 4 3 2 2 2 4 2 2" xfId="41429"/>
    <cellStyle name="Notiz 2 4 3 2 2 2 4 3" xfId="34292"/>
    <cellStyle name="Notiz 2 4 3 2 2 2 5" xfId="21192"/>
    <cellStyle name="Notiz 2 4 3 2 2 2 5 2" xfId="35507"/>
    <cellStyle name="Notiz 2 4 3 2 2 2 6" xfId="28329"/>
    <cellStyle name="Notiz 2 4 3 2 2 3" xfId="16346"/>
    <cellStyle name="Notiz 2 4 3 2 2 3 2" xfId="23505"/>
    <cellStyle name="Notiz 2 4 3 2 2 3 2 2" xfId="37820"/>
    <cellStyle name="Notiz 2 4 3 2 2 3 3" xfId="30661"/>
    <cellStyle name="Notiz 2 4 3 2 2 4" xfId="18700"/>
    <cellStyle name="Notiz 2 4 3 2 2 4 2" xfId="25837"/>
    <cellStyle name="Notiz 2 4 3 2 2 4 2 2" xfId="40152"/>
    <cellStyle name="Notiz 2 4 3 2 2 4 3" xfId="33015"/>
    <cellStyle name="Notiz 2 4 3 3" xfId="8108"/>
    <cellStyle name="Notiz 2 4 3 4" xfId="11670"/>
    <cellStyle name="Notiz 2 4 3 4 2" xfId="13846"/>
    <cellStyle name="Notiz 2 4 3 4 2 2" xfId="13956"/>
    <cellStyle name="Notiz 2 4 3 4 2 2 2" xfId="16325"/>
    <cellStyle name="Notiz 2 4 3 4 2 2 2 2" xfId="23484"/>
    <cellStyle name="Notiz 2 4 3 4 2 2 2 2 2" xfId="37799"/>
    <cellStyle name="Notiz 2 4 3 4 2 2 2 3" xfId="30640"/>
    <cellStyle name="Notiz 2 4 3 4 2 2 3" xfId="18679"/>
    <cellStyle name="Notiz 2 4 3 4 2 2 3 2" xfId="25816"/>
    <cellStyle name="Notiz 2 4 3 4 2 2 3 2 2" xfId="40131"/>
    <cellStyle name="Notiz 2 4 3 4 2 2 3 3" xfId="32994"/>
    <cellStyle name="Notiz 2 4 3 4 2 2 4" xfId="20120"/>
    <cellStyle name="Notiz 2 4 3 4 2 2 4 2" xfId="27257"/>
    <cellStyle name="Notiz 2 4 3 4 2 2 4 2 2" xfId="41572"/>
    <cellStyle name="Notiz 2 4 3 4 2 2 4 3" xfId="34435"/>
    <cellStyle name="Notiz 2 4 3 4 2 2 5" xfId="21335"/>
    <cellStyle name="Notiz 2 4 3 4 2 2 5 2" xfId="35650"/>
    <cellStyle name="Notiz 2 4 3 4 2 2 6" xfId="28472"/>
    <cellStyle name="Notiz 2 4 3 4 2 3" xfId="16215"/>
    <cellStyle name="Notiz 2 4 3 4 2 3 2" xfId="23374"/>
    <cellStyle name="Notiz 2 4 3 4 2 3 2 2" xfId="37689"/>
    <cellStyle name="Notiz 2 4 3 4 2 3 3" xfId="30530"/>
    <cellStyle name="Notiz 2 4 3 4 2 4" xfId="18569"/>
    <cellStyle name="Notiz 2 4 3 4 2 4 2" xfId="25706"/>
    <cellStyle name="Notiz 2 4 3 4 2 4 2 2" xfId="40021"/>
    <cellStyle name="Notiz 2 4 3 4 2 4 3" xfId="32884"/>
    <cellStyle name="Notiz 2 4 3 5" xfId="13589"/>
    <cellStyle name="Notiz 2 4 3 5 2" xfId="14361"/>
    <cellStyle name="Notiz 2 4 3 5 2 2" xfId="16730"/>
    <cellStyle name="Notiz 2 4 3 5 2 2 2" xfId="23889"/>
    <cellStyle name="Notiz 2 4 3 5 2 2 2 2" xfId="38204"/>
    <cellStyle name="Notiz 2 4 3 5 2 2 3" xfId="31045"/>
    <cellStyle name="Notiz 2 4 3 5 2 3" xfId="19084"/>
    <cellStyle name="Notiz 2 4 3 5 2 3 2" xfId="26221"/>
    <cellStyle name="Notiz 2 4 3 5 2 3 2 2" xfId="40536"/>
    <cellStyle name="Notiz 2 4 3 5 2 3 3" xfId="33399"/>
    <cellStyle name="Notiz 2 4 3 5 2 4" xfId="20417"/>
    <cellStyle name="Notiz 2 4 3 5 2 4 2" xfId="27554"/>
    <cellStyle name="Notiz 2 4 3 5 2 4 2 2" xfId="41869"/>
    <cellStyle name="Notiz 2 4 3 5 2 4 3" xfId="34732"/>
    <cellStyle name="Notiz 2 4 3 5 2 5" xfId="21632"/>
    <cellStyle name="Notiz 2 4 3 5 2 5 2" xfId="35947"/>
    <cellStyle name="Notiz 2 4 3 5 2 6" xfId="28769"/>
    <cellStyle name="Notiz 2 4 3 5 3" xfId="15958"/>
    <cellStyle name="Notiz 2 4 3 5 3 2" xfId="23117"/>
    <cellStyle name="Notiz 2 4 3 5 3 2 2" xfId="37432"/>
    <cellStyle name="Notiz 2 4 3 5 3 3" xfId="30273"/>
    <cellStyle name="Notiz 2 4 3 5 4" xfId="18312"/>
    <cellStyle name="Notiz 2 4 3 5 4 2" xfId="25449"/>
    <cellStyle name="Notiz 2 4 3 5 4 2 2" xfId="39764"/>
    <cellStyle name="Notiz 2 4 3 5 4 3" xfId="32627"/>
    <cellStyle name="Notiz 2 4 4" xfId="1660"/>
    <cellStyle name="Notiz 2 4 4 2" xfId="3703"/>
    <cellStyle name="Notiz 2 4 4 2 2" xfId="13978"/>
    <cellStyle name="Notiz 2 4 4 2 2 2" xfId="13757"/>
    <cellStyle name="Notiz 2 4 4 2 2 2 2" xfId="16126"/>
    <cellStyle name="Notiz 2 4 4 2 2 2 2 2" xfId="23285"/>
    <cellStyle name="Notiz 2 4 4 2 2 2 2 2 2" xfId="37600"/>
    <cellStyle name="Notiz 2 4 4 2 2 2 2 3" xfId="30441"/>
    <cellStyle name="Notiz 2 4 4 2 2 2 3" xfId="18480"/>
    <cellStyle name="Notiz 2 4 4 2 2 2 3 2" xfId="25617"/>
    <cellStyle name="Notiz 2 4 4 2 2 2 3 2 2" xfId="39932"/>
    <cellStyle name="Notiz 2 4 4 2 2 2 3 3" xfId="32795"/>
    <cellStyle name="Notiz 2 4 4 2 2 2 4" xfId="20006"/>
    <cellStyle name="Notiz 2 4 4 2 2 2 4 2" xfId="27143"/>
    <cellStyle name="Notiz 2 4 4 2 2 2 4 2 2" xfId="41458"/>
    <cellStyle name="Notiz 2 4 4 2 2 2 4 3" xfId="34321"/>
    <cellStyle name="Notiz 2 4 4 2 2 2 5" xfId="21221"/>
    <cellStyle name="Notiz 2 4 4 2 2 2 5 2" xfId="35536"/>
    <cellStyle name="Notiz 2 4 4 2 2 2 6" xfId="28358"/>
    <cellStyle name="Notiz 2 4 4 2 2 3" xfId="16347"/>
    <cellStyle name="Notiz 2 4 4 2 2 3 2" xfId="23506"/>
    <cellStyle name="Notiz 2 4 4 2 2 3 2 2" xfId="37821"/>
    <cellStyle name="Notiz 2 4 4 2 2 3 3" xfId="30662"/>
    <cellStyle name="Notiz 2 4 4 2 2 4" xfId="18701"/>
    <cellStyle name="Notiz 2 4 4 2 2 4 2" xfId="25838"/>
    <cellStyle name="Notiz 2 4 4 2 2 4 2 2" xfId="40153"/>
    <cellStyle name="Notiz 2 4 4 2 2 4 3" xfId="33016"/>
    <cellStyle name="Notiz 2 4 4 3" xfId="11671"/>
    <cellStyle name="Notiz 2 4 4 3 2" xfId="13847"/>
    <cellStyle name="Notiz 2 4 4 3 2 2" xfId="14135"/>
    <cellStyle name="Notiz 2 4 4 3 2 2 2" xfId="16504"/>
    <cellStyle name="Notiz 2 4 4 3 2 2 2 2" xfId="23663"/>
    <cellStyle name="Notiz 2 4 4 3 2 2 2 2 2" xfId="37978"/>
    <cellStyle name="Notiz 2 4 4 3 2 2 2 3" xfId="30819"/>
    <cellStyle name="Notiz 2 4 4 3 2 2 3" xfId="18858"/>
    <cellStyle name="Notiz 2 4 4 3 2 2 3 2" xfId="25995"/>
    <cellStyle name="Notiz 2 4 4 3 2 2 3 2 2" xfId="40310"/>
    <cellStyle name="Notiz 2 4 4 3 2 2 3 3" xfId="33173"/>
    <cellStyle name="Notiz 2 4 4 3 2 2 4" xfId="20195"/>
    <cellStyle name="Notiz 2 4 4 3 2 2 4 2" xfId="27332"/>
    <cellStyle name="Notiz 2 4 4 3 2 2 4 2 2" xfId="41647"/>
    <cellStyle name="Notiz 2 4 4 3 2 2 4 3" xfId="34510"/>
    <cellStyle name="Notiz 2 4 4 3 2 2 5" xfId="21410"/>
    <cellStyle name="Notiz 2 4 4 3 2 2 5 2" xfId="35725"/>
    <cellStyle name="Notiz 2 4 4 3 2 2 6" xfId="28547"/>
    <cellStyle name="Notiz 2 4 4 3 2 3" xfId="16216"/>
    <cellStyle name="Notiz 2 4 4 3 2 3 2" xfId="23375"/>
    <cellStyle name="Notiz 2 4 4 3 2 3 2 2" xfId="37690"/>
    <cellStyle name="Notiz 2 4 4 3 2 3 3" xfId="30531"/>
    <cellStyle name="Notiz 2 4 4 3 2 4" xfId="18570"/>
    <cellStyle name="Notiz 2 4 4 3 2 4 2" xfId="25707"/>
    <cellStyle name="Notiz 2 4 4 3 2 4 2 2" xfId="40022"/>
    <cellStyle name="Notiz 2 4 4 3 2 4 3" xfId="32885"/>
    <cellStyle name="Notiz 2 4 4 4" xfId="13590"/>
    <cellStyle name="Notiz 2 4 4 4 2" xfId="14610"/>
    <cellStyle name="Notiz 2 4 4 4 2 2" xfId="16973"/>
    <cellStyle name="Notiz 2 4 4 4 2 2 2" xfId="24132"/>
    <cellStyle name="Notiz 2 4 4 4 2 2 2 2" xfId="38447"/>
    <cellStyle name="Notiz 2 4 4 4 2 2 3" xfId="31288"/>
    <cellStyle name="Notiz 2 4 4 4 2 3" xfId="19327"/>
    <cellStyle name="Notiz 2 4 4 4 2 3 2" xfId="26464"/>
    <cellStyle name="Notiz 2 4 4 4 2 3 2 2" xfId="40779"/>
    <cellStyle name="Notiz 2 4 4 4 2 3 3" xfId="33642"/>
    <cellStyle name="Notiz 2 4 4 4 2 4" xfId="20625"/>
    <cellStyle name="Notiz 2 4 4 4 2 4 2" xfId="27762"/>
    <cellStyle name="Notiz 2 4 4 4 2 4 2 2" xfId="42077"/>
    <cellStyle name="Notiz 2 4 4 4 2 4 3" xfId="34940"/>
    <cellStyle name="Notiz 2 4 4 4 2 5" xfId="21840"/>
    <cellStyle name="Notiz 2 4 4 4 2 5 2" xfId="36155"/>
    <cellStyle name="Notiz 2 4 4 4 2 6" xfId="28977"/>
    <cellStyle name="Notiz 2 4 4 4 3" xfId="15959"/>
    <cellStyle name="Notiz 2 4 4 4 3 2" xfId="23118"/>
    <cellStyle name="Notiz 2 4 4 4 3 2 2" xfId="37433"/>
    <cellStyle name="Notiz 2 4 4 4 3 3" xfId="30274"/>
    <cellStyle name="Notiz 2 4 4 4 4" xfId="18313"/>
    <cellStyle name="Notiz 2 4 4 4 4 2" xfId="25450"/>
    <cellStyle name="Notiz 2 4 4 4 4 2 2" xfId="39765"/>
    <cellStyle name="Notiz 2 4 4 4 4 3" xfId="32628"/>
    <cellStyle name="Notiz 2 4 5" xfId="1661"/>
    <cellStyle name="Notiz 2 4 5 2" xfId="3704"/>
    <cellStyle name="Notiz 2 4 5 2 2" xfId="13979"/>
    <cellStyle name="Notiz 2 4 5 2 2 2" xfId="13942"/>
    <cellStyle name="Notiz 2 4 5 2 2 2 2" xfId="16311"/>
    <cellStyle name="Notiz 2 4 5 2 2 2 2 2" xfId="23470"/>
    <cellStyle name="Notiz 2 4 5 2 2 2 2 2 2" xfId="37785"/>
    <cellStyle name="Notiz 2 4 5 2 2 2 2 3" xfId="30626"/>
    <cellStyle name="Notiz 2 4 5 2 2 2 3" xfId="18665"/>
    <cellStyle name="Notiz 2 4 5 2 2 2 3 2" xfId="25802"/>
    <cellStyle name="Notiz 2 4 5 2 2 2 3 2 2" xfId="40117"/>
    <cellStyle name="Notiz 2 4 5 2 2 2 3 3" xfId="32980"/>
    <cellStyle name="Notiz 2 4 5 2 2 2 4" xfId="20106"/>
    <cellStyle name="Notiz 2 4 5 2 2 2 4 2" xfId="27243"/>
    <cellStyle name="Notiz 2 4 5 2 2 2 4 2 2" xfId="41558"/>
    <cellStyle name="Notiz 2 4 5 2 2 2 4 3" xfId="34421"/>
    <cellStyle name="Notiz 2 4 5 2 2 2 5" xfId="21321"/>
    <cellStyle name="Notiz 2 4 5 2 2 2 5 2" xfId="35636"/>
    <cellStyle name="Notiz 2 4 5 2 2 2 6" xfId="28458"/>
    <cellStyle name="Notiz 2 4 5 2 2 3" xfId="16348"/>
    <cellStyle name="Notiz 2 4 5 2 2 3 2" xfId="23507"/>
    <cellStyle name="Notiz 2 4 5 2 2 3 2 2" xfId="37822"/>
    <cellStyle name="Notiz 2 4 5 2 2 3 3" xfId="30663"/>
    <cellStyle name="Notiz 2 4 5 2 2 4" xfId="18702"/>
    <cellStyle name="Notiz 2 4 5 2 2 4 2" xfId="25839"/>
    <cellStyle name="Notiz 2 4 5 2 2 4 2 2" xfId="40154"/>
    <cellStyle name="Notiz 2 4 5 2 2 4 3" xfId="33017"/>
    <cellStyle name="Notiz 2 4 5 3" xfId="11672"/>
    <cellStyle name="Notiz 2 4 5 3 2" xfId="13848"/>
    <cellStyle name="Notiz 2 4 5 3 2 2" xfId="14675"/>
    <cellStyle name="Notiz 2 4 5 3 2 2 2" xfId="17038"/>
    <cellStyle name="Notiz 2 4 5 3 2 2 2 2" xfId="24197"/>
    <cellStyle name="Notiz 2 4 5 3 2 2 2 2 2" xfId="38512"/>
    <cellStyle name="Notiz 2 4 5 3 2 2 2 3" xfId="31353"/>
    <cellStyle name="Notiz 2 4 5 3 2 2 3" xfId="19392"/>
    <cellStyle name="Notiz 2 4 5 3 2 2 3 2" xfId="26529"/>
    <cellStyle name="Notiz 2 4 5 3 2 2 3 2 2" xfId="40844"/>
    <cellStyle name="Notiz 2 4 5 3 2 2 3 3" xfId="33707"/>
    <cellStyle name="Notiz 2 4 5 3 2 2 4" xfId="20690"/>
    <cellStyle name="Notiz 2 4 5 3 2 2 4 2" xfId="27827"/>
    <cellStyle name="Notiz 2 4 5 3 2 2 4 2 2" xfId="42142"/>
    <cellStyle name="Notiz 2 4 5 3 2 2 4 3" xfId="35005"/>
    <cellStyle name="Notiz 2 4 5 3 2 2 5" xfId="21905"/>
    <cellStyle name="Notiz 2 4 5 3 2 2 5 2" xfId="36220"/>
    <cellStyle name="Notiz 2 4 5 3 2 2 6" xfId="29042"/>
    <cellStyle name="Notiz 2 4 5 3 2 3" xfId="16217"/>
    <cellStyle name="Notiz 2 4 5 3 2 3 2" xfId="23376"/>
    <cellStyle name="Notiz 2 4 5 3 2 3 2 2" xfId="37691"/>
    <cellStyle name="Notiz 2 4 5 3 2 3 3" xfId="30532"/>
    <cellStyle name="Notiz 2 4 5 3 2 4" xfId="18571"/>
    <cellStyle name="Notiz 2 4 5 3 2 4 2" xfId="25708"/>
    <cellStyle name="Notiz 2 4 5 3 2 4 2 2" xfId="40023"/>
    <cellStyle name="Notiz 2 4 5 3 2 4 3" xfId="32886"/>
    <cellStyle name="Notiz 2 4 5 4" xfId="13591"/>
    <cellStyle name="Notiz 2 4 5 4 2" xfId="14362"/>
    <cellStyle name="Notiz 2 4 5 4 2 2" xfId="16731"/>
    <cellStyle name="Notiz 2 4 5 4 2 2 2" xfId="23890"/>
    <cellStyle name="Notiz 2 4 5 4 2 2 2 2" xfId="38205"/>
    <cellStyle name="Notiz 2 4 5 4 2 2 3" xfId="31046"/>
    <cellStyle name="Notiz 2 4 5 4 2 3" xfId="19085"/>
    <cellStyle name="Notiz 2 4 5 4 2 3 2" xfId="26222"/>
    <cellStyle name="Notiz 2 4 5 4 2 3 2 2" xfId="40537"/>
    <cellStyle name="Notiz 2 4 5 4 2 3 3" xfId="33400"/>
    <cellStyle name="Notiz 2 4 5 4 2 4" xfId="20418"/>
    <cellStyle name="Notiz 2 4 5 4 2 4 2" xfId="27555"/>
    <cellStyle name="Notiz 2 4 5 4 2 4 2 2" xfId="41870"/>
    <cellStyle name="Notiz 2 4 5 4 2 4 3" xfId="34733"/>
    <cellStyle name="Notiz 2 4 5 4 2 5" xfId="21633"/>
    <cellStyle name="Notiz 2 4 5 4 2 5 2" xfId="35948"/>
    <cellStyle name="Notiz 2 4 5 4 2 6" xfId="28770"/>
    <cellStyle name="Notiz 2 4 5 4 3" xfId="15960"/>
    <cellStyle name="Notiz 2 4 5 4 3 2" xfId="23119"/>
    <cellStyle name="Notiz 2 4 5 4 3 2 2" xfId="37434"/>
    <cellStyle name="Notiz 2 4 5 4 3 3" xfId="30275"/>
    <cellStyle name="Notiz 2 4 5 4 4" xfId="18314"/>
    <cellStyle name="Notiz 2 4 5 4 4 2" xfId="25451"/>
    <cellStyle name="Notiz 2 4 5 4 4 2 2" xfId="39766"/>
    <cellStyle name="Notiz 2 4 5 4 4 3" xfId="32629"/>
    <cellStyle name="Notiz 2 4 6" xfId="1662"/>
    <cellStyle name="Notiz 2 4 6 2" xfId="3705"/>
    <cellStyle name="Notiz 2 4 6 2 2" xfId="13980"/>
    <cellStyle name="Notiz 2 4 6 2 2 2" xfId="14471"/>
    <cellStyle name="Notiz 2 4 6 2 2 2 2" xfId="16840"/>
    <cellStyle name="Notiz 2 4 6 2 2 2 2 2" xfId="23999"/>
    <cellStyle name="Notiz 2 4 6 2 2 2 2 2 2" xfId="38314"/>
    <cellStyle name="Notiz 2 4 6 2 2 2 2 3" xfId="31155"/>
    <cellStyle name="Notiz 2 4 6 2 2 2 3" xfId="19194"/>
    <cellStyle name="Notiz 2 4 6 2 2 2 3 2" xfId="26331"/>
    <cellStyle name="Notiz 2 4 6 2 2 2 3 2 2" xfId="40646"/>
    <cellStyle name="Notiz 2 4 6 2 2 2 3 3" xfId="33509"/>
    <cellStyle name="Notiz 2 4 6 2 2 2 4" xfId="20514"/>
    <cellStyle name="Notiz 2 4 6 2 2 2 4 2" xfId="27651"/>
    <cellStyle name="Notiz 2 4 6 2 2 2 4 2 2" xfId="41966"/>
    <cellStyle name="Notiz 2 4 6 2 2 2 4 3" xfId="34829"/>
    <cellStyle name="Notiz 2 4 6 2 2 2 5" xfId="21729"/>
    <cellStyle name="Notiz 2 4 6 2 2 2 5 2" xfId="36044"/>
    <cellStyle name="Notiz 2 4 6 2 2 2 6" xfId="28866"/>
    <cellStyle name="Notiz 2 4 6 2 2 3" xfId="16349"/>
    <cellStyle name="Notiz 2 4 6 2 2 3 2" xfId="23508"/>
    <cellStyle name="Notiz 2 4 6 2 2 3 2 2" xfId="37823"/>
    <cellStyle name="Notiz 2 4 6 2 2 3 3" xfId="30664"/>
    <cellStyle name="Notiz 2 4 6 2 2 4" xfId="18703"/>
    <cellStyle name="Notiz 2 4 6 2 2 4 2" xfId="25840"/>
    <cellStyle name="Notiz 2 4 6 2 2 4 2 2" xfId="40155"/>
    <cellStyle name="Notiz 2 4 6 2 2 4 3" xfId="33018"/>
    <cellStyle name="Notiz 2 4 6 3" xfId="11673"/>
    <cellStyle name="Notiz 2 4 6 3 2" xfId="13849"/>
    <cellStyle name="Notiz 2 4 6 3 2 2" xfId="13416"/>
    <cellStyle name="Notiz 2 4 6 3 2 2 2" xfId="15785"/>
    <cellStyle name="Notiz 2 4 6 3 2 2 2 2" xfId="22944"/>
    <cellStyle name="Notiz 2 4 6 3 2 2 2 2 2" xfId="37259"/>
    <cellStyle name="Notiz 2 4 6 3 2 2 2 3" xfId="30100"/>
    <cellStyle name="Notiz 2 4 6 3 2 2 3" xfId="18139"/>
    <cellStyle name="Notiz 2 4 6 3 2 2 3 2" xfId="25276"/>
    <cellStyle name="Notiz 2 4 6 3 2 2 3 2 2" xfId="39591"/>
    <cellStyle name="Notiz 2 4 6 3 2 2 3 3" xfId="32454"/>
    <cellStyle name="Notiz 2 4 6 3 2 2 4" xfId="19843"/>
    <cellStyle name="Notiz 2 4 6 3 2 2 4 2" xfId="26980"/>
    <cellStyle name="Notiz 2 4 6 3 2 2 4 2 2" xfId="41295"/>
    <cellStyle name="Notiz 2 4 6 3 2 2 4 3" xfId="34158"/>
    <cellStyle name="Notiz 2 4 6 3 2 2 5" xfId="21058"/>
    <cellStyle name="Notiz 2 4 6 3 2 2 5 2" xfId="35373"/>
    <cellStyle name="Notiz 2 4 6 3 2 2 6" xfId="28195"/>
    <cellStyle name="Notiz 2 4 6 3 2 3" xfId="16218"/>
    <cellStyle name="Notiz 2 4 6 3 2 3 2" xfId="23377"/>
    <cellStyle name="Notiz 2 4 6 3 2 3 2 2" xfId="37692"/>
    <cellStyle name="Notiz 2 4 6 3 2 3 3" xfId="30533"/>
    <cellStyle name="Notiz 2 4 6 3 2 4" xfId="18572"/>
    <cellStyle name="Notiz 2 4 6 3 2 4 2" xfId="25709"/>
    <cellStyle name="Notiz 2 4 6 3 2 4 2 2" xfId="40024"/>
    <cellStyle name="Notiz 2 4 6 3 2 4 3" xfId="32887"/>
    <cellStyle name="Notiz 2 4 6 4" xfId="13592"/>
    <cellStyle name="Notiz 2 4 6 4 2" xfId="14655"/>
    <cellStyle name="Notiz 2 4 6 4 2 2" xfId="17018"/>
    <cellStyle name="Notiz 2 4 6 4 2 2 2" xfId="24177"/>
    <cellStyle name="Notiz 2 4 6 4 2 2 2 2" xfId="38492"/>
    <cellStyle name="Notiz 2 4 6 4 2 2 3" xfId="31333"/>
    <cellStyle name="Notiz 2 4 6 4 2 3" xfId="19372"/>
    <cellStyle name="Notiz 2 4 6 4 2 3 2" xfId="26509"/>
    <cellStyle name="Notiz 2 4 6 4 2 3 2 2" xfId="40824"/>
    <cellStyle name="Notiz 2 4 6 4 2 3 3" xfId="33687"/>
    <cellStyle name="Notiz 2 4 6 4 2 4" xfId="20670"/>
    <cellStyle name="Notiz 2 4 6 4 2 4 2" xfId="27807"/>
    <cellStyle name="Notiz 2 4 6 4 2 4 2 2" xfId="42122"/>
    <cellStyle name="Notiz 2 4 6 4 2 4 3" xfId="34985"/>
    <cellStyle name="Notiz 2 4 6 4 2 5" xfId="21885"/>
    <cellStyle name="Notiz 2 4 6 4 2 5 2" xfId="36200"/>
    <cellStyle name="Notiz 2 4 6 4 2 6" xfId="29022"/>
    <cellStyle name="Notiz 2 4 6 4 3" xfId="15961"/>
    <cellStyle name="Notiz 2 4 6 4 3 2" xfId="23120"/>
    <cellStyle name="Notiz 2 4 6 4 3 2 2" xfId="37435"/>
    <cellStyle name="Notiz 2 4 6 4 3 3" xfId="30276"/>
    <cellStyle name="Notiz 2 4 6 4 4" xfId="18315"/>
    <cellStyle name="Notiz 2 4 6 4 4 2" xfId="25452"/>
    <cellStyle name="Notiz 2 4 6 4 4 2 2" xfId="39767"/>
    <cellStyle name="Notiz 2 4 6 4 4 3" xfId="32630"/>
    <cellStyle name="Notiz 2 4 7" xfId="3696"/>
    <cellStyle name="Notiz 2 4 7 2" xfId="13971"/>
    <cellStyle name="Notiz 2 4 7 2 2" xfId="13755"/>
    <cellStyle name="Notiz 2 4 7 2 2 2" xfId="16124"/>
    <cellStyle name="Notiz 2 4 7 2 2 2 2" xfId="23283"/>
    <cellStyle name="Notiz 2 4 7 2 2 2 2 2" xfId="37598"/>
    <cellStyle name="Notiz 2 4 7 2 2 2 3" xfId="30439"/>
    <cellStyle name="Notiz 2 4 7 2 2 3" xfId="18478"/>
    <cellStyle name="Notiz 2 4 7 2 2 3 2" xfId="25615"/>
    <cellStyle name="Notiz 2 4 7 2 2 3 2 2" xfId="39930"/>
    <cellStyle name="Notiz 2 4 7 2 2 3 3" xfId="32793"/>
    <cellStyle name="Notiz 2 4 7 2 2 4" xfId="20004"/>
    <cellStyle name="Notiz 2 4 7 2 2 4 2" xfId="27141"/>
    <cellStyle name="Notiz 2 4 7 2 2 4 2 2" xfId="41456"/>
    <cellStyle name="Notiz 2 4 7 2 2 4 3" xfId="34319"/>
    <cellStyle name="Notiz 2 4 7 2 2 5" xfId="21219"/>
    <cellStyle name="Notiz 2 4 7 2 2 5 2" xfId="35534"/>
    <cellStyle name="Notiz 2 4 7 2 2 6" xfId="28356"/>
    <cellStyle name="Notiz 2 4 7 2 3" xfId="16340"/>
    <cellStyle name="Notiz 2 4 7 2 3 2" xfId="23499"/>
    <cellStyle name="Notiz 2 4 7 2 3 2 2" xfId="37814"/>
    <cellStyle name="Notiz 2 4 7 2 3 3" xfId="30655"/>
    <cellStyle name="Notiz 2 4 7 2 4" xfId="18694"/>
    <cellStyle name="Notiz 2 4 7 2 4 2" xfId="25831"/>
    <cellStyle name="Notiz 2 4 7 2 4 2 2" xfId="40146"/>
    <cellStyle name="Notiz 2 4 7 2 4 3" xfId="33009"/>
    <cellStyle name="Notiz 2 4 8" xfId="10794"/>
    <cellStyle name="Notiz 2 4 8 2" xfId="12132"/>
    <cellStyle name="Notiz 2 4 8 2 2" xfId="14468"/>
    <cellStyle name="Notiz 2 4 8 2 2 2" xfId="15000"/>
    <cellStyle name="Notiz 2 4 8 2 2 2 2" xfId="17357"/>
    <cellStyle name="Notiz 2 4 8 2 2 2 2 2" xfId="24494"/>
    <cellStyle name="Notiz 2 4 8 2 2 2 2 2 2" xfId="38809"/>
    <cellStyle name="Notiz 2 4 8 2 2 2 2 3" xfId="31672"/>
    <cellStyle name="Notiz 2 4 8 2 2 2 3" xfId="19711"/>
    <cellStyle name="Notiz 2 4 8 2 2 2 3 2" xfId="26848"/>
    <cellStyle name="Notiz 2 4 8 2 2 2 3 2 2" xfId="41163"/>
    <cellStyle name="Notiz 2 4 8 2 2 2 3 3" xfId="34026"/>
    <cellStyle name="Notiz 2 4 8 2 2 2 4" xfId="20987"/>
    <cellStyle name="Notiz 2 4 8 2 2 2 4 2" xfId="28124"/>
    <cellStyle name="Notiz 2 4 8 2 2 2 4 2 2" xfId="42439"/>
    <cellStyle name="Notiz 2 4 8 2 2 2 4 3" xfId="35302"/>
    <cellStyle name="Notiz 2 4 8 2 2 2 5" xfId="22163"/>
    <cellStyle name="Notiz 2 4 8 2 2 2 5 2" xfId="36478"/>
    <cellStyle name="Notiz 2 4 8 2 2 2 6" xfId="29319"/>
    <cellStyle name="Notiz 2 4 8 2 2 3" xfId="16837"/>
    <cellStyle name="Notiz 2 4 8 2 2 3 2" xfId="23996"/>
    <cellStyle name="Notiz 2 4 8 2 2 3 2 2" xfId="38311"/>
    <cellStyle name="Notiz 2 4 8 2 2 3 3" xfId="31152"/>
    <cellStyle name="Notiz 2 4 8 2 2 4" xfId="19191"/>
    <cellStyle name="Notiz 2 4 8 2 2 4 2" xfId="26328"/>
    <cellStyle name="Notiz 2 4 8 2 2 4 2 2" xfId="40643"/>
    <cellStyle name="Notiz 2 4 8 2 2 4 3" xfId="33506"/>
    <cellStyle name="Notiz 2 4 8 3" xfId="11664"/>
    <cellStyle name="Notiz 2 4 8 3 2" xfId="14542"/>
    <cellStyle name="Notiz 2 4 8 3 2 2" xfId="15017"/>
    <cellStyle name="Notiz 2 4 8 3 2 2 2" xfId="17374"/>
    <cellStyle name="Notiz 2 4 8 3 2 2 2 2" xfId="24511"/>
    <cellStyle name="Notiz 2 4 8 3 2 2 2 2 2" xfId="38826"/>
    <cellStyle name="Notiz 2 4 8 3 2 2 2 3" xfId="31689"/>
    <cellStyle name="Notiz 2 4 8 3 2 2 3" xfId="19728"/>
    <cellStyle name="Notiz 2 4 8 3 2 2 3 2" xfId="26865"/>
    <cellStyle name="Notiz 2 4 8 3 2 2 3 2 2" xfId="41180"/>
    <cellStyle name="Notiz 2 4 8 3 2 2 3 3" xfId="34043"/>
    <cellStyle name="Notiz 2 4 8 3 2 2 4" xfId="21004"/>
    <cellStyle name="Notiz 2 4 8 3 2 2 4 2" xfId="28141"/>
    <cellStyle name="Notiz 2 4 8 3 2 2 4 2 2" xfId="42456"/>
    <cellStyle name="Notiz 2 4 8 3 2 2 4 3" xfId="35319"/>
    <cellStyle name="Notiz 2 4 8 3 2 2 5" xfId="22180"/>
    <cellStyle name="Notiz 2 4 8 3 2 2 5 2" xfId="36495"/>
    <cellStyle name="Notiz 2 4 8 3 2 2 6" xfId="29336"/>
    <cellStyle name="Notiz 2 4 8 3 2 3" xfId="16911"/>
    <cellStyle name="Notiz 2 4 8 3 2 3 2" xfId="24070"/>
    <cellStyle name="Notiz 2 4 8 3 2 3 2 2" xfId="38385"/>
    <cellStyle name="Notiz 2 4 8 3 2 3 3" xfId="31226"/>
    <cellStyle name="Notiz 2 4 8 3 2 4" xfId="19265"/>
    <cellStyle name="Notiz 2 4 8 3 2 4 2" xfId="26402"/>
    <cellStyle name="Notiz 2 4 8 3 2 4 2 2" xfId="40717"/>
    <cellStyle name="Notiz 2 4 8 3 2 4 3" xfId="33580"/>
    <cellStyle name="Notiz 2 4 8 4" xfId="13840"/>
    <cellStyle name="Notiz 2 4 8 4 2" xfId="14606"/>
    <cellStyle name="Notiz 2 4 8 4 2 2" xfId="16969"/>
    <cellStyle name="Notiz 2 4 8 4 2 2 2" xfId="24128"/>
    <cellStyle name="Notiz 2 4 8 4 2 2 2 2" xfId="38443"/>
    <cellStyle name="Notiz 2 4 8 4 2 2 3" xfId="31284"/>
    <cellStyle name="Notiz 2 4 8 4 2 3" xfId="19323"/>
    <cellStyle name="Notiz 2 4 8 4 2 3 2" xfId="26460"/>
    <cellStyle name="Notiz 2 4 8 4 2 3 2 2" xfId="40775"/>
    <cellStyle name="Notiz 2 4 8 4 2 3 3" xfId="33638"/>
    <cellStyle name="Notiz 2 4 8 4 2 4" xfId="20621"/>
    <cellStyle name="Notiz 2 4 8 4 2 4 2" xfId="27758"/>
    <cellStyle name="Notiz 2 4 8 4 2 4 2 2" xfId="42073"/>
    <cellStyle name="Notiz 2 4 8 4 2 4 3" xfId="34936"/>
    <cellStyle name="Notiz 2 4 8 4 2 5" xfId="21836"/>
    <cellStyle name="Notiz 2 4 8 4 2 5 2" xfId="36151"/>
    <cellStyle name="Notiz 2 4 8 4 2 6" xfId="28973"/>
    <cellStyle name="Notiz 2 4 8 4 3" xfId="16209"/>
    <cellStyle name="Notiz 2 4 8 4 3 2" xfId="23368"/>
    <cellStyle name="Notiz 2 4 8 4 3 2 2" xfId="37683"/>
    <cellStyle name="Notiz 2 4 8 4 3 3" xfId="30524"/>
    <cellStyle name="Notiz 2 4 8 4 4" xfId="18563"/>
    <cellStyle name="Notiz 2 4 8 4 4 2" xfId="25700"/>
    <cellStyle name="Notiz 2 4 8 4 4 2 2" xfId="40015"/>
    <cellStyle name="Notiz 2 4 8 4 4 3" xfId="32878"/>
    <cellStyle name="Notiz 2 4 9" xfId="11108"/>
    <cellStyle name="Notiz 2 5" xfId="1663"/>
    <cellStyle name="Notiz 2 5 2" xfId="1664"/>
    <cellStyle name="Notiz 2 5 2 2" xfId="1665"/>
    <cellStyle name="Notiz 2 5 2 2 2" xfId="3708"/>
    <cellStyle name="Notiz 2 5 2 2 2 2" xfId="13983"/>
    <cellStyle name="Notiz 2 5 2 2 2 2 2" xfId="13937"/>
    <cellStyle name="Notiz 2 5 2 2 2 2 2 2" xfId="16306"/>
    <cellStyle name="Notiz 2 5 2 2 2 2 2 2 2" xfId="23465"/>
    <cellStyle name="Notiz 2 5 2 2 2 2 2 2 2 2" xfId="37780"/>
    <cellStyle name="Notiz 2 5 2 2 2 2 2 2 3" xfId="30621"/>
    <cellStyle name="Notiz 2 5 2 2 2 2 2 3" xfId="18660"/>
    <cellStyle name="Notiz 2 5 2 2 2 2 2 3 2" xfId="25797"/>
    <cellStyle name="Notiz 2 5 2 2 2 2 2 3 2 2" xfId="40112"/>
    <cellStyle name="Notiz 2 5 2 2 2 2 2 3 3" xfId="32975"/>
    <cellStyle name="Notiz 2 5 2 2 2 2 2 4" xfId="20101"/>
    <cellStyle name="Notiz 2 5 2 2 2 2 2 4 2" xfId="27238"/>
    <cellStyle name="Notiz 2 5 2 2 2 2 2 4 2 2" xfId="41553"/>
    <cellStyle name="Notiz 2 5 2 2 2 2 2 4 3" xfId="34416"/>
    <cellStyle name="Notiz 2 5 2 2 2 2 2 5" xfId="21316"/>
    <cellStyle name="Notiz 2 5 2 2 2 2 2 5 2" xfId="35631"/>
    <cellStyle name="Notiz 2 5 2 2 2 2 2 6" xfId="28453"/>
    <cellStyle name="Notiz 2 5 2 2 2 2 3" xfId="16352"/>
    <cellStyle name="Notiz 2 5 2 2 2 2 3 2" xfId="23511"/>
    <cellStyle name="Notiz 2 5 2 2 2 2 3 2 2" xfId="37826"/>
    <cellStyle name="Notiz 2 5 2 2 2 2 3 3" xfId="30667"/>
    <cellStyle name="Notiz 2 5 2 2 2 2 4" xfId="18706"/>
    <cellStyle name="Notiz 2 5 2 2 2 2 4 2" xfId="25843"/>
    <cellStyle name="Notiz 2 5 2 2 2 2 4 2 2" xfId="40158"/>
    <cellStyle name="Notiz 2 5 2 2 2 2 4 3" xfId="33021"/>
    <cellStyle name="Notiz 2 5 2 2 3" xfId="11676"/>
    <cellStyle name="Notiz 2 5 2 2 3 2" xfId="13852"/>
    <cellStyle name="Notiz 2 5 2 2 3 2 2" xfId="13779"/>
    <cellStyle name="Notiz 2 5 2 2 3 2 2 2" xfId="16148"/>
    <cellStyle name="Notiz 2 5 2 2 3 2 2 2 2" xfId="23307"/>
    <cellStyle name="Notiz 2 5 2 2 3 2 2 2 2 2" xfId="37622"/>
    <cellStyle name="Notiz 2 5 2 2 3 2 2 2 3" xfId="30463"/>
    <cellStyle name="Notiz 2 5 2 2 3 2 2 3" xfId="18502"/>
    <cellStyle name="Notiz 2 5 2 2 3 2 2 3 2" xfId="25639"/>
    <cellStyle name="Notiz 2 5 2 2 3 2 2 3 2 2" xfId="39954"/>
    <cellStyle name="Notiz 2 5 2 2 3 2 2 3 3" xfId="32817"/>
    <cellStyle name="Notiz 2 5 2 2 3 2 2 4" xfId="20027"/>
    <cellStyle name="Notiz 2 5 2 2 3 2 2 4 2" xfId="27164"/>
    <cellStyle name="Notiz 2 5 2 2 3 2 2 4 2 2" xfId="41479"/>
    <cellStyle name="Notiz 2 5 2 2 3 2 2 4 3" xfId="34342"/>
    <cellStyle name="Notiz 2 5 2 2 3 2 2 5" xfId="21242"/>
    <cellStyle name="Notiz 2 5 2 2 3 2 2 5 2" xfId="35557"/>
    <cellStyle name="Notiz 2 5 2 2 3 2 2 6" xfId="28379"/>
    <cellStyle name="Notiz 2 5 2 2 3 2 3" xfId="16221"/>
    <cellStyle name="Notiz 2 5 2 2 3 2 3 2" xfId="23380"/>
    <cellStyle name="Notiz 2 5 2 2 3 2 3 2 2" xfId="37695"/>
    <cellStyle name="Notiz 2 5 2 2 3 2 3 3" xfId="30536"/>
    <cellStyle name="Notiz 2 5 2 2 3 2 4" xfId="18575"/>
    <cellStyle name="Notiz 2 5 2 2 3 2 4 2" xfId="25712"/>
    <cellStyle name="Notiz 2 5 2 2 3 2 4 2 2" xfId="40027"/>
    <cellStyle name="Notiz 2 5 2 2 3 2 4 3" xfId="32890"/>
    <cellStyle name="Notiz 2 5 2 2 4" xfId="13595"/>
    <cellStyle name="Notiz 2 5 2 2 4 2" xfId="14130"/>
    <cellStyle name="Notiz 2 5 2 2 4 2 2" xfId="16499"/>
    <cellStyle name="Notiz 2 5 2 2 4 2 2 2" xfId="23658"/>
    <cellStyle name="Notiz 2 5 2 2 4 2 2 2 2" xfId="37973"/>
    <cellStyle name="Notiz 2 5 2 2 4 2 2 3" xfId="30814"/>
    <cellStyle name="Notiz 2 5 2 2 4 2 3" xfId="18853"/>
    <cellStyle name="Notiz 2 5 2 2 4 2 3 2" xfId="25990"/>
    <cellStyle name="Notiz 2 5 2 2 4 2 3 2 2" xfId="40305"/>
    <cellStyle name="Notiz 2 5 2 2 4 2 3 3" xfId="33168"/>
    <cellStyle name="Notiz 2 5 2 2 4 2 4" xfId="20190"/>
    <cellStyle name="Notiz 2 5 2 2 4 2 4 2" xfId="27327"/>
    <cellStyle name="Notiz 2 5 2 2 4 2 4 2 2" xfId="41642"/>
    <cellStyle name="Notiz 2 5 2 2 4 2 4 3" xfId="34505"/>
    <cellStyle name="Notiz 2 5 2 2 4 2 5" xfId="21405"/>
    <cellStyle name="Notiz 2 5 2 2 4 2 5 2" xfId="35720"/>
    <cellStyle name="Notiz 2 5 2 2 4 2 6" xfId="28542"/>
    <cellStyle name="Notiz 2 5 2 2 4 3" xfId="15964"/>
    <cellStyle name="Notiz 2 5 2 2 4 3 2" xfId="23123"/>
    <cellStyle name="Notiz 2 5 2 2 4 3 2 2" xfId="37438"/>
    <cellStyle name="Notiz 2 5 2 2 4 3 3" xfId="30279"/>
    <cellStyle name="Notiz 2 5 2 2 4 4" xfId="18318"/>
    <cellStyle name="Notiz 2 5 2 2 4 4 2" xfId="25455"/>
    <cellStyle name="Notiz 2 5 2 2 4 4 2 2" xfId="39770"/>
    <cellStyle name="Notiz 2 5 2 2 4 4 3" xfId="32633"/>
    <cellStyle name="Notiz 2 5 2 3" xfId="1666"/>
    <cellStyle name="Notiz 2 5 2 3 2" xfId="3709"/>
    <cellStyle name="Notiz 2 5 2 3 2 2" xfId="13984"/>
    <cellStyle name="Notiz 2 5 2 3 2 2 2" xfId="12659"/>
    <cellStyle name="Notiz 2 5 2 3 2 2 2 2" xfId="15028"/>
    <cellStyle name="Notiz 2 5 2 3 2 2 2 2 2" xfId="22187"/>
    <cellStyle name="Notiz 2 5 2 3 2 2 2 2 2 2" xfId="36502"/>
    <cellStyle name="Notiz 2 5 2 3 2 2 2 2 3" xfId="29343"/>
    <cellStyle name="Notiz 2 5 2 3 2 2 2 3" xfId="17382"/>
    <cellStyle name="Notiz 2 5 2 3 2 2 2 3 2" xfId="24519"/>
    <cellStyle name="Notiz 2 5 2 3 2 2 2 3 2 2" xfId="38834"/>
    <cellStyle name="Notiz 2 5 2 3 2 2 2 3 3" xfId="31697"/>
    <cellStyle name="Notiz 2 5 2 3 2 2 2 4" xfId="19796"/>
    <cellStyle name="Notiz 2 5 2 3 2 2 2 4 2" xfId="26933"/>
    <cellStyle name="Notiz 2 5 2 3 2 2 2 4 2 2" xfId="41248"/>
    <cellStyle name="Notiz 2 5 2 3 2 2 2 4 3" xfId="34111"/>
    <cellStyle name="Notiz 2 5 2 3 2 2 2 5" xfId="21011"/>
    <cellStyle name="Notiz 2 5 2 3 2 2 2 5 2" xfId="35326"/>
    <cellStyle name="Notiz 2 5 2 3 2 2 2 6" xfId="28148"/>
    <cellStyle name="Notiz 2 5 2 3 2 2 3" xfId="16353"/>
    <cellStyle name="Notiz 2 5 2 3 2 2 3 2" xfId="23512"/>
    <cellStyle name="Notiz 2 5 2 3 2 2 3 2 2" xfId="37827"/>
    <cellStyle name="Notiz 2 5 2 3 2 2 3 3" xfId="30668"/>
    <cellStyle name="Notiz 2 5 2 3 2 2 4" xfId="18707"/>
    <cellStyle name="Notiz 2 5 2 3 2 2 4 2" xfId="25844"/>
    <cellStyle name="Notiz 2 5 2 3 2 2 4 2 2" xfId="40159"/>
    <cellStyle name="Notiz 2 5 2 3 2 2 4 3" xfId="33022"/>
    <cellStyle name="Notiz 2 5 2 3 3" xfId="11677"/>
    <cellStyle name="Notiz 2 5 2 3 3 2" xfId="13853"/>
    <cellStyle name="Notiz 2 5 2 3 3 2 2" xfId="14217"/>
    <cellStyle name="Notiz 2 5 2 3 3 2 2 2" xfId="16586"/>
    <cellStyle name="Notiz 2 5 2 3 3 2 2 2 2" xfId="23745"/>
    <cellStyle name="Notiz 2 5 2 3 3 2 2 2 2 2" xfId="38060"/>
    <cellStyle name="Notiz 2 5 2 3 3 2 2 2 3" xfId="30901"/>
    <cellStyle name="Notiz 2 5 2 3 3 2 2 3" xfId="18940"/>
    <cellStyle name="Notiz 2 5 2 3 3 2 2 3 2" xfId="26077"/>
    <cellStyle name="Notiz 2 5 2 3 3 2 2 3 2 2" xfId="40392"/>
    <cellStyle name="Notiz 2 5 2 3 3 2 2 3 3" xfId="33255"/>
    <cellStyle name="Notiz 2 5 2 3 3 2 2 4" xfId="20274"/>
    <cellStyle name="Notiz 2 5 2 3 3 2 2 4 2" xfId="27411"/>
    <cellStyle name="Notiz 2 5 2 3 3 2 2 4 2 2" xfId="41726"/>
    <cellStyle name="Notiz 2 5 2 3 3 2 2 4 3" xfId="34589"/>
    <cellStyle name="Notiz 2 5 2 3 3 2 2 5" xfId="21489"/>
    <cellStyle name="Notiz 2 5 2 3 3 2 2 5 2" xfId="35804"/>
    <cellStyle name="Notiz 2 5 2 3 3 2 2 6" xfId="28626"/>
    <cellStyle name="Notiz 2 5 2 3 3 2 3" xfId="16222"/>
    <cellStyle name="Notiz 2 5 2 3 3 2 3 2" xfId="23381"/>
    <cellStyle name="Notiz 2 5 2 3 3 2 3 2 2" xfId="37696"/>
    <cellStyle name="Notiz 2 5 2 3 3 2 3 3" xfId="30537"/>
    <cellStyle name="Notiz 2 5 2 3 3 2 4" xfId="18576"/>
    <cellStyle name="Notiz 2 5 2 3 3 2 4 2" xfId="25713"/>
    <cellStyle name="Notiz 2 5 2 3 3 2 4 2 2" xfId="40028"/>
    <cellStyle name="Notiz 2 5 2 3 3 2 4 3" xfId="32891"/>
    <cellStyle name="Notiz 2 5 2 3 4" xfId="13596"/>
    <cellStyle name="Notiz 2 5 2 3 4 2" xfId="14677"/>
    <cellStyle name="Notiz 2 5 2 3 4 2 2" xfId="17040"/>
    <cellStyle name="Notiz 2 5 2 3 4 2 2 2" xfId="24199"/>
    <cellStyle name="Notiz 2 5 2 3 4 2 2 2 2" xfId="38514"/>
    <cellStyle name="Notiz 2 5 2 3 4 2 2 3" xfId="31355"/>
    <cellStyle name="Notiz 2 5 2 3 4 2 3" xfId="19394"/>
    <cellStyle name="Notiz 2 5 2 3 4 2 3 2" xfId="26531"/>
    <cellStyle name="Notiz 2 5 2 3 4 2 3 2 2" xfId="40846"/>
    <cellStyle name="Notiz 2 5 2 3 4 2 3 3" xfId="33709"/>
    <cellStyle name="Notiz 2 5 2 3 4 2 4" xfId="20692"/>
    <cellStyle name="Notiz 2 5 2 3 4 2 4 2" xfId="27829"/>
    <cellStyle name="Notiz 2 5 2 3 4 2 4 2 2" xfId="42144"/>
    <cellStyle name="Notiz 2 5 2 3 4 2 4 3" xfId="35007"/>
    <cellStyle name="Notiz 2 5 2 3 4 2 5" xfId="21907"/>
    <cellStyle name="Notiz 2 5 2 3 4 2 5 2" xfId="36222"/>
    <cellStyle name="Notiz 2 5 2 3 4 2 6" xfId="29044"/>
    <cellStyle name="Notiz 2 5 2 3 4 3" xfId="15965"/>
    <cellStyle name="Notiz 2 5 2 3 4 3 2" xfId="23124"/>
    <cellStyle name="Notiz 2 5 2 3 4 3 2 2" xfId="37439"/>
    <cellStyle name="Notiz 2 5 2 3 4 3 3" xfId="30280"/>
    <cellStyle name="Notiz 2 5 2 3 4 4" xfId="18319"/>
    <cellStyle name="Notiz 2 5 2 3 4 4 2" xfId="25456"/>
    <cellStyle name="Notiz 2 5 2 3 4 4 2 2" xfId="39771"/>
    <cellStyle name="Notiz 2 5 2 3 4 4 3" xfId="32634"/>
    <cellStyle name="Notiz 2 5 2 4" xfId="1667"/>
    <cellStyle name="Notiz 2 5 2 4 2" xfId="3710"/>
    <cellStyle name="Notiz 2 5 2 4 2 2" xfId="13985"/>
    <cellStyle name="Notiz 2 5 2 4 2 2 2" xfId="14267"/>
    <cellStyle name="Notiz 2 5 2 4 2 2 2 2" xfId="16636"/>
    <cellStyle name="Notiz 2 5 2 4 2 2 2 2 2" xfId="23795"/>
    <cellStyle name="Notiz 2 5 2 4 2 2 2 2 2 2" xfId="38110"/>
    <cellStyle name="Notiz 2 5 2 4 2 2 2 2 3" xfId="30951"/>
    <cellStyle name="Notiz 2 5 2 4 2 2 2 3" xfId="18990"/>
    <cellStyle name="Notiz 2 5 2 4 2 2 2 3 2" xfId="26127"/>
    <cellStyle name="Notiz 2 5 2 4 2 2 2 3 2 2" xfId="40442"/>
    <cellStyle name="Notiz 2 5 2 4 2 2 2 3 3" xfId="33305"/>
    <cellStyle name="Notiz 2 5 2 4 2 2 2 4" xfId="20323"/>
    <cellStyle name="Notiz 2 5 2 4 2 2 2 4 2" xfId="27460"/>
    <cellStyle name="Notiz 2 5 2 4 2 2 2 4 2 2" xfId="41775"/>
    <cellStyle name="Notiz 2 5 2 4 2 2 2 4 3" xfId="34638"/>
    <cellStyle name="Notiz 2 5 2 4 2 2 2 5" xfId="21538"/>
    <cellStyle name="Notiz 2 5 2 4 2 2 2 5 2" xfId="35853"/>
    <cellStyle name="Notiz 2 5 2 4 2 2 2 6" xfId="28675"/>
    <cellStyle name="Notiz 2 5 2 4 2 2 3" xfId="16354"/>
    <cellStyle name="Notiz 2 5 2 4 2 2 3 2" xfId="23513"/>
    <cellStyle name="Notiz 2 5 2 4 2 2 3 2 2" xfId="37828"/>
    <cellStyle name="Notiz 2 5 2 4 2 2 3 3" xfId="30669"/>
    <cellStyle name="Notiz 2 5 2 4 2 2 4" xfId="18708"/>
    <cellStyle name="Notiz 2 5 2 4 2 2 4 2" xfId="25845"/>
    <cellStyle name="Notiz 2 5 2 4 2 2 4 2 2" xfId="40160"/>
    <cellStyle name="Notiz 2 5 2 4 2 2 4 3" xfId="33023"/>
    <cellStyle name="Notiz 2 5 2 4 3" xfId="11678"/>
    <cellStyle name="Notiz 2 5 2 4 3 2" xfId="13854"/>
    <cellStyle name="Notiz 2 5 2 4 3 2 2" xfId="14218"/>
    <cellStyle name="Notiz 2 5 2 4 3 2 2 2" xfId="16587"/>
    <cellStyle name="Notiz 2 5 2 4 3 2 2 2 2" xfId="23746"/>
    <cellStyle name="Notiz 2 5 2 4 3 2 2 2 2 2" xfId="38061"/>
    <cellStyle name="Notiz 2 5 2 4 3 2 2 2 3" xfId="30902"/>
    <cellStyle name="Notiz 2 5 2 4 3 2 2 3" xfId="18941"/>
    <cellStyle name="Notiz 2 5 2 4 3 2 2 3 2" xfId="26078"/>
    <cellStyle name="Notiz 2 5 2 4 3 2 2 3 2 2" xfId="40393"/>
    <cellStyle name="Notiz 2 5 2 4 3 2 2 3 3" xfId="33256"/>
    <cellStyle name="Notiz 2 5 2 4 3 2 2 4" xfId="20275"/>
    <cellStyle name="Notiz 2 5 2 4 3 2 2 4 2" xfId="27412"/>
    <cellStyle name="Notiz 2 5 2 4 3 2 2 4 2 2" xfId="41727"/>
    <cellStyle name="Notiz 2 5 2 4 3 2 2 4 3" xfId="34590"/>
    <cellStyle name="Notiz 2 5 2 4 3 2 2 5" xfId="21490"/>
    <cellStyle name="Notiz 2 5 2 4 3 2 2 5 2" xfId="35805"/>
    <cellStyle name="Notiz 2 5 2 4 3 2 2 6" xfId="28627"/>
    <cellStyle name="Notiz 2 5 2 4 3 2 3" xfId="16223"/>
    <cellStyle name="Notiz 2 5 2 4 3 2 3 2" xfId="23382"/>
    <cellStyle name="Notiz 2 5 2 4 3 2 3 2 2" xfId="37697"/>
    <cellStyle name="Notiz 2 5 2 4 3 2 3 3" xfId="30538"/>
    <cellStyle name="Notiz 2 5 2 4 3 2 4" xfId="18577"/>
    <cellStyle name="Notiz 2 5 2 4 3 2 4 2" xfId="25714"/>
    <cellStyle name="Notiz 2 5 2 4 3 2 4 2 2" xfId="40029"/>
    <cellStyle name="Notiz 2 5 2 4 3 2 4 3" xfId="32892"/>
    <cellStyle name="Notiz 2 5 2 4 4" xfId="13597"/>
    <cellStyle name="Notiz 2 5 2 4 4 2" xfId="13943"/>
    <cellStyle name="Notiz 2 5 2 4 4 2 2" xfId="16312"/>
    <cellStyle name="Notiz 2 5 2 4 4 2 2 2" xfId="23471"/>
    <cellStyle name="Notiz 2 5 2 4 4 2 2 2 2" xfId="37786"/>
    <cellStyle name="Notiz 2 5 2 4 4 2 2 3" xfId="30627"/>
    <cellStyle name="Notiz 2 5 2 4 4 2 3" xfId="18666"/>
    <cellStyle name="Notiz 2 5 2 4 4 2 3 2" xfId="25803"/>
    <cellStyle name="Notiz 2 5 2 4 4 2 3 2 2" xfId="40118"/>
    <cellStyle name="Notiz 2 5 2 4 4 2 3 3" xfId="32981"/>
    <cellStyle name="Notiz 2 5 2 4 4 2 4" xfId="20107"/>
    <cellStyle name="Notiz 2 5 2 4 4 2 4 2" xfId="27244"/>
    <cellStyle name="Notiz 2 5 2 4 4 2 4 2 2" xfId="41559"/>
    <cellStyle name="Notiz 2 5 2 4 4 2 4 3" xfId="34422"/>
    <cellStyle name="Notiz 2 5 2 4 4 2 5" xfId="21322"/>
    <cellStyle name="Notiz 2 5 2 4 4 2 5 2" xfId="35637"/>
    <cellStyle name="Notiz 2 5 2 4 4 2 6" xfId="28459"/>
    <cellStyle name="Notiz 2 5 2 4 4 3" xfId="15966"/>
    <cellStyle name="Notiz 2 5 2 4 4 3 2" xfId="23125"/>
    <cellStyle name="Notiz 2 5 2 4 4 3 2 2" xfId="37440"/>
    <cellStyle name="Notiz 2 5 2 4 4 3 3" xfId="30281"/>
    <cellStyle name="Notiz 2 5 2 4 4 4" xfId="18320"/>
    <cellStyle name="Notiz 2 5 2 4 4 4 2" xfId="25457"/>
    <cellStyle name="Notiz 2 5 2 4 4 4 2 2" xfId="39772"/>
    <cellStyle name="Notiz 2 5 2 4 4 4 3" xfId="32635"/>
    <cellStyle name="Notiz 2 5 2 5" xfId="1668"/>
    <cellStyle name="Notiz 2 5 2 5 2" xfId="3711"/>
    <cellStyle name="Notiz 2 5 2 5 2 2" xfId="13986"/>
    <cellStyle name="Notiz 2 5 2 5 2 2 2" xfId="12660"/>
    <cellStyle name="Notiz 2 5 2 5 2 2 2 2" xfId="15029"/>
    <cellStyle name="Notiz 2 5 2 5 2 2 2 2 2" xfId="22188"/>
    <cellStyle name="Notiz 2 5 2 5 2 2 2 2 2 2" xfId="36503"/>
    <cellStyle name="Notiz 2 5 2 5 2 2 2 2 3" xfId="29344"/>
    <cellStyle name="Notiz 2 5 2 5 2 2 2 3" xfId="17383"/>
    <cellStyle name="Notiz 2 5 2 5 2 2 2 3 2" xfId="24520"/>
    <cellStyle name="Notiz 2 5 2 5 2 2 2 3 2 2" xfId="38835"/>
    <cellStyle name="Notiz 2 5 2 5 2 2 2 3 3" xfId="31698"/>
    <cellStyle name="Notiz 2 5 2 5 2 2 2 4" xfId="19797"/>
    <cellStyle name="Notiz 2 5 2 5 2 2 2 4 2" xfId="26934"/>
    <cellStyle name="Notiz 2 5 2 5 2 2 2 4 2 2" xfId="41249"/>
    <cellStyle name="Notiz 2 5 2 5 2 2 2 4 3" xfId="34112"/>
    <cellStyle name="Notiz 2 5 2 5 2 2 2 5" xfId="21012"/>
    <cellStyle name="Notiz 2 5 2 5 2 2 2 5 2" xfId="35327"/>
    <cellStyle name="Notiz 2 5 2 5 2 2 2 6" xfId="28149"/>
    <cellStyle name="Notiz 2 5 2 5 2 2 3" xfId="16355"/>
    <cellStyle name="Notiz 2 5 2 5 2 2 3 2" xfId="23514"/>
    <cellStyle name="Notiz 2 5 2 5 2 2 3 2 2" xfId="37829"/>
    <cellStyle name="Notiz 2 5 2 5 2 2 3 3" xfId="30670"/>
    <cellStyle name="Notiz 2 5 2 5 2 2 4" xfId="18709"/>
    <cellStyle name="Notiz 2 5 2 5 2 2 4 2" xfId="25846"/>
    <cellStyle name="Notiz 2 5 2 5 2 2 4 2 2" xfId="40161"/>
    <cellStyle name="Notiz 2 5 2 5 2 2 4 3" xfId="33024"/>
    <cellStyle name="Notiz 2 5 2 5 3" xfId="11679"/>
    <cellStyle name="Notiz 2 5 2 5 3 2" xfId="13855"/>
    <cellStyle name="Notiz 2 5 2 5 3 2 2" xfId="14072"/>
    <cellStyle name="Notiz 2 5 2 5 3 2 2 2" xfId="16441"/>
    <cellStyle name="Notiz 2 5 2 5 3 2 2 2 2" xfId="23600"/>
    <cellStyle name="Notiz 2 5 2 5 3 2 2 2 2 2" xfId="37915"/>
    <cellStyle name="Notiz 2 5 2 5 3 2 2 2 3" xfId="30756"/>
    <cellStyle name="Notiz 2 5 2 5 3 2 2 3" xfId="18795"/>
    <cellStyle name="Notiz 2 5 2 5 3 2 2 3 2" xfId="25932"/>
    <cellStyle name="Notiz 2 5 2 5 3 2 2 3 2 2" xfId="40247"/>
    <cellStyle name="Notiz 2 5 2 5 3 2 2 3 3" xfId="33110"/>
    <cellStyle name="Notiz 2 5 2 5 3 2 2 4" xfId="20155"/>
    <cellStyle name="Notiz 2 5 2 5 3 2 2 4 2" xfId="27292"/>
    <cellStyle name="Notiz 2 5 2 5 3 2 2 4 2 2" xfId="41607"/>
    <cellStyle name="Notiz 2 5 2 5 3 2 2 4 3" xfId="34470"/>
    <cellStyle name="Notiz 2 5 2 5 3 2 2 5" xfId="21370"/>
    <cellStyle name="Notiz 2 5 2 5 3 2 2 5 2" xfId="35685"/>
    <cellStyle name="Notiz 2 5 2 5 3 2 2 6" xfId="28507"/>
    <cellStyle name="Notiz 2 5 2 5 3 2 3" xfId="16224"/>
    <cellStyle name="Notiz 2 5 2 5 3 2 3 2" xfId="23383"/>
    <cellStyle name="Notiz 2 5 2 5 3 2 3 2 2" xfId="37698"/>
    <cellStyle name="Notiz 2 5 2 5 3 2 3 3" xfId="30539"/>
    <cellStyle name="Notiz 2 5 2 5 3 2 4" xfId="18578"/>
    <cellStyle name="Notiz 2 5 2 5 3 2 4 2" xfId="25715"/>
    <cellStyle name="Notiz 2 5 2 5 3 2 4 2 2" xfId="40030"/>
    <cellStyle name="Notiz 2 5 2 5 3 2 4 3" xfId="32893"/>
    <cellStyle name="Notiz 2 5 2 5 4" xfId="13598"/>
    <cellStyle name="Notiz 2 5 2 5 4 2" xfId="14407"/>
    <cellStyle name="Notiz 2 5 2 5 4 2 2" xfId="16776"/>
    <cellStyle name="Notiz 2 5 2 5 4 2 2 2" xfId="23935"/>
    <cellStyle name="Notiz 2 5 2 5 4 2 2 2 2" xfId="38250"/>
    <cellStyle name="Notiz 2 5 2 5 4 2 2 3" xfId="31091"/>
    <cellStyle name="Notiz 2 5 2 5 4 2 3" xfId="19130"/>
    <cellStyle name="Notiz 2 5 2 5 4 2 3 2" xfId="26267"/>
    <cellStyle name="Notiz 2 5 2 5 4 2 3 2 2" xfId="40582"/>
    <cellStyle name="Notiz 2 5 2 5 4 2 3 3" xfId="33445"/>
    <cellStyle name="Notiz 2 5 2 5 4 2 4" xfId="20463"/>
    <cellStyle name="Notiz 2 5 2 5 4 2 4 2" xfId="27600"/>
    <cellStyle name="Notiz 2 5 2 5 4 2 4 2 2" xfId="41915"/>
    <cellStyle name="Notiz 2 5 2 5 4 2 4 3" xfId="34778"/>
    <cellStyle name="Notiz 2 5 2 5 4 2 5" xfId="21678"/>
    <cellStyle name="Notiz 2 5 2 5 4 2 5 2" xfId="35993"/>
    <cellStyle name="Notiz 2 5 2 5 4 2 6" xfId="28815"/>
    <cellStyle name="Notiz 2 5 2 5 4 3" xfId="15967"/>
    <cellStyle name="Notiz 2 5 2 5 4 3 2" xfId="23126"/>
    <cellStyle name="Notiz 2 5 2 5 4 3 2 2" xfId="37441"/>
    <cellStyle name="Notiz 2 5 2 5 4 3 3" xfId="30282"/>
    <cellStyle name="Notiz 2 5 2 5 4 4" xfId="18321"/>
    <cellStyle name="Notiz 2 5 2 5 4 4 2" xfId="25458"/>
    <cellStyle name="Notiz 2 5 2 5 4 4 2 2" xfId="39773"/>
    <cellStyle name="Notiz 2 5 2 5 4 4 3" xfId="32636"/>
    <cellStyle name="Notiz 2 5 2 6" xfId="3707"/>
    <cellStyle name="Notiz 2 5 2 6 2" xfId="13982"/>
    <cellStyle name="Notiz 2 5 2 6 2 2" xfId="13788"/>
    <cellStyle name="Notiz 2 5 2 6 2 2 2" xfId="16157"/>
    <cellStyle name="Notiz 2 5 2 6 2 2 2 2" xfId="23316"/>
    <cellStyle name="Notiz 2 5 2 6 2 2 2 2 2" xfId="37631"/>
    <cellStyle name="Notiz 2 5 2 6 2 2 2 3" xfId="30472"/>
    <cellStyle name="Notiz 2 5 2 6 2 2 3" xfId="18511"/>
    <cellStyle name="Notiz 2 5 2 6 2 2 3 2" xfId="25648"/>
    <cellStyle name="Notiz 2 5 2 6 2 2 3 2 2" xfId="39963"/>
    <cellStyle name="Notiz 2 5 2 6 2 2 3 3" xfId="32826"/>
    <cellStyle name="Notiz 2 5 2 6 2 2 4" xfId="20036"/>
    <cellStyle name="Notiz 2 5 2 6 2 2 4 2" xfId="27173"/>
    <cellStyle name="Notiz 2 5 2 6 2 2 4 2 2" xfId="41488"/>
    <cellStyle name="Notiz 2 5 2 6 2 2 4 3" xfId="34351"/>
    <cellStyle name="Notiz 2 5 2 6 2 2 5" xfId="21251"/>
    <cellStyle name="Notiz 2 5 2 6 2 2 5 2" xfId="35566"/>
    <cellStyle name="Notiz 2 5 2 6 2 2 6" xfId="28388"/>
    <cellStyle name="Notiz 2 5 2 6 2 3" xfId="16351"/>
    <cellStyle name="Notiz 2 5 2 6 2 3 2" xfId="23510"/>
    <cellStyle name="Notiz 2 5 2 6 2 3 2 2" xfId="37825"/>
    <cellStyle name="Notiz 2 5 2 6 2 3 3" xfId="30666"/>
    <cellStyle name="Notiz 2 5 2 6 2 4" xfId="18705"/>
    <cellStyle name="Notiz 2 5 2 6 2 4 2" xfId="25842"/>
    <cellStyle name="Notiz 2 5 2 6 2 4 2 2" xfId="40157"/>
    <cellStyle name="Notiz 2 5 2 6 2 4 3" xfId="33020"/>
    <cellStyle name="Notiz 2 5 2 7" xfId="8109"/>
    <cellStyle name="Notiz 2 5 2 8" xfId="11675"/>
    <cellStyle name="Notiz 2 5 2 8 2" xfId="13851"/>
    <cellStyle name="Notiz 2 5 2 8 2 2" xfId="14385"/>
    <cellStyle name="Notiz 2 5 2 8 2 2 2" xfId="16754"/>
    <cellStyle name="Notiz 2 5 2 8 2 2 2 2" xfId="23913"/>
    <cellStyle name="Notiz 2 5 2 8 2 2 2 2 2" xfId="38228"/>
    <cellStyle name="Notiz 2 5 2 8 2 2 2 3" xfId="31069"/>
    <cellStyle name="Notiz 2 5 2 8 2 2 3" xfId="19108"/>
    <cellStyle name="Notiz 2 5 2 8 2 2 3 2" xfId="26245"/>
    <cellStyle name="Notiz 2 5 2 8 2 2 3 2 2" xfId="40560"/>
    <cellStyle name="Notiz 2 5 2 8 2 2 3 3" xfId="33423"/>
    <cellStyle name="Notiz 2 5 2 8 2 2 4" xfId="20441"/>
    <cellStyle name="Notiz 2 5 2 8 2 2 4 2" xfId="27578"/>
    <cellStyle name="Notiz 2 5 2 8 2 2 4 2 2" xfId="41893"/>
    <cellStyle name="Notiz 2 5 2 8 2 2 4 3" xfId="34756"/>
    <cellStyle name="Notiz 2 5 2 8 2 2 5" xfId="21656"/>
    <cellStyle name="Notiz 2 5 2 8 2 2 5 2" xfId="35971"/>
    <cellStyle name="Notiz 2 5 2 8 2 2 6" xfId="28793"/>
    <cellStyle name="Notiz 2 5 2 8 2 3" xfId="16220"/>
    <cellStyle name="Notiz 2 5 2 8 2 3 2" xfId="23379"/>
    <cellStyle name="Notiz 2 5 2 8 2 3 2 2" xfId="37694"/>
    <cellStyle name="Notiz 2 5 2 8 2 3 3" xfId="30535"/>
    <cellStyle name="Notiz 2 5 2 8 2 4" xfId="18574"/>
    <cellStyle name="Notiz 2 5 2 8 2 4 2" xfId="25711"/>
    <cellStyle name="Notiz 2 5 2 8 2 4 2 2" xfId="40026"/>
    <cellStyle name="Notiz 2 5 2 8 2 4 3" xfId="32889"/>
    <cellStyle name="Notiz 2 5 2 9" xfId="13594"/>
    <cellStyle name="Notiz 2 5 2 9 2" xfId="13556"/>
    <cellStyle name="Notiz 2 5 2 9 2 2" xfId="15925"/>
    <cellStyle name="Notiz 2 5 2 9 2 2 2" xfId="23084"/>
    <cellStyle name="Notiz 2 5 2 9 2 2 2 2" xfId="37399"/>
    <cellStyle name="Notiz 2 5 2 9 2 2 3" xfId="30240"/>
    <cellStyle name="Notiz 2 5 2 9 2 3" xfId="18279"/>
    <cellStyle name="Notiz 2 5 2 9 2 3 2" xfId="25416"/>
    <cellStyle name="Notiz 2 5 2 9 2 3 2 2" xfId="39731"/>
    <cellStyle name="Notiz 2 5 2 9 2 3 3" xfId="32594"/>
    <cellStyle name="Notiz 2 5 2 9 2 4" xfId="19904"/>
    <cellStyle name="Notiz 2 5 2 9 2 4 2" xfId="27041"/>
    <cellStyle name="Notiz 2 5 2 9 2 4 2 2" xfId="41356"/>
    <cellStyle name="Notiz 2 5 2 9 2 4 3" xfId="34219"/>
    <cellStyle name="Notiz 2 5 2 9 2 5" xfId="21119"/>
    <cellStyle name="Notiz 2 5 2 9 2 5 2" xfId="35434"/>
    <cellStyle name="Notiz 2 5 2 9 2 6" xfId="28256"/>
    <cellStyle name="Notiz 2 5 2 9 3" xfId="15963"/>
    <cellStyle name="Notiz 2 5 2 9 3 2" xfId="23122"/>
    <cellStyle name="Notiz 2 5 2 9 3 2 2" xfId="37437"/>
    <cellStyle name="Notiz 2 5 2 9 3 3" xfId="30278"/>
    <cellStyle name="Notiz 2 5 2 9 4" xfId="18317"/>
    <cellStyle name="Notiz 2 5 2 9 4 2" xfId="25454"/>
    <cellStyle name="Notiz 2 5 2 9 4 2 2" xfId="39769"/>
    <cellStyle name="Notiz 2 5 2 9 4 3" xfId="32632"/>
    <cellStyle name="Notiz 2 5 3" xfId="1669"/>
    <cellStyle name="Notiz 2 5 3 2" xfId="3712"/>
    <cellStyle name="Notiz 2 5 3 2 2" xfId="13987"/>
    <cellStyle name="Notiz 2 5 3 2 2 2" xfId="13717"/>
    <cellStyle name="Notiz 2 5 3 2 2 2 2" xfId="16086"/>
    <cellStyle name="Notiz 2 5 3 2 2 2 2 2" xfId="23245"/>
    <cellStyle name="Notiz 2 5 3 2 2 2 2 2 2" xfId="37560"/>
    <cellStyle name="Notiz 2 5 3 2 2 2 2 3" xfId="30401"/>
    <cellStyle name="Notiz 2 5 3 2 2 2 3" xfId="18440"/>
    <cellStyle name="Notiz 2 5 3 2 2 2 3 2" xfId="25577"/>
    <cellStyle name="Notiz 2 5 3 2 2 2 3 2 2" xfId="39892"/>
    <cellStyle name="Notiz 2 5 3 2 2 2 3 3" xfId="32755"/>
    <cellStyle name="Notiz 2 5 3 2 2 2 4" xfId="19966"/>
    <cellStyle name="Notiz 2 5 3 2 2 2 4 2" xfId="27103"/>
    <cellStyle name="Notiz 2 5 3 2 2 2 4 2 2" xfId="41418"/>
    <cellStyle name="Notiz 2 5 3 2 2 2 4 3" xfId="34281"/>
    <cellStyle name="Notiz 2 5 3 2 2 2 5" xfId="21181"/>
    <cellStyle name="Notiz 2 5 3 2 2 2 5 2" xfId="35496"/>
    <cellStyle name="Notiz 2 5 3 2 2 2 6" xfId="28318"/>
    <cellStyle name="Notiz 2 5 3 2 2 3" xfId="16356"/>
    <cellStyle name="Notiz 2 5 3 2 2 3 2" xfId="23515"/>
    <cellStyle name="Notiz 2 5 3 2 2 3 2 2" xfId="37830"/>
    <cellStyle name="Notiz 2 5 3 2 2 3 3" xfId="30671"/>
    <cellStyle name="Notiz 2 5 3 2 2 4" xfId="18710"/>
    <cellStyle name="Notiz 2 5 3 2 2 4 2" xfId="25847"/>
    <cellStyle name="Notiz 2 5 3 2 2 4 2 2" xfId="40162"/>
    <cellStyle name="Notiz 2 5 3 2 2 4 3" xfId="33025"/>
    <cellStyle name="Notiz 2 5 3 3" xfId="8110"/>
    <cellStyle name="Notiz 2 5 3 4" xfId="11680"/>
    <cellStyle name="Notiz 2 5 3 4 2" xfId="13856"/>
    <cellStyle name="Notiz 2 5 3 4 2 2" xfId="14386"/>
    <cellStyle name="Notiz 2 5 3 4 2 2 2" xfId="16755"/>
    <cellStyle name="Notiz 2 5 3 4 2 2 2 2" xfId="23914"/>
    <cellStyle name="Notiz 2 5 3 4 2 2 2 2 2" xfId="38229"/>
    <cellStyle name="Notiz 2 5 3 4 2 2 2 3" xfId="31070"/>
    <cellStyle name="Notiz 2 5 3 4 2 2 3" xfId="19109"/>
    <cellStyle name="Notiz 2 5 3 4 2 2 3 2" xfId="26246"/>
    <cellStyle name="Notiz 2 5 3 4 2 2 3 2 2" xfId="40561"/>
    <cellStyle name="Notiz 2 5 3 4 2 2 3 3" xfId="33424"/>
    <cellStyle name="Notiz 2 5 3 4 2 2 4" xfId="20442"/>
    <cellStyle name="Notiz 2 5 3 4 2 2 4 2" xfId="27579"/>
    <cellStyle name="Notiz 2 5 3 4 2 2 4 2 2" xfId="41894"/>
    <cellStyle name="Notiz 2 5 3 4 2 2 4 3" xfId="34757"/>
    <cellStyle name="Notiz 2 5 3 4 2 2 5" xfId="21657"/>
    <cellStyle name="Notiz 2 5 3 4 2 2 5 2" xfId="35972"/>
    <cellStyle name="Notiz 2 5 3 4 2 2 6" xfId="28794"/>
    <cellStyle name="Notiz 2 5 3 4 2 3" xfId="16225"/>
    <cellStyle name="Notiz 2 5 3 4 2 3 2" xfId="23384"/>
    <cellStyle name="Notiz 2 5 3 4 2 3 2 2" xfId="37699"/>
    <cellStyle name="Notiz 2 5 3 4 2 3 3" xfId="30540"/>
    <cellStyle name="Notiz 2 5 3 4 2 4" xfId="18579"/>
    <cellStyle name="Notiz 2 5 3 4 2 4 2" xfId="25716"/>
    <cellStyle name="Notiz 2 5 3 4 2 4 2 2" xfId="40031"/>
    <cellStyle name="Notiz 2 5 3 4 2 4 3" xfId="32894"/>
    <cellStyle name="Notiz 2 5 3 5" xfId="13599"/>
    <cellStyle name="Notiz 2 5 3 5 2" xfId="14364"/>
    <cellStyle name="Notiz 2 5 3 5 2 2" xfId="16733"/>
    <cellStyle name="Notiz 2 5 3 5 2 2 2" xfId="23892"/>
    <cellStyle name="Notiz 2 5 3 5 2 2 2 2" xfId="38207"/>
    <cellStyle name="Notiz 2 5 3 5 2 2 3" xfId="31048"/>
    <cellStyle name="Notiz 2 5 3 5 2 3" xfId="19087"/>
    <cellStyle name="Notiz 2 5 3 5 2 3 2" xfId="26224"/>
    <cellStyle name="Notiz 2 5 3 5 2 3 2 2" xfId="40539"/>
    <cellStyle name="Notiz 2 5 3 5 2 3 3" xfId="33402"/>
    <cellStyle name="Notiz 2 5 3 5 2 4" xfId="20420"/>
    <cellStyle name="Notiz 2 5 3 5 2 4 2" xfId="27557"/>
    <cellStyle name="Notiz 2 5 3 5 2 4 2 2" xfId="41872"/>
    <cellStyle name="Notiz 2 5 3 5 2 4 3" xfId="34735"/>
    <cellStyle name="Notiz 2 5 3 5 2 5" xfId="21635"/>
    <cellStyle name="Notiz 2 5 3 5 2 5 2" xfId="35950"/>
    <cellStyle name="Notiz 2 5 3 5 2 6" xfId="28772"/>
    <cellStyle name="Notiz 2 5 3 5 3" xfId="15968"/>
    <cellStyle name="Notiz 2 5 3 5 3 2" xfId="23127"/>
    <cellStyle name="Notiz 2 5 3 5 3 2 2" xfId="37442"/>
    <cellStyle name="Notiz 2 5 3 5 3 3" xfId="30283"/>
    <cellStyle name="Notiz 2 5 3 5 4" xfId="18322"/>
    <cellStyle name="Notiz 2 5 3 5 4 2" xfId="25459"/>
    <cellStyle name="Notiz 2 5 3 5 4 2 2" xfId="39774"/>
    <cellStyle name="Notiz 2 5 3 5 4 3" xfId="32637"/>
    <cellStyle name="Notiz 2 5 4" xfId="1670"/>
    <cellStyle name="Notiz 2 5 4 2" xfId="3713"/>
    <cellStyle name="Notiz 2 5 4 2 2" xfId="13988"/>
    <cellStyle name="Notiz 2 5 4 2 2 2" xfId="12661"/>
    <cellStyle name="Notiz 2 5 4 2 2 2 2" xfId="15030"/>
    <cellStyle name="Notiz 2 5 4 2 2 2 2 2" xfId="22189"/>
    <cellStyle name="Notiz 2 5 4 2 2 2 2 2 2" xfId="36504"/>
    <cellStyle name="Notiz 2 5 4 2 2 2 2 3" xfId="29345"/>
    <cellStyle name="Notiz 2 5 4 2 2 2 3" xfId="17384"/>
    <cellStyle name="Notiz 2 5 4 2 2 2 3 2" xfId="24521"/>
    <cellStyle name="Notiz 2 5 4 2 2 2 3 2 2" xfId="38836"/>
    <cellStyle name="Notiz 2 5 4 2 2 2 3 3" xfId="31699"/>
    <cellStyle name="Notiz 2 5 4 2 2 2 4" xfId="19798"/>
    <cellStyle name="Notiz 2 5 4 2 2 2 4 2" xfId="26935"/>
    <cellStyle name="Notiz 2 5 4 2 2 2 4 2 2" xfId="41250"/>
    <cellStyle name="Notiz 2 5 4 2 2 2 4 3" xfId="34113"/>
    <cellStyle name="Notiz 2 5 4 2 2 2 5" xfId="21013"/>
    <cellStyle name="Notiz 2 5 4 2 2 2 5 2" xfId="35328"/>
    <cellStyle name="Notiz 2 5 4 2 2 2 6" xfId="28150"/>
    <cellStyle name="Notiz 2 5 4 2 2 3" xfId="16357"/>
    <cellStyle name="Notiz 2 5 4 2 2 3 2" xfId="23516"/>
    <cellStyle name="Notiz 2 5 4 2 2 3 2 2" xfId="37831"/>
    <cellStyle name="Notiz 2 5 4 2 2 3 3" xfId="30672"/>
    <cellStyle name="Notiz 2 5 4 2 2 4" xfId="18711"/>
    <cellStyle name="Notiz 2 5 4 2 2 4 2" xfId="25848"/>
    <cellStyle name="Notiz 2 5 4 2 2 4 2 2" xfId="40163"/>
    <cellStyle name="Notiz 2 5 4 2 2 4 3" xfId="33026"/>
    <cellStyle name="Notiz 2 5 4 3" xfId="11681"/>
    <cellStyle name="Notiz 2 5 4 3 2" xfId="13857"/>
    <cellStyle name="Notiz 2 5 4 3 2 2" xfId="14073"/>
    <cellStyle name="Notiz 2 5 4 3 2 2 2" xfId="16442"/>
    <cellStyle name="Notiz 2 5 4 3 2 2 2 2" xfId="23601"/>
    <cellStyle name="Notiz 2 5 4 3 2 2 2 2 2" xfId="37916"/>
    <cellStyle name="Notiz 2 5 4 3 2 2 2 3" xfId="30757"/>
    <cellStyle name="Notiz 2 5 4 3 2 2 3" xfId="18796"/>
    <cellStyle name="Notiz 2 5 4 3 2 2 3 2" xfId="25933"/>
    <cellStyle name="Notiz 2 5 4 3 2 2 3 2 2" xfId="40248"/>
    <cellStyle name="Notiz 2 5 4 3 2 2 3 3" xfId="33111"/>
    <cellStyle name="Notiz 2 5 4 3 2 2 4" xfId="20156"/>
    <cellStyle name="Notiz 2 5 4 3 2 2 4 2" xfId="27293"/>
    <cellStyle name="Notiz 2 5 4 3 2 2 4 2 2" xfId="41608"/>
    <cellStyle name="Notiz 2 5 4 3 2 2 4 3" xfId="34471"/>
    <cellStyle name="Notiz 2 5 4 3 2 2 5" xfId="21371"/>
    <cellStyle name="Notiz 2 5 4 3 2 2 5 2" xfId="35686"/>
    <cellStyle name="Notiz 2 5 4 3 2 2 6" xfId="28508"/>
    <cellStyle name="Notiz 2 5 4 3 2 3" xfId="16226"/>
    <cellStyle name="Notiz 2 5 4 3 2 3 2" xfId="23385"/>
    <cellStyle name="Notiz 2 5 4 3 2 3 2 2" xfId="37700"/>
    <cellStyle name="Notiz 2 5 4 3 2 3 3" xfId="30541"/>
    <cellStyle name="Notiz 2 5 4 3 2 4" xfId="18580"/>
    <cellStyle name="Notiz 2 5 4 3 2 4 2" xfId="25717"/>
    <cellStyle name="Notiz 2 5 4 3 2 4 2 2" xfId="40032"/>
    <cellStyle name="Notiz 2 5 4 3 2 4 3" xfId="32895"/>
    <cellStyle name="Notiz 2 5 4 4" xfId="13600"/>
    <cellStyle name="Notiz 2 5 4 4 2" xfId="13726"/>
    <cellStyle name="Notiz 2 5 4 4 2 2" xfId="16095"/>
    <cellStyle name="Notiz 2 5 4 4 2 2 2" xfId="23254"/>
    <cellStyle name="Notiz 2 5 4 4 2 2 2 2" xfId="37569"/>
    <cellStyle name="Notiz 2 5 4 4 2 2 3" xfId="30410"/>
    <cellStyle name="Notiz 2 5 4 4 2 3" xfId="18449"/>
    <cellStyle name="Notiz 2 5 4 4 2 3 2" xfId="25586"/>
    <cellStyle name="Notiz 2 5 4 4 2 3 2 2" xfId="39901"/>
    <cellStyle name="Notiz 2 5 4 4 2 3 3" xfId="32764"/>
    <cellStyle name="Notiz 2 5 4 4 2 4" xfId="19975"/>
    <cellStyle name="Notiz 2 5 4 4 2 4 2" xfId="27112"/>
    <cellStyle name="Notiz 2 5 4 4 2 4 2 2" xfId="41427"/>
    <cellStyle name="Notiz 2 5 4 4 2 4 3" xfId="34290"/>
    <cellStyle name="Notiz 2 5 4 4 2 5" xfId="21190"/>
    <cellStyle name="Notiz 2 5 4 4 2 5 2" xfId="35505"/>
    <cellStyle name="Notiz 2 5 4 4 2 6" xfId="28327"/>
    <cellStyle name="Notiz 2 5 4 4 3" xfId="15969"/>
    <cellStyle name="Notiz 2 5 4 4 3 2" xfId="23128"/>
    <cellStyle name="Notiz 2 5 4 4 3 2 2" xfId="37443"/>
    <cellStyle name="Notiz 2 5 4 4 3 3" xfId="30284"/>
    <cellStyle name="Notiz 2 5 4 4 4" xfId="18323"/>
    <cellStyle name="Notiz 2 5 4 4 4 2" xfId="25460"/>
    <cellStyle name="Notiz 2 5 4 4 4 2 2" xfId="39775"/>
    <cellStyle name="Notiz 2 5 4 4 4 3" xfId="32638"/>
    <cellStyle name="Notiz 2 5 5" xfId="1671"/>
    <cellStyle name="Notiz 2 5 5 2" xfId="3714"/>
    <cellStyle name="Notiz 2 5 5 2 2" xfId="13989"/>
    <cellStyle name="Notiz 2 5 5 2 2 2" xfId="14279"/>
    <cellStyle name="Notiz 2 5 5 2 2 2 2" xfId="16648"/>
    <cellStyle name="Notiz 2 5 5 2 2 2 2 2" xfId="23807"/>
    <cellStyle name="Notiz 2 5 5 2 2 2 2 2 2" xfId="38122"/>
    <cellStyle name="Notiz 2 5 5 2 2 2 2 3" xfId="30963"/>
    <cellStyle name="Notiz 2 5 5 2 2 2 3" xfId="19002"/>
    <cellStyle name="Notiz 2 5 5 2 2 2 3 2" xfId="26139"/>
    <cellStyle name="Notiz 2 5 5 2 2 2 3 2 2" xfId="40454"/>
    <cellStyle name="Notiz 2 5 5 2 2 2 3 3" xfId="33317"/>
    <cellStyle name="Notiz 2 5 5 2 2 2 4" xfId="20335"/>
    <cellStyle name="Notiz 2 5 5 2 2 2 4 2" xfId="27472"/>
    <cellStyle name="Notiz 2 5 5 2 2 2 4 2 2" xfId="41787"/>
    <cellStyle name="Notiz 2 5 5 2 2 2 4 3" xfId="34650"/>
    <cellStyle name="Notiz 2 5 5 2 2 2 5" xfId="21550"/>
    <cellStyle name="Notiz 2 5 5 2 2 2 5 2" xfId="35865"/>
    <cellStyle name="Notiz 2 5 5 2 2 2 6" xfId="28687"/>
    <cellStyle name="Notiz 2 5 5 2 2 3" xfId="16358"/>
    <cellStyle name="Notiz 2 5 5 2 2 3 2" xfId="23517"/>
    <cellStyle name="Notiz 2 5 5 2 2 3 2 2" xfId="37832"/>
    <cellStyle name="Notiz 2 5 5 2 2 3 3" xfId="30673"/>
    <cellStyle name="Notiz 2 5 5 2 2 4" xfId="18712"/>
    <cellStyle name="Notiz 2 5 5 2 2 4 2" xfId="25849"/>
    <cellStyle name="Notiz 2 5 5 2 2 4 2 2" xfId="40164"/>
    <cellStyle name="Notiz 2 5 5 2 2 4 3" xfId="33027"/>
    <cellStyle name="Notiz 2 5 5 3" xfId="11682"/>
    <cellStyle name="Notiz 2 5 5 3 2" xfId="13858"/>
    <cellStyle name="Notiz 2 5 5 3 2 2" xfId="13709"/>
    <cellStyle name="Notiz 2 5 5 3 2 2 2" xfId="16078"/>
    <cellStyle name="Notiz 2 5 5 3 2 2 2 2" xfId="23237"/>
    <cellStyle name="Notiz 2 5 5 3 2 2 2 2 2" xfId="37552"/>
    <cellStyle name="Notiz 2 5 5 3 2 2 2 3" xfId="30393"/>
    <cellStyle name="Notiz 2 5 5 3 2 2 3" xfId="18432"/>
    <cellStyle name="Notiz 2 5 5 3 2 2 3 2" xfId="25569"/>
    <cellStyle name="Notiz 2 5 5 3 2 2 3 2 2" xfId="39884"/>
    <cellStyle name="Notiz 2 5 5 3 2 2 3 3" xfId="32747"/>
    <cellStyle name="Notiz 2 5 5 3 2 2 4" xfId="19958"/>
    <cellStyle name="Notiz 2 5 5 3 2 2 4 2" xfId="27095"/>
    <cellStyle name="Notiz 2 5 5 3 2 2 4 2 2" xfId="41410"/>
    <cellStyle name="Notiz 2 5 5 3 2 2 4 3" xfId="34273"/>
    <cellStyle name="Notiz 2 5 5 3 2 2 5" xfId="21173"/>
    <cellStyle name="Notiz 2 5 5 3 2 2 5 2" xfId="35488"/>
    <cellStyle name="Notiz 2 5 5 3 2 2 6" xfId="28310"/>
    <cellStyle name="Notiz 2 5 5 3 2 3" xfId="16227"/>
    <cellStyle name="Notiz 2 5 5 3 2 3 2" xfId="23386"/>
    <cellStyle name="Notiz 2 5 5 3 2 3 2 2" xfId="37701"/>
    <cellStyle name="Notiz 2 5 5 3 2 3 3" xfId="30542"/>
    <cellStyle name="Notiz 2 5 5 3 2 4" xfId="18581"/>
    <cellStyle name="Notiz 2 5 5 3 2 4 2" xfId="25718"/>
    <cellStyle name="Notiz 2 5 5 3 2 4 2 2" xfId="40033"/>
    <cellStyle name="Notiz 2 5 5 3 2 4 3" xfId="32896"/>
    <cellStyle name="Notiz 2 5 5 4" xfId="13601"/>
    <cellStyle name="Notiz 2 5 5 4 2" xfId="13805"/>
    <cellStyle name="Notiz 2 5 5 4 2 2" xfId="16174"/>
    <cellStyle name="Notiz 2 5 5 4 2 2 2" xfId="23333"/>
    <cellStyle name="Notiz 2 5 5 4 2 2 2 2" xfId="37648"/>
    <cellStyle name="Notiz 2 5 5 4 2 2 3" xfId="30489"/>
    <cellStyle name="Notiz 2 5 5 4 2 3" xfId="18528"/>
    <cellStyle name="Notiz 2 5 5 4 2 3 2" xfId="25665"/>
    <cellStyle name="Notiz 2 5 5 4 2 3 2 2" xfId="39980"/>
    <cellStyle name="Notiz 2 5 5 4 2 3 3" xfId="32843"/>
    <cellStyle name="Notiz 2 5 5 4 2 4" xfId="20053"/>
    <cellStyle name="Notiz 2 5 5 4 2 4 2" xfId="27190"/>
    <cellStyle name="Notiz 2 5 5 4 2 4 2 2" xfId="41505"/>
    <cellStyle name="Notiz 2 5 5 4 2 4 3" xfId="34368"/>
    <cellStyle name="Notiz 2 5 5 4 2 5" xfId="21268"/>
    <cellStyle name="Notiz 2 5 5 4 2 5 2" xfId="35583"/>
    <cellStyle name="Notiz 2 5 5 4 2 6" xfId="28405"/>
    <cellStyle name="Notiz 2 5 5 4 3" xfId="15970"/>
    <cellStyle name="Notiz 2 5 5 4 3 2" xfId="23129"/>
    <cellStyle name="Notiz 2 5 5 4 3 2 2" xfId="37444"/>
    <cellStyle name="Notiz 2 5 5 4 3 3" xfId="30285"/>
    <cellStyle name="Notiz 2 5 5 4 4" xfId="18324"/>
    <cellStyle name="Notiz 2 5 5 4 4 2" xfId="25461"/>
    <cellStyle name="Notiz 2 5 5 4 4 2 2" xfId="39776"/>
    <cellStyle name="Notiz 2 5 5 4 4 3" xfId="32639"/>
    <cellStyle name="Notiz 2 5 6" xfId="1672"/>
    <cellStyle name="Notiz 2 5 6 2" xfId="3715"/>
    <cellStyle name="Notiz 2 5 6 2 2" xfId="13990"/>
    <cellStyle name="Notiz 2 5 6 2 2 2" xfId="14650"/>
    <cellStyle name="Notiz 2 5 6 2 2 2 2" xfId="17013"/>
    <cellStyle name="Notiz 2 5 6 2 2 2 2 2" xfId="24172"/>
    <cellStyle name="Notiz 2 5 6 2 2 2 2 2 2" xfId="38487"/>
    <cellStyle name="Notiz 2 5 6 2 2 2 2 3" xfId="31328"/>
    <cellStyle name="Notiz 2 5 6 2 2 2 3" xfId="19367"/>
    <cellStyle name="Notiz 2 5 6 2 2 2 3 2" xfId="26504"/>
    <cellStyle name="Notiz 2 5 6 2 2 2 3 2 2" xfId="40819"/>
    <cellStyle name="Notiz 2 5 6 2 2 2 3 3" xfId="33682"/>
    <cellStyle name="Notiz 2 5 6 2 2 2 4" xfId="20665"/>
    <cellStyle name="Notiz 2 5 6 2 2 2 4 2" xfId="27802"/>
    <cellStyle name="Notiz 2 5 6 2 2 2 4 2 2" xfId="42117"/>
    <cellStyle name="Notiz 2 5 6 2 2 2 4 3" xfId="34980"/>
    <cellStyle name="Notiz 2 5 6 2 2 2 5" xfId="21880"/>
    <cellStyle name="Notiz 2 5 6 2 2 2 5 2" xfId="36195"/>
    <cellStyle name="Notiz 2 5 6 2 2 2 6" xfId="29017"/>
    <cellStyle name="Notiz 2 5 6 2 2 3" xfId="16359"/>
    <cellStyle name="Notiz 2 5 6 2 2 3 2" xfId="23518"/>
    <cellStyle name="Notiz 2 5 6 2 2 3 2 2" xfId="37833"/>
    <cellStyle name="Notiz 2 5 6 2 2 3 3" xfId="30674"/>
    <cellStyle name="Notiz 2 5 6 2 2 4" xfId="18713"/>
    <cellStyle name="Notiz 2 5 6 2 2 4 2" xfId="25850"/>
    <cellStyle name="Notiz 2 5 6 2 2 4 2 2" xfId="40165"/>
    <cellStyle name="Notiz 2 5 6 2 2 4 3" xfId="33028"/>
    <cellStyle name="Notiz 2 5 6 3" xfId="11683"/>
    <cellStyle name="Notiz 2 5 6 3 2" xfId="13859"/>
    <cellStyle name="Notiz 2 5 6 3 2 2" xfId="13442"/>
    <cellStyle name="Notiz 2 5 6 3 2 2 2" xfId="15811"/>
    <cellStyle name="Notiz 2 5 6 3 2 2 2 2" xfId="22970"/>
    <cellStyle name="Notiz 2 5 6 3 2 2 2 2 2" xfId="37285"/>
    <cellStyle name="Notiz 2 5 6 3 2 2 2 3" xfId="30126"/>
    <cellStyle name="Notiz 2 5 6 3 2 2 3" xfId="18165"/>
    <cellStyle name="Notiz 2 5 6 3 2 2 3 2" xfId="25302"/>
    <cellStyle name="Notiz 2 5 6 3 2 2 3 2 2" xfId="39617"/>
    <cellStyle name="Notiz 2 5 6 3 2 2 3 3" xfId="32480"/>
    <cellStyle name="Notiz 2 5 6 3 2 2 4" xfId="19869"/>
    <cellStyle name="Notiz 2 5 6 3 2 2 4 2" xfId="27006"/>
    <cellStyle name="Notiz 2 5 6 3 2 2 4 2 2" xfId="41321"/>
    <cellStyle name="Notiz 2 5 6 3 2 2 4 3" xfId="34184"/>
    <cellStyle name="Notiz 2 5 6 3 2 2 5" xfId="21084"/>
    <cellStyle name="Notiz 2 5 6 3 2 2 5 2" xfId="35399"/>
    <cellStyle name="Notiz 2 5 6 3 2 2 6" xfId="28221"/>
    <cellStyle name="Notiz 2 5 6 3 2 3" xfId="16228"/>
    <cellStyle name="Notiz 2 5 6 3 2 3 2" xfId="23387"/>
    <cellStyle name="Notiz 2 5 6 3 2 3 2 2" xfId="37702"/>
    <cellStyle name="Notiz 2 5 6 3 2 3 3" xfId="30543"/>
    <cellStyle name="Notiz 2 5 6 3 2 4" xfId="18582"/>
    <cellStyle name="Notiz 2 5 6 3 2 4 2" xfId="25719"/>
    <cellStyle name="Notiz 2 5 6 3 2 4 2 2" xfId="40034"/>
    <cellStyle name="Notiz 2 5 6 3 2 4 3" xfId="32897"/>
    <cellStyle name="Notiz 2 5 6 4" xfId="13602"/>
    <cellStyle name="Notiz 2 5 6 4 2" xfId="14215"/>
    <cellStyle name="Notiz 2 5 6 4 2 2" xfId="16584"/>
    <cellStyle name="Notiz 2 5 6 4 2 2 2" xfId="23743"/>
    <cellStyle name="Notiz 2 5 6 4 2 2 2 2" xfId="38058"/>
    <cellStyle name="Notiz 2 5 6 4 2 2 3" xfId="30899"/>
    <cellStyle name="Notiz 2 5 6 4 2 3" xfId="18938"/>
    <cellStyle name="Notiz 2 5 6 4 2 3 2" xfId="26075"/>
    <cellStyle name="Notiz 2 5 6 4 2 3 2 2" xfId="40390"/>
    <cellStyle name="Notiz 2 5 6 4 2 3 3" xfId="33253"/>
    <cellStyle name="Notiz 2 5 6 4 2 4" xfId="20272"/>
    <cellStyle name="Notiz 2 5 6 4 2 4 2" xfId="27409"/>
    <cellStyle name="Notiz 2 5 6 4 2 4 2 2" xfId="41724"/>
    <cellStyle name="Notiz 2 5 6 4 2 4 3" xfId="34587"/>
    <cellStyle name="Notiz 2 5 6 4 2 5" xfId="21487"/>
    <cellStyle name="Notiz 2 5 6 4 2 5 2" xfId="35802"/>
    <cellStyle name="Notiz 2 5 6 4 2 6" xfId="28624"/>
    <cellStyle name="Notiz 2 5 6 4 3" xfId="15971"/>
    <cellStyle name="Notiz 2 5 6 4 3 2" xfId="23130"/>
    <cellStyle name="Notiz 2 5 6 4 3 2 2" xfId="37445"/>
    <cellStyle name="Notiz 2 5 6 4 3 3" xfId="30286"/>
    <cellStyle name="Notiz 2 5 6 4 4" xfId="18325"/>
    <cellStyle name="Notiz 2 5 6 4 4 2" xfId="25462"/>
    <cellStyle name="Notiz 2 5 6 4 4 2 2" xfId="39777"/>
    <cellStyle name="Notiz 2 5 6 4 4 3" xfId="32640"/>
    <cellStyle name="Notiz 2 5 7" xfId="3706"/>
    <cellStyle name="Notiz 2 5 7 2" xfId="13981"/>
    <cellStyle name="Notiz 2 5 7 2 2" xfId="13758"/>
    <cellStyle name="Notiz 2 5 7 2 2 2" xfId="16127"/>
    <cellStyle name="Notiz 2 5 7 2 2 2 2" xfId="23286"/>
    <cellStyle name="Notiz 2 5 7 2 2 2 2 2" xfId="37601"/>
    <cellStyle name="Notiz 2 5 7 2 2 2 3" xfId="30442"/>
    <cellStyle name="Notiz 2 5 7 2 2 3" xfId="18481"/>
    <cellStyle name="Notiz 2 5 7 2 2 3 2" xfId="25618"/>
    <cellStyle name="Notiz 2 5 7 2 2 3 2 2" xfId="39933"/>
    <cellStyle name="Notiz 2 5 7 2 2 3 3" xfId="32796"/>
    <cellStyle name="Notiz 2 5 7 2 2 4" xfId="20007"/>
    <cellStyle name="Notiz 2 5 7 2 2 4 2" xfId="27144"/>
    <cellStyle name="Notiz 2 5 7 2 2 4 2 2" xfId="41459"/>
    <cellStyle name="Notiz 2 5 7 2 2 4 3" xfId="34322"/>
    <cellStyle name="Notiz 2 5 7 2 2 5" xfId="21222"/>
    <cellStyle name="Notiz 2 5 7 2 2 5 2" xfId="35537"/>
    <cellStyle name="Notiz 2 5 7 2 2 6" xfId="28359"/>
    <cellStyle name="Notiz 2 5 7 2 3" xfId="16350"/>
    <cellStyle name="Notiz 2 5 7 2 3 2" xfId="23509"/>
    <cellStyle name="Notiz 2 5 7 2 3 2 2" xfId="37824"/>
    <cellStyle name="Notiz 2 5 7 2 3 3" xfId="30665"/>
    <cellStyle name="Notiz 2 5 7 2 4" xfId="18704"/>
    <cellStyle name="Notiz 2 5 7 2 4 2" xfId="25841"/>
    <cellStyle name="Notiz 2 5 7 2 4 2 2" xfId="40156"/>
    <cellStyle name="Notiz 2 5 7 2 4 3" xfId="33019"/>
    <cellStyle name="Notiz 2 5 8" xfId="11110"/>
    <cellStyle name="Notiz 2 5 8 2" xfId="12187"/>
    <cellStyle name="Notiz 2 5 8 3" xfId="11674"/>
    <cellStyle name="Notiz 2 5 8 3 2" xfId="14544"/>
    <cellStyle name="Notiz 2 5 8 3 2 2" xfId="15019"/>
    <cellStyle name="Notiz 2 5 8 3 2 2 2" xfId="17376"/>
    <cellStyle name="Notiz 2 5 8 3 2 2 2 2" xfId="24513"/>
    <cellStyle name="Notiz 2 5 8 3 2 2 2 2 2" xfId="38828"/>
    <cellStyle name="Notiz 2 5 8 3 2 2 2 3" xfId="31691"/>
    <cellStyle name="Notiz 2 5 8 3 2 2 3" xfId="19730"/>
    <cellStyle name="Notiz 2 5 8 3 2 2 3 2" xfId="26867"/>
    <cellStyle name="Notiz 2 5 8 3 2 2 3 2 2" xfId="41182"/>
    <cellStyle name="Notiz 2 5 8 3 2 2 3 3" xfId="34045"/>
    <cellStyle name="Notiz 2 5 8 3 2 2 4" xfId="21006"/>
    <cellStyle name="Notiz 2 5 8 3 2 2 4 2" xfId="28143"/>
    <cellStyle name="Notiz 2 5 8 3 2 2 4 2 2" xfId="42458"/>
    <cellStyle name="Notiz 2 5 8 3 2 2 4 3" xfId="35321"/>
    <cellStyle name="Notiz 2 5 8 3 2 2 5" xfId="22182"/>
    <cellStyle name="Notiz 2 5 8 3 2 2 5 2" xfId="36497"/>
    <cellStyle name="Notiz 2 5 8 3 2 2 6" xfId="29338"/>
    <cellStyle name="Notiz 2 5 8 3 2 3" xfId="16913"/>
    <cellStyle name="Notiz 2 5 8 3 2 3 2" xfId="24072"/>
    <cellStyle name="Notiz 2 5 8 3 2 3 2 2" xfId="38387"/>
    <cellStyle name="Notiz 2 5 8 3 2 3 3" xfId="31228"/>
    <cellStyle name="Notiz 2 5 8 3 2 4" xfId="19267"/>
    <cellStyle name="Notiz 2 5 8 3 2 4 2" xfId="26404"/>
    <cellStyle name="Notiz 2 5 8 3 2 4 2 2" xfId="40719"/>
    <cellStyle name="Notiz 2 5 8 3 2 4 3" xfId="33582"/>
    <cellStyle name="Notiz 2 5 8 4" xfId="12220"/>
    <cellStyle name="Notiz 2 5 8 5" xfId="12290"/>
    <cellStyle name="Notiz 2 5 8 6" xfId="13850"/>
    <cellStyle name="Notiz 2 5 8 6 2" xfId="14410"/>
    <cellStyle name="Notiz 2 5 8 6 2 2" xfId="16779"/>
    <cellStyle name="Notiz 2 5 8 6 2 2 2" xfId="23938"/>
    <cellStyle name="Notiz 2 5 8 6 2 2 2 2" xfId="38253"/>
    <cellStyle name="Notiz 2 5 8 6 2 2 3" xfId="31094"/>
    <cellStyle name="Notiz 2 5 8 6 2 3" xfId="19133"/>
    <cellStyle name="Notiz 2 5 8 6 2 3 2" xfId="26270"/>
    <cellStyle name="Notiz 2 5 8 6 2 3 2 2" xfId="40585"/>
    <cellStyle name="Notiz 2 5 8 6 2 3 3" xfId="33448"/>
    <cellStyle name="Notiz 2 5 8 6 2 4" xfId="20466"/>
    <cellStyle name="Notiz 2 5 8 6 2 4 2" xfId="27603"/>
    <cellStyle name="Notiz 2 5 8 6 2 4 2 2" xfId="41918"/>
    <cellStyle name="Notiz 2 5 8 6 2 4 3" xfId="34781"/>
    <cellStyle name="Notiz 2 5 8 6 2 5" xfId="21681"/>
    <cellStyle name="Notiz 2 5 8 6 2 5 2" xfId="35996"/>
    <cellStyle name="Notiz 2 5 8 6 2 6" xfId="28818"/>
    <cellStyle name="Notiz 2 5 8 6 3" xfId="16219"/>
    <cellStyle name="Notiz 2 5 8 6 3 2" xfId="23378"/>
    <cellStyle name="Notiz 2 5 8 6 3 2 2" xfId="37693"/>
    <cellStyle name="Notiz 2 5 8 6 3 3" xfId="30534"/>
    <cellStyle name="Notiz 2 5 8 6 4" xfId="18573"/>
    <cellStyle name="Notiz 2 5 8 6 4 2" xfId="25710"/>
    <cellStyle name="Notiz 2 5 8 6 4 2 2" xfId="40025"/>
    <cellStyle name="Notiz 2 5 8 6 4 3" xfId="32888"/>
    <cellStyle name="Notiz 2 5 9" xfId="13593"/>
    <cellStyle name="Notiz 2 5 9 2" xfId="14363"/>
    <cellStyle name="Notiz 2 5 9 2 2" xfId="16732"/>
    <cellStyle name="Notiz 2 5 9 2 2 2" xfId="23891"/>
    <cellStyle name="Notiz 2 5 9 2 2 2 2" xfId="38206"/>
    <cellStyle name="Notiz 2 5 9 2 2 3" xfId="31047"/>
    <cellStyle name="Notiz 2 5 9 2 3" xfId="19086"/>
    <cellStyle name="Notiz 2 5 9 2 3 2" xfId="26223"/>
    <cellStyle name="Notiz 2 5 9 2 3 2 2" xfId="40538"/>
    <cellStyle name="Notiz 2 5 9 2 3 3" xfId="33401"/>
    <cellStyle name="Notiz 2 5 9 2 4" xfId="20419"/>
    <cellStyle name="Notiz 2 5 9 2 4 2" xfId="27556"/>
    <cellStyle name="Notiz 2 5 9 2 4 2 2" xfId="41871"/>
    <cellStyle name="Notiz 2 5 9 2 4 3" xfId="34734"/>
    <cellStyle name="Notiz 2 5 9 2 5" xfId="21634"/>
    <cellStyle name="Notiz 2 5 9 2 5 2" xfId="35949"/>
    <cellStyle name="Notiz 2 5 9 2 6" xfId="28771"/>
    <cellStyle name="Notiz 2 5 9 3" xfId="15962"/>
    <cellStyle name="Notiz 2 5 9 3 2" xfId="23121"/>
    <cellStyle name="Notiz 2 5 9 3 2 2" xfId="37436"/>
    <cellStyle name="Notiz 2 5 9 3 3" xfId="30277"/>
    <cellStyle name="Notiz 2 5 9 4" xfId="18316"/>
    <cellStyle name="Notiz 2 5 9 4 2" xfId="25453"/>
    <cellStyle name="Notiz 2 5 9 4 2 2" xfId="39768"/>
    <cellStyle name="Notiz 2 5 9 4 3" xfId="32631"/>
    <cellStyle name="Notiz 2 6" xfId="1673"/>
    <cellStyle name="Notiz 2 6 2" xfId="1674"/>
    <cellStyle name="Notiz 2 6 2 2" xfId="1675"/>
    <cellStyle name="Notiz 2 6 2 2 2" xfId="13605"/>
    <cellStyle name="Notiz 2 6 2 2 2 2" xfId="14071"/>
    <cellStyle name="Notiz 2 6 2 2 2 2 2" xfId="16440"/>
    <cellStyle name="Notiz 2 6 2 2 2 2 2 2" xfId="23599"/>
    <cellStyle name="Notiz 2 6 2 2 2 2 2 2 2" xfId="37914"/>
    <cellStyle name="Notiz 2 6 2 2 2 2 2 3" xfId="30755"/>
    <cellStyle name="Notiz 2 6 2 2 2 2 3" xfId="18794"/>
    <cellStyle name="Notiz 2 6 2 2 2 2 3 2" xfId="25931"/>
    <cellStyle name="Notiz 2 6 2 2 2 2 3 2 2" xfId="40246"/>
    <cellStyle name="Notiz 2 6 2 2 2 2 3 3" xfId="33109"/>
    <cellStyle name="Notiz 2 6 2 2 2 2 4" xfId="20154"/>
    <cellStyle name="Notiz 2 6 2 2 2 2 4 2" xfId="27291"/>
    <cellStyle name="Notiz 2 6 2 2 2 2 4 2 2" xfId="41606"/>
    <cellStyle name="Notiz 2 6 2 2 2 2 4 3" xfId="34469"/>
    <cellStyle name="Notiz 2 6 2 2 2 2 5" xfId="21369"/>
    <cellStyle name="Notiz 2 6 2 2 2 2 5 2" xfId="35684"/>
    <cellStyle name="Notiz 2 6 2 2 2 2 6" xfId="28506"/>
    <cellStyle name="Notiz 2 6 2 2 2 3" xfId="15974"/>
    <cellStyle name="Notiz 2 6 2 2 2 3 2" xfId="23133"/>
    <cellStyle name="Notiz 2 6 2 2 2 3 2 2" xfId="37448"/>
    <cellStyle name="Notiz 2 6 2 2 2 3 3" xfId="30289"/>
    <cellStyle name="Notiz 2 6 2 2 2 4" xfId="18328"/>
    <cellStyle name="Notiz 2 6 2 2 2 4 2" xfId="25465"/>
    <cellStyle name="Notiz 2 6 2 2 2 4 2 2" xfId="39780"/>
    <cellStyle name="Notiz 2 6 2 2 2 4 3" xfId="32643"/>
    <cellStyle name="Notiz 2 6 2 3" xfId="1676"/>
    <cellStyle name="Notiz 2 6 2 3 2" xfId="13606"/>
    <cellStyle name="Notiz 2 6 2 3 2 2" xfId="13705"/>
    <cellStyle name="Notiz 2 6 2 3 2 2 2" xfId="16074"/>
    <cellStyle name="Notiz 2 6 2 3 2 2 2 2" xfId="23233"/>
    <cellStyle name="Notiz 2 6 2 3 2 2 2 2 2" xfId="37548"/>
    <cellStyle name="Notiz 2 6 2 3 2 2 2 3" xfId="30389"/>
    <cellStyle name="Notiz 2 6 2 3 2 2 3" xfId="18428"/>
    <cellStyle name="Notiz 2 6 2 3 2 2 3 2" xfId="25565"/>
    <cellStyle name="Notiz 2 6 2 3 2 2 3 2 2" xfId="39880"/>
    <cellStyle name="Notiz 2 6 2 3 2 2 3 3" xfId="32743"/>
    <cellStyle name="Notiz 2 6 2 3 2 2 4" xfId="19954"/>
    <cellStyle name="Notiz 2 6 2 3 2 2 4 2" xfId="27091"/>
    <cellStyle name="Notiz 2 6 2 3 2 2 4 2 2" xfId="41406"/>
    <cellStyle name="Notiz 2 6 2 3 2 2 4 3" xfId="34269"/>
    <cellStyle name="Notiz 2 6 2 3 2 2 5" xfId="21169"/>
    <cellStyle name="Notiz 2 6 2 3 2 2 5 2" xfId="35484"/>
    <cellStyle name="Notiz 2 6 2 3 2 2 6" xfId="28306"/>
    <cellStyle name="Notiz 2 6 2 3 2 3" xfId="15975"/>
    <cellStyle name="Notiz 2 6 2 3 2 3 2" xfId="23134"/>
    <cellStyle name="Notiz 2 6 2 3 2 3 2 2" xfId="37449"/>
    <cellStyle name="Notiz 2 6 2 3 2 3 3" xfId="30290"/>
    <cellStyle name="Notiz 2 6 2 3 2 4" xfId="18329"/>
    <cellStyle name="Notiz 2 6 2 3 2 4 2" xfId="25466"/>
    <cellStyle name="Notiz 2 6 2 3 2 4 2 2" xfId="39781"/>
    <cellStyle name="Notiz 2 6 2 3 2 4 3" xfId="32644"/>
    <cellStyle name="Notiz 2 6 2 4" xfId="1677"/>
    <cellStyle name="Notiz 2 6 2 4 2" xfId="13607"/>
    <cellStyle name="Notiz 2 6 2 4 2 2" xfId="13947"/>
    <cellStyle name="Notiz 2 6 2 4 2 2 2" xfId="16316"/>
    <cellStyle name="Notiz 2 6 2 4 2 2 2 2" xfId="23475"/>
    <cellStyle name="Notiz 2 6 2 4 2 2 2 2 2" xfId="37790"/>
    <cellStyle name="Notiz 2 6 2 4 2 2 2 3" xfId="30631"/>
    <cellStyle name="Notiz 2 6 2 4 2 2 3" xfId="18670"/>
    <cellStyle name="Notiz 2 6 2 4 2 2 3 2" xfId="25807"/>
    <cellStyle name="Notiz 2 6 2 4 2 2 3 2 2" xfId="40122"/>
    <cellStyle name="Notiz 2 6 2 4 2 2 3 3" xfId="32985"/>
    <cellStyle name="Notiz 2 6 2 4 2 2 4" xfId="20111"/>
    <cellStyle name="Notiz 2 6 2 4 2 2 4 2" xfId="27248"/>
    <cellStyle name="Notiz 2 6 2 4 2 2 4 2 2" xfId="41563"/>
    <cellStyle name="Notiz 2 6 2 4 2 2 4 3" xfId="34426"/>
    <cellStyle name="Notiz 2 6 2 4 2 2 5" xfId="21326"/>
    <cellStyle name="Notiz 2 6 2 4 2 2 5 2" xfId="35641"/>
    <cellStyle name="Notiz 2 6 2 4 2 2 6" xfId="28463"/>
    <cellStyle name="Notiz 2 6 2 4 2 3" xfId="15976"/>
    <cellStyle name="Notiz 2 6 2 4 2 3 2" xfId="23135"/>
    <cellStyle name="Notiz 2 6 2 4 2 3 2 2" xfId="37450"/>
    <cellStyle name="Notiz 2 6 2 4 2 3 3" xfId="30291"/>
    <cellStyle name="Notiz 2 6 2 4 2 4" xfId="18330"/>
    <cellStyle name="Notiz 2 6 2 4 2 4 2" xfId="25467"/>
    <cellStyle name="Notiz 2 6 2 4 2 4 2 2" xfId="39782"/>
    <cellStyle name="Notiz 2 6 2 4 2 4 3" xfId="32645"/>
    <cellStyle name="Notiz 2 6 2 5" xfId="1678"/>
    <cellStyle name="Notiz 2 6 2 5 2" xfId="13608"/>
    <cellStyle name="Notiz 2 6 2 5 2 2" xfId="14031"/>
    <cellStyle name="Notiz 2 6 2 5 2 2 2" xfId="16400"/>
    <cellStyle name="Notiz 2 6 2 5 2 2 2 2" xfId="23559"/>
    <cellStyle name="Notiz 2 6 2 5 2 2 2 2 2" xfId="37874"/>
    <cellStyle name="Notiz 2 6 2 5 2 2 2 3" xfId="30715"/>
    <cellStyle name="Notiz 2 6 2 5 2 2 3" xfId="18754"/>
    <cellStyle name="Notiz 2 6 2 5 2 2 3 2" xfId="25891"/>
    <cellStyle name="Notiz 2 6 2 5 2 2 3 2 2" xfId="40206"/>
    <cellStyle name="Notiz 2 6 2 5 2 2 3 3" xfId="33069"/>
    <cellStyle name="Notiz 2 6 2 5 2 2 4" xfId="20123"/>
    <cellStyle name="Notiz 2 6 2 5 2 2 4 2" xfId="27260"/>
    <cellStyle name="Notiz 2 6 2 5 2 2 4 2 2" xfId="41575"/>
    <cellStyle name="Notiz 2 6 2 5 2 2 4 3" xfId="34438"/>
    <cellStyle name="Notiz 2 6 2 5 2 2 5" xfId="21338"/>
    <cellStyle name="Notiz 2 6 2 5 2 2 5 2" xfId="35653"/>
    <cellStyle name="Notiz 2 6 2 5 2 2 6" xfId="28475"/>
    <cellStyle name="Notiz 2 6 2 5 2 3" xfId="15977"/>
    <cellStyle name="Notiz 2 6 2 5 2 3 2" xfId="23136"/>
    <cellStyle name="Notiz 2 6 2 5 2 3 2 2" xfId="37451"/>
    <cellStyle name="Notiz 2 6 2 5 2 3 3" xfId="30292"/>
    <cellStyle name="Notiz 2 6 2 5 2 4" xfId="18331"/>
    <cellStyle name="Notiz 2 6 2 5 2 4 2" xfId="25468"/>
    <cellStyle name="Notiz 2 6 2 5 2 4 2 2" xfId="39783"/>
    <cellStyle name="Notiz 2 6 2 5 2 4 3" xfId="32646"/>
    <cellStyle name="Notiz 2 6 2 6" xfId="13604"/>
    <cellStyle name="Notiz 2 6 2 6 2" xfId="13704"/>
    <cellStyle name="Notiz 2 6 2 6 2 2" xfId="16073"/>
    <cellStyle name="Notiz 2 6 2 6 2 2 2" xfId="23232"/>
    <cellStyle name="Notiz 2 6 2 6 2 2 2 2" xfId="37547"/>
    <cellStyle name="Notiz 2 6 2 6 2 2 3" xfId="30388"/>
    <cellStyle name="Notiz 2 6 2 6 2 3" xfId="18427"/>
    <cellStyle name="Notiz 2 6 2 6 2 3 2" xfId="25564"/>
    <cellStyle name="Notiz 2 6 2 6 2 3 2 2" xfId="39879"/>
    <cellStyle name="Notiz 2 6 2 6 2 3 3" xfId="32742"/>
    <cellStyle name="Notiz 2 6 2 6 2 4" xfId="19953"/>
    <cellStyle name="Notiz 2 6 2 6 2 4 2" xfId="27090"/>
    <cellStyle name="Notiz 2 6 2 6 2 4 2 2" xfId="41405"/>
    <cellStyle name="Notiz 2 6 2 6 2 4 3" xfId="34268"/>
    <cellStyle name="Notiz 2 6 2 6 2 5" xfId="21168"/>
    <cellStyle name="Notiz 2 6 2 6 2 5 2" xfId="35483"/>
    <cellStyle name="Notiz 2 6 2 6 2 6" xfId="28305"/>
    <cellStyle name="Notiz 2 6 2 6 3" xfId="15973"/>
    <cellStyle name="Notiz 2 6 2 6 3 2" xfId="23132"/>
    <cellStyle name="Notiz 2 6 2 6 3 2 2" xfId="37447"/>
    <cellStyle name="Notiz 2 6 2 6 3 3" xfId="30288"/>
    <cellStyle name="Notiz 2 6 2 6 4" xfId="18327"/>
    <cellStyle name="Notiz 2 6 2 6 4 2" xfId="25464"/>
    <cellStyle name="Notiz 2 6 2 6 4 2 2" xfId="39779"/>
    <cellStyle name="Notiz 2 6 2 6 4 3" xfId="32642"/>
    <cellStyle name="Notiz 2 6 3" xfId="1679"/>
    <cellStyle name="Notiz 2 6 3 2" xfId="13609"/>
    <cellStyle name="Notiz 2 6 3 2 2" xfId="13821"/>
    <cellStyle name="Notiz 2 6 3 2 2 2" xfId="16190"/>
    <cellStyle name="Notiz 2 6 3 2 2 2 2" xfId="23349"/>
    <cellStyle name="Notiz 2 6 3 2 2 2 2 2" xfId="37664"/>
    <cellStyle name="Notiz 2 6 3 2 2 2 3" xfId="30505"/>
    <cellStyle name="Notiz 2 6 3 2 2 3" xfId="18544"/>
    <cellStyle name="Notiz 2 6 3 2 2 3 2" xfId="25681"/>
    <cellStyle name="Notiz 2 6 3 2 2 3 2 2" xfId="39996"/>
    <cellStyle name="Notiz 2 6 3 2 2 3 3" xfId="32859"/>
    <cellStyle name="Notiz 2 6 3 2 2 4" xfId="20065"/>
    <cellStyle name="Notiz 2 6 3 2 2 4 2" xfId="27202"/>
    <cellStyle name="Notiz 2 6 3 2 2 4 2 2" xfId="41517"/>
    <cellStyle name="Notiz 2 6 3 2 2 4 3" xfId="34380"/>
    <cellStyle name="Notiz 2 6 3 2 2 5" xfId="21280"/>
    <cellStyle name="Notiz 2 6 3 2 2 5 2" xfId="35595"/>
    <cellStyle name="Notiz 2 6 3 2 2 6" xfId="28417"/>
    <cellStyle name="Notiz 2 6 3 2 3" xfId="15978"/>
    <cellStyle name="Notiz 2 6 3 2 3 2" xfId="23137"/>
    <cellStyle name="Notiz 2 6 3 2 3 2 2" xfId="37452"/>
    <cellStyle name="Notiz 2 6 3 2 3 3" xfId="30293"/>
    <cellStyle name="Notiz 2 6 3 2 4" xfId="18332"/>
    <cellStyle name="Notiz 2 6 3 2 4 2" xfId="25469"/>
    <cellStyle name="Notiz 2 6 3 2 4 2 2" xfId="39784"/>
    <cellStyle name="Notiz 2 6 3 2 4 3" xfId="32647"/>
    <cellStyle name="Notiz 2 6 4" xfId="1680"/>
    <cellStyle name="Notiz 2 6 4 2" xfId="13610"/>
    <cellStyle name="Notiz 2 6 4 2 2" xfId="13385"/>
    <cellStyle name="Notiz 2 6 4 2 2 2" xfId="15754"/>
    <cellStyle name="Notiz 2 6 4 2 2 2 2" xfId="22913"/>
    <cellStyle name="Notiz 2 6 4 2 2 2 2 2" xfId="37228"/>
    <cellStyle name="Notiz 2 6 4 2 2 2 3" xfId="30069"/>
    <cellStyle name="Notiz 2 6 4 2 2 3" xfId="18108"/>
    <cellStyle name="Notiz 2 6 4 2 2 3 2" xfId="25245"/>
    <cellStyle name="Notiz 2 6 4 2 2 3 2 2" xfId="39560"/>
    <cellStyle name="Notiz 2 6 4 2 2 3 3" xfId="32423"/>
    <cellStyle name="Notiz 2 6 4 2 2 4" xfId="19812"/>
    <cellStyle name="Notiz 2 6 4 2 2 4 2" xfId="26949"/>
    <cellStyle name="Notiz 2 6 4 2 2 4 2 2" xfId="41264"/>
    <cellStyle name="Notiz 2 6 4 2 2 4 3" xfId="34127"/>
    <cellStyle name="Notiz 2 6 4 2 2 5" xfId="21027"/>
    <cellStyle name="Notiz 2 6 4 2 2 5 2" xfId="35342"/>
    <cellStyle name="Notiz 2 6 4 2 2 6" xfId="28164"/>
    <cellStyle name="Notiz 2 6 4 2 3" xfId="15979"/>
    <cellStyle name="Notiz 2 6 4 2 3 2" xfId="23138"/>
    <cellStyle name="Notiz 2 6 4 2 3 2 2" xfId="37453"/>
    <cellStyle name="Notiz 2 6 4 2 3 3" xfId="30294"/>
    <cellStyle name="Notiz 2 6 4 2 4" xfId="18333"/>
    <cellStyle name="Notiz 2 6 4 2 4 2" xfId="25470"/>
    <cellStyle name="Notiz 2 6 4 2 4 2 2" xfId="39785"/>
    <cellStyle name="Notiz 2 6 4 2 4 3" xfId="32648"/>
    <cellStyle name="Notiz 2 6 5" xfId="1681"/>
    <cellStyle name="Notiz 2 6 5 2" xfId="13611"/>
    <cellStyle name="Notiz 2 6 5 2 2" xfId="14365"/>
    <cellStyle name="Notiz 2 6 5 2 2 2" xfId="16734"/>
    <cellStyle name="Notiz 2 6 5 2 2 2 2" xfId="23893"/>
    <cellStyle name="Notiz 2 6 5 2 2 2 2 2" xfId="38208"/>
    <cellStyle name="Notiz 2 6 5 2 2 2 3" xfId="31049"/>
    <cellStyle name="Notiz 2 6 5 2 2 3" xfId="19088"/>
    <cellStyle name="Notiz 2 6 5 2 2 3 2" xfId="26225"/>
    <cellStyle name="Notiz 2 6 5 2 2 3 2 2" xfId="40540"/>
    <cellStyle name="Notiz 2 6 5 2 2 3 3" xfId="33403"/>
    <cellStyle name="Notiz 2 6 5 2 2 4" xfId="20421"/>
    <cellStyle name="Notiz 2 6 5 2 2 4 2" xfId="27558"/>
    <cellStyle name="Notiz 2 6 5 2 2 4 2 2" xfId="41873"/>
    <cellStyle name="Notiz 2 6 5 2 2 4 3" xfId="34736"/>
    <cellStyle name="Notiz 2 6 5 2 2 5" xfId="21636"/>
    <cellStyle name="Notiz 2 6 5 2 2 5 2" xfId="35951"/>
    <cellStyle name="Notiz 2 6 5 2 2 6" xfId="28773"/>
    <cellStyle name="Notiz 2 6 5 2 3" xfId="15980"/>
    <cellStyle name="Notiz 2 6 5 2 3 2" xfId="23139"/>
    <cellStyle name="Notiz 2 6 5 2 3 2 2" xfId="37454"/>
    <cellStyle name="Notiz 2 6 5 2 3 3" xfId="30295"/>
    <cellStyle name="Notiz 2 6 5 2 4" xfId="18334"/>
    <cellStyle name="Notiz 2 6 5 2 4 2" xfId="25471"/>
    <cellStyle name="Notiz 2 6 5 2 4 2 2" xfId="39786"/>
    <cellStyle name="Notiz 2 6 5 2 4 3" xfId="32649"/>
    <cellStyle name="Notiz 2 6 6" xfId="1682"/>
    <cellStyle name="Notiz 2 6 6 2" xfId="13612"/>
    <cellStyle name="Notiz 2 6 6 2 2" xfId="13439"/>
    <cellStyle name="Notiz 2 6 6 2 2 2" xfId="15808"/>
    <cellStyle name="Notiz 2 6 6 2 2 2 2" xfId="22967"/>
    <cellStyle name="Notiz 2 6 6 2 2 2 2 2" xfId="37282"/>
    <cellStyle name="Notiz 2 6 6 2 2 2 3" xfId="30123"/>
    <cellStyle name="Notiz 2 6 6 2 2 3" xfId="18162"/>
    <cellStyle name="Notiz 2 6 6 2 2 3 2" xfId="25299"/>
    <cellStyle name="Notiz 2 6 6 2 2 3 2 2" xfId="39614"/>
    <cellStyle name="Notiz 2 6 6 2 2 3 3" xfId="32477"/>
    <cellStyle name="Notiz 2 6 6 2 2 4" xfId="19866"/>
    <cellStyle name="Notiz 2 6 6 2 2 4 2" xfId="27003"/>
    <cellStyle name="Notiz 2 6 6 2 2 4 2 2" xfId="41318"/>
    <cellStyle name="Notiz 2 6 6 2 2 4 3" xfId="34181"/>
    <cellStyle name="Notiz 2 6 6 2 2 5" xfId="21081"/>
    <cellStyle name="Notiz 2 6 6 2 2 5 2" xfId="35396"/>
    <cellStyle name="Notiz 2 6 6 2 2 6" xfId="28218"/>
    <cellStyle name="Notiz 2 6 6 2 3" xfId="15981"/>
    <cellStyle name="Notiz 2 6 6 2 3 2" xfId="23140"/>
    <cellStyle name="Notiz 2 6 6 2 3 2 2" xfId="37455"/>
    <cellStyle name="Notiz 2 6 6 2 3 3" xfId="30296"/>
    <cellStyle name="Notiz 2 6 6 2 4" xfId="18335"/>
    <cellStyle name="Notiz 2 6 6 2 4 2" xfId="25472"/>
    <cellStyle name="Notiz 2 6 6 2 4 2 2" xfId="39787"/>
    <cellStyle name="Notiz 2 6 6 2 4 3" xfId="32650"/>
    <cellStyle name="Notiz 2 6 7" xfId="10795"/>
    <cellStyle name="Notiz 2 6 8" xfId="11111"/>
    <cellStyle name="Notiz 2 6 8 2" xfId="14488"/>
    <cellStyle name="Notiz 2 6 8 2 2" xfId="15013"/>
    <cellStyle name="Notiz 2 6 8 2 2 2" xfId="17370"/>
    <cellStyle name="Notiz 2 6 8 2 2 2 2" xfId="24507"/>
    <cellStyle name="Notiz 2 6 8 2 2 2 2 2" xfId="38822"/>
    <cellStyle name="Notiz 2 6 8 2 2 2 3" xfId="31685"/>
    <cellStyle name="Notiz 2 6 8 2 2 3" xfId="19724"/>
    <cellStyle name="Notiz 2 6 8 2 2 3 2" xfId="26861"/>
    <cellStyle name="Notiz 2 6 8 2 2 3 2 2" xfId="41176"/>
    <cellStyle name="Notiz 2 6 8 2 2 3 3" xfId="34039"/>
    <cellStyle name="Notiz 2 6 8 2 2 4" xfId="21000"/>
    <cellStyle name="Notiz 2 6 8 2 2 4 2" xfId="28137"/>
    <cellStyle name="Notiz 2 6 8 2 2 4 2 2" xfId="42452"/>
    <cellStyle name="Notiz 2 6 8 2 2 4 3" xfId="35315"/>
    <cellStyle name="Notiz 2 6 8 2 2 5" xfId="22176"/>
    <cellStyle name="Notiz 2 6 8 2 2 5 2" xfId="36491"/>
    <cellStyle name="Notiz 2 6 8 2 2 6" xfId="29332"/>
    <cellStyle name="Notiz 2 6 8 2 3" xfId="16857"/>
    <cellStyle name="Notiz 2 6 8 2 3 2" xfId="24016"/>
    <cellStyle name="Notiz 2 6 8 2 3 2 2" xfId="38331"/>
    <cellStyle name="Notiz 2 6 8 2 3 3" xfId="31172"/>
    <cellStyle name="Notiz 2 6 8 2 4" xfId="19211"/>
    <cellStyle name="Notiz 2 6 8 2 4 2" xfId="26348"/>
    <cellStyle name="Notiz 2 6 8 2 4 2 2" xfId="40663"/>
    <cellStyle name="Notiz 2 6 8 2 4 3" xfId="33526"/>
    <cellStyle name="Notiz 2 6 9" xfId="13603"/>
    <cellStyle name="Notiz 2 6 9 2" xfId="14070"/>
    <cellStyle name="Notiz 2 6 9 2 2" xfId="16439"/>
    <cellStyle name="Notiz 2 6 9 2 2 2" xfId="23598"/>
    <cellStyle name="Notiz 2 6 9 2 2 2 2" xfId="37913"/>
    <cellStyle name="Notiz 2 6 9 2 2 3" xfId="30754"/>
    <cellStyle name="Notiz 2 6 9 2 3" xfId="18793"/>
    <cellStyle name="Notiz 2 6 9 2 3 2" xfId="25930"/>
    <cellStyle name="Notiz 2 6 9 2 3 2 2" xfId="40245"/>
    <cellStyle name="Notiz 2 6 9 2 3 3" xfId="33108"/>
    <cellStyle name="Notiz 2 6 9 2 4" xfId="20153"/>
    <cellStyle name="Notiz 2 6 9 2 4 2" xfId="27290"/>
    <cellStyle name="Notiz 2 6 9 2 4 2 2" xfId="41605"/>
    <cellStyle name="Notiz 2 6 9 2 4 3" xfId="34468"/>
    <cellStyle name="Notiz 2 6 9 2 5" xfId="21368"/>
    <cellStyle name="Notiz 2 6 9 2 5 2" xfId="35683"/>
    <cellStyle name="Notiz 2 6 9 2 6" xfId="28505"/>
    <cellStyle name="Notiz 2 6 9 3" xfId="15972"/>
    <cellStyle name="Notiz 2 6 9 3 2" xfId="23131"/>
    <cellStyle name="Notiz 2 6 9 3 2 2" xfId="37446"/>
    <cellStyle name="Notiz 2 6 9 3 3" xfId="30287"/>
    <cellStyle name="Notiz 2 6 9 4" xfId="18326"/>
    <cellStyle name="Notiz 2 6 9 4 2" xfId="25463"/>
    <cellStyle name="Notiz 2 6 9 4 2 2" xfId="39778"/>
    <cellStyle name="Notiz 2 6 9 4 3" xfId="32641"/>
    <cellStyle name="Notiz 2 7" xfId="1683"/>
    <cellStyle name="Notiz 2 7 2" xfId="1684"/>
    <cellStyle name="Notiz 2 7 2 2" xfId="1685"/>
    <cellStyle name="Notiz 2 7 2 2 2" xfId="3718"/>
    <cellStyle name="Notiz 2 7 2 2 2 2" xfId="13993"/>
    <cellStyle name="Notiz 2 7 2 2 2 2 2" xfId="14139"/>
    <cellStyle name="Notiz 2 7 2 2 2 2 2 2" xfId="16508"/>
    <cellStyle name="Notiz 2 7 2 2 2 2 2 2 2" xfId="23667"/>
    <cellStyle name="Notiz 2 7 2 2 2 2 2 2 2 2" xfId="37982"/>
    <cellStyle name="Notiz 2 7 2 2 2 2 2 2 3" xfId="30823"/>
    <cellStyle name="Notiz 2 7 2 2 2 2 2 3" xfId="18862"/>
    <cellStyle name="Notiz 2 7 2 2 2 2 2 3 2" xfId="25999"/>
    <cellStyle name="Notiz 2 7 2 2 2 2 2 3 2 2" xfId="40314"/>
    <cellStyle name="Notiz 2 7 2 2 2 2 2 3 3" xfId="33177"/>
    <cellStyle name="Notiz 2 7 2 2 2 2 2 4" xfId="20199"/>
    <cellStyle name="Notiz 2 7 2 2 2 2 2 4 2" xfId="27336"/>
    <cellStyle name="Notiz 2 7 2 2 2 2 2 4 2 2" xfId="41651"/>
    <cellStyle name="Notiz 2 7 2 2 2 2 2 4 3" xfId="34514"/>
    <cellStyle name="Notiz 2 7 2 2 2 2 2 5" xfId="21414"/>
    <cellStyle name="Notiz 2 7 2 2 2 2 2 5 2" xfId="35729"/>
    <cellStyle name="Notiz 2 7 2 2 2 2 2 6" xfId="28551"/>
    <cellStyle name="Notiz 2 7 2 2 2 2 3" xfId="16362"/>
    <cellStyle name="Notiz 2 7 2 2 2 2 3 2" xfId="23521"/>
    <cellStyle name="Notiz 2 7 2 2 2 2 3 2 2" xfId="37836"/>
    <cellStyle name="Notiz 2 7 2 2 2 2 3 3" xfId="30677"/>
    <cellStyle name="Notiz 2 7 2 2 2 2 4" xfId="18716"/>
    <cellStyle name="Notiz 2 7 2 2 2 2 4 2" xfId="25853"/>
    <cellStyle name="Notiz 2 7 2 2 2 2 4 2 2" xfId="40168"/>
    <cellStyle name="Notiz 2 7 2 2 2 2 4 3" xfId="33031"/>
    <cellStyle name="Notiz 2 7 2 2 3" xfId="11686"/>
    <cellStyle name="Notiz 2 7 2 2 3 2" xfId="13862"/>
    <cellStyle name="Notiz 2 7 2 2 3 2 2" xfId="14244"/>
    <cellStyle name="Notiz 2 7 2 2 3 2 2 2" xfId="16613"/>
    <cellStyle name="Notiz 2 7 2 2 3 2 2 2 2" xfId="23772"/>
    <cellStyle name="Notiz 2 7 2 2 3 2 2 2 2 2" xfId="38087"/>
    <cellStyle name="Notiz 2 7 2 2 3 2 2 2 3" xfId="30928"/>
    <cellStyle name="Notiz 2 7 2 2 3 2 2 3" xfId="18967"/>
    <cellStyle name="Notiz 2 7 2 2 3 2 2 3 2" xfId="26104"/>
    <cellStyle name="Notiz 2 7 2 2 3 2 2 3 2 2" xfId="40419"/>
    <cellStyle name="Notiz 2 7 2 2 3 2 2 3 3" xfId="33282"/>
    <cellStyle name="Notiz 2 7 2 2 3 2 2 4" xfId="20300"/>
    <cellStyle name="Notiz 2 7 2 2 3 2 2 4 2" xfId="27437"/>
    <cellStyle name="Notiz 2 7 2 2 3 2 2 4 2 2" xfId="41752"/>
    <cellStyle name="Notiz 2 7 2 2 3 2 2 4 3" xfId="34615"/>
    <cellStyle name="Notiz 2 7 2 2 3 2 2 5" xfId="21515"/>
    <cellStyle name="Notiz 2 7 2 2 3 2 2 5 2" xfId="35830"/>
    <cellStyle name="Notiz 2 7 2 2 3 2 2 6" xfId="28652"/>
    <cellStyle name="Notiz 2 7 2 2 3 2 3" xfId="16231"/>
    <cellStyle name="Notiz 2 7 2 2 3 2 3 2" xfId="23390"/>
    <cellStyle name="Notiz 2 7 2 2 3 2 3 2 2" xfId="37705"/>
    <cellStyle name="Notiz 2 7 2 2 3 2 3 3" xfId="30546"/>
    <cellStyle name="Notiz 2 7 2 2 3 2 4" xfId="18585"/>
    <cellStyle name="Notiz 2 7 2 2 3 2 4 2" xfId="25722"/>
    <cellStyle name="Notiz 2 7 2 2 3 2 4 2 2" xfId="40037"/>
    <cellStyle name="Notiz 2 7 2 2 3 2 4 3" xfId="32900"/>
    <cellStyle name="Notiz 2 7 2 2 4" xfId="13615"/>
    <cellStyle name="Notiz 2 7 2 2 4 2" xfId="13440"/>
    <cellStyle name="Notiz 2 7 2 2 4 2 2" xfId="15809"/>
    <cellStyle name="Notiz 2 7 2 2 4 2 2 2" xfId="22968"/>
    <cellStyle name="Notiz 2 7 2 2 4 2 2 2 2" xfId="37283"/>
    <cellStyle name="Notiz 2 7 2 2 4 2 2 3" xfId="30124"/>
    <cellStyle name="Notiz 2 7 2 2 4 2 3" xfId="18163"/>
    <cellStyle name="Notiz 2 7 2 2 4 2 3 2" xfId="25300"/>
    <cellStyle name="Notiz 2 7 2 2 4 2 3 2 2" xfId="39615"/>
    <cellStyle name="Notiz 2 7 2 2 4 2 3 3" xfId="32478"/>
    <cellStyle name="Notiz 2 7 2 2 4 2 4" xfId="19867"/>
    <cellStyle name="Notiz 2 7 2 2 4 2 4 2" xfId="27004"/>
    <cellStyle name="Notiz 2 7 2 2 4 2 4 2 2" xfId="41319"/>
    <cellStyle name="Notiz 2 7 2 2 4 2 4 3" xfId="34182"/>
    <cellStyle name="Notiz 2 7 2 2 4 2 5" xfId="21082"/>
    <cellStyle name="Notiz 2 7 2 2 4 2 5 2" xfId="35397"/>
    <cellStyle name="Notiz 2 7 2 2 4 2 6" xfId="28219"/>
    <cellStyle name="Notiz 2 7 2 2 4 3" xfId="15984"/>
    <cellStyle name="Notiz 2 7 2 2 4 3 2" xfId="23143"/>
    <cellStyle name="Notiz 2 7 2 2 4 3 2 2" xfId="37458"/>
    <cellStyle name="Notiz 2 7 2 2 4 3 3" xfId="30299"/>
    <cellStyle name="Notiz 2 7 2 2 4 4" xfId="18338"/>
    <cellStyle name="Notiz 2 7 2 2 4 4 2" xfId="25475"/>
    <cellStyle name="Notiz 2 7 2 2 4 4 2 2" xfId="39790"/>
    <cellStyle name="Notiz 2 7 2 2 4 4 3" xfId="32653"/>
    <cellStyle name="Notiz 2 7 2 3" xfId="1686"/>
    <cellStyle name="Notiz 2 7 2 3 2" xfId="3719"/>
    <cellStyle name="Notiz 2 7 2 3 2 2" xfId="13994"/>
    <cellStyle name="Notiz 2 7 2 3 2 2 2" xfId="14673"/>
    <cellStyle name="Notiz 2 7 2 3 2 2 2 2" xfId="17036"/>
    <cellStyle name="Notiz 2 7 2 3 2 2 2 2 2" xfId="24195"/>
    <cellStyle name="Notiz 2 7 2 3 2 2 2 2 2 2" xfId="38510"/>
    <cellStyle name="Notiz 2 7 2 3 2 2 2 2 3" xfId="31351"/>
    <cellStyle name="Notiz 2 7 2 3 2 2 2 3" xfId="19390"/>
    <cellStyle name="Notiz 2 7 2 3 2 2 2 3 2" xfId="26527"/>
    <cellStyle name="Notiz 2 7 2 3 2 2 2 3 2 2" xfId="40842"/>
    <cellStyle name="Notiz 2 7 2 3 2 2 2 3 3" xfId="33705"/>
    <cellStyle name="Notiz 2 7 2 3 2 2 2 4" xfId="20688"/>
    <cellStyle name="Notiz 2 7 2 3 2 2 2 4 2" xfId="27825"/>
    <cellStyle name="Notiz 2 7 2 3 2 2 2 4 2 2" xfId="42140"/>
    <cellStyle name="Notiz 2 7 2 3 2 2 2 4 3" xfId="35003"/>
    <cellStyle name="Notiz 2 7 2 3 2 2 2 5" xfId="21903"/>
    <cellStyle name="Notiz 2 7 2 3 2 2 2 5 2" xfId="36218"/>
    <cellStyle name="Notiz 2 7 2 3 2 2 2 6" xfId="29040"/>
    <cellStyle name="Notiz 2 7 2 3 2 2 3" xfId="16363"/>
    <cellStyle name="Notiz 2 7 2 3 2 2 3 2" xfId="23522"/>
    <cellStyle name="Notiz 2 7 2 3 2 2 3 2 2" xfId="37837"/>
    <cellStyle name="Notiz 2 7 2 3 2 2 3 3" xfId="30678"/>
    <cellStyle name="Notiz 2 7 2 3 2 2 4" xfId="18717"/>
    <cellStyle name="Notiz 2 7 2 3 2 2 4 2" xfId="25854"/>
    <cellStyle name="Notiz 2 7 2 3 2 2 4 2 2" xfId="40169"/>
    <cellStyle name="Notiz 2 7 2 3 2 2 4 3" xfId="33032"/>
    <cellStyle name="Notiz 2 7 2 3 3" xfId="11687"/>
    <cellStyle name="Notiz 2 7 2 3 3 2" xfId="13863"/>
    <cellStyle name="Notiz 2 7 2 3 3 2 2" xfId="13711"/>
    <cellStyle name="Notiz 2 7 2 3 3 2 2 2" xfId="16080"/>
    <cellStyle name="Notiz 2 7 2 3 3 2 2 2 2" xfId="23239"/>
    <cellStyle name="Notiz 2 7 2 3 3 2 2 2 2 2" xfId="37554"/>
    <cellStyle name="Notiz 2 7 2 3 3 2 2 2 3" xfId="30395"/>
    <cellStyle name="Notiz 2 7 2 3 3 2 2 3" xfId="18434"/>
    <cellStyle name="Notiz 2 7 2 3 3 2 2 3 2" xfId="25571"/>
    <cellStyle name="Notiz 2 7 2 3 3 2 2 3 2 2" xfId="39886"/>
    <cellStyle name="Notiz 2 7 2 3 3 2 2 3 3" xfId="32749"/>
    <cellStyle name="Notiz 2 7 2 3 3 2 2 4" xfId="19960"/>
    <cellStyle name="Notiz 2 7 2 3 3 2 2 4 2" xfId="27097"/>
    <cellStyle name="Notiz 2 7 2 3 3 2 2 4 2 2" xfId="41412"/>
    <cellStyle name="Notiz 2 7 2 3 3 2 2 4 3" xfId="34275"/>
    <cellStyle name="Notiz 2 7 2 3 3 2 2 5" xfId="21175"/>
    <cellStyle name="Notiz 2 7 2 3 3 2 2 5 2" xfId="35490"/>
    <cellStyle name="Notiz 2 7 2 3 3 2 2 6" xfId="28312"/>
    <cellStyle name="Notiz 2 7 2 3 3 2 3" xfId="16232"/>
    <cellStyle name="Notiz 2 7 2 3 3 2 3 2" xfId="23391"/>
    <cellStyle name="Notiz 2 7 2 3 3 2 3 2 2" xfId="37706"/>
    <cellStyle name="Notiz 2 7 2 3 3 2 3 3" xfId="30547"/>
    <cellStyle name="Notiz 2 7 2 3 3 2 4" xfId="18586"/>
    <cellStyle name="Notiz 2 7 2 3 3 2 4 2" xfId="25723"/>
    <cellStyle name="Notiz 2 7 2 3 3 2 4 2 2" xfId="40038"/>
    <cellStyle name="Notiz 2 7 2 3 3 2 4 3" xfId="32901"/>
    <cellStyle name="Notiz 2 7 2 3 4" xfId="13616"/>
    <cellStyle name="Notiz 2 7 2 3 4 2" xfId="13938"/>
    <cellStyle name="Notiz 2 7 2 3 4 2 2" xfId="16307"/>
    <cellStyle name="Notiz 2 7 2 3 4 2 2 2" xfId="23466"/>
    <cellStyle name="Notiz 2 7 2 3 4 2 2 2 2" xfId="37781"/>
    <cellStyle name="Notiz 2 7 2 3 4 2 2 3" xfId="30622"/>
    <cellStyle name="Notiz 2 7 2 3 4 2 3" xfId="18661"/>
    <cellStyle name="Notiz 2 7 2 3 4 2 3 2" xfId="25798"/>
    <cellStyle name="Notiz 2 7 2 3 4 2 3 2 2" xfId="40113"/>
    <cellStyle name="Notiz 2 7 2 3 4 2 3 3" xfId="32976"/>
    <cellStyle name="Notiz 2 7 2 3 4 2 4" xfId="20102"/>
    <cellStyle name="Notiz 2 7 2 3 4 2 4 2" xfId="27239"/>
    <cellStyle name="Notiz 2 7 2 3 4 2 4 2 2" xfId="41554"/>
    <cellStyle name="Notiz 2 7 2 3 4 2 4 3" xfId="34417"/>
    <cellStyle name="Notiz 2 7 2 3 4 2 5" xfId="21317"/>
    <cellStyle name="Notiz 2 7 2 3 4 2 5 2" xfId="35632"/>
    <cellStyle name="Notiz 2 7 2 3 4 2 6" xfId="28454"/>
    <cellStyle name="Notiz 2 7 2 3 4 3" xfId="15985"/>
    <cellStyle name="Notiz 2 7 2 3 4 3 2" xfId="23144"/>
    <cellStyle name="Notiz 2 7 2 3 4 3 2 2" xfId="37459"/>
    <cellStyle name="Notiz 2 7 2 3 4 3 3" xfId="30300"/>
    <cellStyle name="Notiz 2 7 2 3 4 4" xfId="18339"/>
    <cellStyle name="Notiz 2 7 2 3 4 4 2" xfId="25476"/>
    <cellStyle name="Notiz 2 7 2 3 4 4 2 2" xfId="39791"/>
    <cellStyle name="Notiz 2 7 2 3 4 4 3" xfId="32654"/>
    <cellStyle name="Notiz 2 7 2 4" xfId="1687"/>
    <cellStyle name="Notiz 2 7 2 4 2" xfId="3720"/>
    <cellStyle name="Notiz 2 7 2 4 2 2" xfId="13995"/>
    <cellStyle name="Notiz 2 7 2 4 2 2 2" xfId="13418"/>
    <cellStyle name="Notiz 2 7 2 4 2 2 2 2" xfId="15787"/>
    <cellStyle name="Notiz 2 7 2 4 2 2 2 2 2" xfId="22946"/>
    <cellStyle name="Notiz 2 7 2 4 2 2 2 2 2 2" xfId="37261"/>
    <cellStyle name="Notiz 2 7 2 4 2 2 2 2 3" xfId="30102"/>
    <cellStyle name="Notiz 2 7 2 4 2 2 2 3" xfId="18141"/>
    <cellStyle name="Notiz 2 7 2 4 2 2 2 3 2" xfId="25278"/>
    <cellStyle name="Notiz 2 7 2 4 2 2 2 3 2 2" xfId="39593"/>
    <cellStyle name="Notiz 2 7 2 4 2 2 2 3 3" xfId="32456"/>
    <cellStyle name="Notiz 2 7 2 4 2 2 2 4" xfId="19845"/>
    <cellStyle name="Notiz 2 7 2 4 2 2 2 4 2" xfId="26982"/>
    <cellStyle name="Notiz 2 7 2 4 2 2 2 4 2 2" xfId="41297"/>
    <cellStyle name="Notiz 2 7 2 4 2 2 2 4 3" xfId="34160"/>
    <cellStyle name="Notiz 2 7 2 4 2 2 2 5" xfId="21060"/>
    <cellStyle name="Notiz 2 7 2 4 2 2 2 5 2" xfId="35375"/>
    <cellStyle name="Notiz 2 7 2 4 2 2 2 6" xfId="28197"/>
    <cellStyle name="Notiz 2 7 2 4 2 2 3" xfId="16364"/>
    <cellStyle name="Notiz 2 7 2 4 2 2 3 2" xfId="23523"/>
    <cellStyle name="Notiz 2 7 2 4 2 2 3 2 2" xfId="37838"/>
    <cellStyle name="Notiz 2 7 2 4 2 2 3 3" xfId="30679"/>
    <cellStyle name="Notiz 2 7 2 4 2 2 4" xfId="18718"/>
    <cellStyle name="Notiz 2 7 2 4 2 2 4 2" xfId="25855"/>
    <cellStyle name="Notiz 2 7 2 4 2 2 4 2 2" xfId="40170"/>
    <cellStyle name="Notiz 2 7 2 4 2 2 4 3" xfId="33033"/>
    <cellStyle name="Notiz 2 7 2 4 3" xfId="11688"/>
    <cellStyle name="Notiz 2 7 2 4 3 2" xfId="13864"/>
    <cellStyle name="Notiz 2 7 2 4 3 2 2" xfId="13770"/>
    <cellStyle name="Notiz 2 7 2 4 3 2 2 2" xfId="16139"/>
    <cellStyle name="Notiz 2 7 2 4 3 2 2 2 2" xfId="23298"/>
    <cellStyle name="Notiz 2 7 2 4 3 2 2 2 2 2" xfId="37613"/>
    <cellStyle name="Notiz 2 7 2 4 3 2 2 2 3" xfId="30454"/>
    <cellStyle name="Notiz 2 7 2 4 3 2 2 3" xfId="18493"/>
    <cellStyle name="Notiz 2 7 2 4 3 2 2 3 2" xfId="25630"/>
    <cellStyle name="Notiz 2 7 2 4 3 2 2 3 2 2" xfId="39945"/>
    <cellStyle name="Notiz 2 7 2 4 3 2 2 3 3" xfId="32808"/>
    <cellStyle name="Notiz 2 7 2 4 3 2 2 4" xfId="20019"/>
    <cellStyle name="Notiz 2 7 2 4 3 2 2 4 2" xfId="27156"/>
    <cellStyle name="Notiz 2 7 2 4 3 2 2 4 2 2" xfId="41471"/>
    <cellStyle name="Notiz 2 7 2 4 3 2 2 4 3" xfId="34334"/>
    <cellStyle name="Notiz 2 7 2 4 3 2 2 5" xfId="21234"/>
    <cellStyle name="Notiz 2 7 2 4 3 2 2 5 2" xfId="35549"/>
    <cellStyle name="Notiz 2 7 2 4 3 2 2 6" xfId="28371"/>
    <cellStyle name="Notiz 2 7 2 4 3 2 3" xfId="16233"/>
    <cellStyle name="Notiz 2 7 2 4 3 2 3 2" xfId="23392"/>
    <cellStyle name="Notiz 2 7 2 4 3 2 3 2 2" xfId="37707"/>
    <cellStyle name="Notiz 2 7 2 4 3 2 3 3" xfId="30548"/>
    <cellStyle name="Notiz 2 7 2 4 3 2 4" xfId="18587"/>
    <cellStyle name="Notiz 2 7 2 4 3 2 4 2" xfId="25724"/>
    <cellStyle name="Notiz 2 7 2 4 3 2 4 2 2" xfId="40039"/>
    <cellStyle name="Notiz 2 7 2 4 3 2 4 3" xfId="32902"/>
    <cellStyle name="Notiz 2 7 2 4 4" xfId="13617"/>
    <cellStyle name="Notiz 2 7 2 4 4 2" xfId="14367"/>
    <cellStyle name="Notiz 2 7 2 4 4 2 2" xfId="16736"/>
    <cellStyle name="Notiz 2 7 2 4 4 2 2 2" xfId="23895"/>
    <cellStyle name="Notiz 2 7 2 4 4 2 2 2 2" xfId="38210"/>
    <cellStyle name="Notiz 2 7 2 4 4 2 2 3" xfId="31051"/>
    <cellStyle name="Notiz 2 7 2 4 4 2 3" xfId="19090"/>
    <cellStyle name="Notiz 2 7 2 4 4 2 3 2" xfId="26227"/>
    <cellStyle name="Notiz 2 7 2 4 4 2 3 2 2" xfId="40542"/>
    <cellStyle name="Notiz 2 7 2 4 4 2 3 3" xfId="33405"/>
    <cellStyle name="Notiz 2 7 2 4 4 2 4" xfId="20423"/>
    <cellStyle name="Notiz 2 7 2 4 4 2 4 2" xfId="27560"/>
    <cellStyle name="Notiz 2 7 2 4 4 2 4 2 2" xfId="41875"/>
    <cellStyle name="Notiz 2 7 2 4 4 2 4 3" xfId="34738"/>
    <cellStyle name="Notiz 2 7 2 4 4 2 5" xfId="21638"/>
    <cellStyle name="Notiz 2 7 2 4 4 2 5 2" xfId="35953"/>
    <cellStyle name="Notiz 2 7 2 4 4 2 6" xfId="28775"/>
    <cellStyle name="Notiz 2 7 2 4 4 3" xfId="15986"/>
    <cellStyle name="Notiz 2 7 2 4 4 3 2" xfId="23145"/>
    <cellStyle name="Notiz 2 7 2 4 4 3 2 2" xfId="37460"/>
    <cellStyle name="Notiz 2 7 2 4 4 3 3" xfId="30301"/>
    <cellStyle name="Notiz 2 7 2 4 4 4" xfId="18340"/>
    <cellStyle name="Notiz 2 7 2 4 4 4 2" xfId="25477"/>
    <cellStyle name="Notiz 2 7 2 4 4 4 2 2" xfId="39792"/>
    <cellStyle name="Notiz 2 7 2 4 4 4 3" xfId="32655"/>
    <cellStyle name="Notiz 2 7 2 5" xfId="1688"/>
    <cellStyle name="Notiz 2 7 2 5 2" xfId="3721"/>
    <cellStyle name="Notiz 2 7 2 5 2 2" xfId="13996"/>
    <cellStyle name="Notiz 2 7 2 5 2 2 2" xfId="13732"/>
    <cellStyle name="Notiz 2 7 2 5 2 2 2 2" xfId="16101"/>
    <cellStyle name="Notiz 2 7 2 5 2 2 2 2 2" xfId="23260"/>
    <cellStyle name="Notiz 2 7 2 5 2 2 2 2 2 2" xfId="37575"/>
    <cellStyle name="Notiz 2 7 2 5 2 2 2 2 3" xfId="30416"/>
    <cellStyle name="Notiz 2 7 2 5 2 2 2 3" xfId="18455"/>
    <cellStyle name="Notiz 2 7 2 5 2 2 2 3 2" xfId="25592"/>
    <cellStyle name="Notiz 2 7 2 5 2 2 2 3 2 2" xfId="39907"/>
    <cellStyle name="Notiz 2 7 2 5 2 2 2 3 3" xfId="32770"/>
    <cellStyle name="Notiz 2 7 2 5 2 2 2 4" xfId="19981"/>
    <cellStyle name="Notiz 2 7 2 5 2 2 2 4 2" xfId="27118"/>
    <cellStyle name="Notiz 2 7 2 5 2 2 2 4 2 2" xfId="41433"/>
    <cellStyle name="Notiz 2 7 2 5 2 2 2 4 3" xfId="34296"/>
    <cellStyle name="Notiz 2 7 2 5 2 2 2 5" xfId="21196"/>
    <cellStyle name="Notiz 2 7 2 5 2 2 2 5 2" xfId="35511"/>
    <cellStyle name="Notiz 2 7 2 5 2 2 2 6" xfId="28333"/>
    <cellStyle name="Notiz 2 7 2 5 2 2 3" xfId="16365"/>
    <cellStyle name="Notiz 2 7 2 5 2 2 3 2" xfId="23524"/>
    <cellStyle name="Notiz 2 7 2 5 2 2 3 2 2" xfId="37839"/>
    <cellStyle name="Notiz 2 7 2 5 2 2 3 3" xfId="30680"/>
    <cellStyle name="Notiz 2 7 2 5 2 2 4" xfId="18719"/>
    <cellStyle name="Notiz 2 7 2 5 2 2 4 2" xfId="25856"/>
    <cellStyle name="Notiz 2 7 2 5 2 2 4 2 2" xfId="40171"/>
    <cellStyle name="Notiz 2 7 2 5 2 2 4 3" xfId="33034"/>
    <cellStyle name="Notiz 2 7 2 5 3" xfId="11689"/>
    <cellStyle name="Notiz 2 7 2 5 3 2" xfId="13865"/>
    <cellStyle name="Notiz 2 7 2 5 3 2 2" xfId="14460"/>
    <cellStyle name="Notiz 2 7 2 5 3 2 2 2" xfId="16829"/>
    <cellStyle name="Notiz 2 7 2 5 3 2 2 2 2" xfId="23988"/>
    <cellStyle name="Notiz 2 7 2 5 3 2 2 2 2 2" xfId="38303"/>
    <cellStyle name="Notiz 2 7 2 5 3 2 2 2 3" xfId="31144"/>
    <cellStyle name="Notiz 2 7 2 5 3 2 2 3" xfId="19183"/>
    <cellStyle name="Notiz 2 7 2 5 3 2 2 3 2" xfId="26320"/>
    <cellStyle name="Notiz 2 7 2 5 3 2 2 3 2 2" xfId="40635"/>
    <cellStyle name="Notiz 2 7 2 5 3 2 2 3 3" xfId="33498"/>
    <cellStyle name="Notiz 2 7 2 5 3 2 2 4" xfId="20511"/>
    <cellStyle name="Notiz 2 7 2 5 3 2 2 4 2" xfId="27648"/>
    <cellStyle name="Notiz 2 7 2 5 3 2 2 4 2 2" xfId="41963"/>
    <cellStyle name="Notiz 2 7 2 5 3 2 2 4 3" xfId="34826"/>
    <cellStyle name="Notiz 2 7 2 5 3 2 2 5" xfId="21726"/>
    <cellStyle name="Notiz 2 7 2 5 3 2 2 5 2" xfId="36041"/>
    <cellStyle name="Notiz 2 7 2 5 3 2 2 6" xfId="28863"/>
    <cellStyle name="Notiz 2 7 2 5 3 2 3" xfId="16234"/>
    <cellStyle name="Notiz 2 7 2 5 3 2 3 2" xfId="23393"/>
    <cellStyle name="Notiz 2 7 2 5 3 2 3 2 2" xfId="37708"/>
    <cellStyle name="Notiz 2 7 2 5 3 2 3 3" xfId="30549"/>
    <cellStyle name="Notiz 2 7 2 5 3 2 4" xfId="18588"/>
    <cellStyle name="Notiz 2 7 2 5 3 2 4 2" xfId="25725"/>
    <cellStyle name="Notiz 2 7 2 5 3 2 4 2 2" xfId="40040"/>
    <cellStyle name="Notiz 2 7 2 5 3 2 4 3" xfId="32903"/>
    <cellStyle name="Notiz 2 7 2 5 4" xfId="13618"/>
    <cellStyle name="Notiz 2 7 2 5 4 2" xfId="13441"/>
    <cellStyle name="Notiz 2 7 2 5 4 2 2" xfId="15810"/>
    <cellStyle name="Notiz 2 7 2 5 4 2 2 2" xfId="22969"/>
    <cellStyle name="Notiz 2 7 2 5 4 2 2 2 2" xfId="37284"/>
    <cellStyle name="Notiz 2 7 2 5 4 2 2 3" xfId="30125"/>
    <cellStyle name="Notiz 2 7 2 5 4 2 3" xfId="18164"/>
    <cellStyle name="Notiz 2 7 2 5 4 2 3 2" xfId="25301"/>
    <cellStyle name="Notiz 2 7 2 5 4 2 3 2 2" xfId="39616"/>
    <cellStyle name="Notiz 2 7 2 5 4 2 3 3" xfId="32479"/>
    <cellStyle name="Notiz 2 7 2 5 4 2 4" xfId="19868"/>
    <cellStyle name="Notiz 2 7 2 5 4 2 4 2" xfId="27005"/>
    <cellStyle name="Notiz 2 7 2 5 4 2 4 2 2" xfId="41320"/>
    <cellStyle name="Notiz 2 7 2 5 4 2 4 3" xfId="34183"/>
    <cellStyle name="Notiz 2 7 2 5 4 2 5" xfId="21083"/>
    <cellStyle name="Notiz 2 7 2 5 4 2 5 2" xfId="35398"/>
    <cellStyle name="Notiz 2 7 2 5 4 2 6" xfId="28220"/>
    <cellStyle name="Notiz 2 7 2 5 4 3" xfId="15987"/>
    <cellStyle name="Notiz 2 7 2 5 4 3 2" xfId="23146"/>
    <cellStyle name="Notiz 2 7 2 5 4 3 2 2" xfId="37461"/>
    <cellStyle name="Notiz 2 7 2 5 4 3 3" xfId="30302"/>
    <cellStyle name="Notiz 2 7 2 5 4 4" xfId="18341"/>
    <cellStyle name="Notiz 2 7 2 5 4 4 2" xfId="25478"/>
    <cellStyle name="Notiz 2 7 2 5 4 4 2 2" xfId="39793"/>
    <cellStyle name="Notiz 2 7 2 5 4 4 3" xfId="32656"/>
    <cellStyle name="Notiz 2 7 2 6" xfId="3717"/>
    <cellStyle name="Notiz 2 7 2 6 2" xfId="13992"/>
    <cellStyle name="Notiz 2 7 2 6 2 2" xfId="13557"/>
    <cellStyle name="Notiz 2 7 2 6 2 2 2" xfId="15926"/>
    <cellStyle name="Notiz 2 7 2 6 2 2 2 2" xfId="23085"/>
    <cellStyle name="Notiz 2 7 2 6 2 2 2 2 2" xfId="37400"/>
    <cellStyle name="Notiz 2 7 2 6 2 2 2 3" xfId="30241"/>
    <cellStyle name="Notiz 2 7 2 6 2 2 3" xfId="18280"/>
    <cellStyle name="Notiz 2 7 2 6 2 2 3 2" xfId="25417"/>
    <cellStyle name="Notiz 2 7 2 6 2 2 3 2 2" xfId="39732"/>
    <cellStyle name="Notiz 2 7 2 6 2 2 3 3" xfId="32595"/>
    <cellStyle name="Notiz 2 7 2 6 2 2 4" xfId="19905"/>
    <cellStyle name="Notiz 2 7 2 6 2 2 4 2" xfId="27042"/>
    <cellStyle name="Notiz 2 7 2 6 2 2 4 2 2" xfId="41357"/>
    <cellStyle name="Notiz 2 7 2 6 2 2 4 3" xfId="34220"/>
    <cellStyle name="Notiz 2 7 2 6 2 2 5" xfId="21120"/>
    <cellStyle name="Notiz 2 7 2 6 2 2 5 2" xfId="35435"/>
    <cellStyle name="Notiz 2 7 2 6 2 2 6" xfId="28257"/>
    <cellStyle name="Notiz 2 7 2 6 2 3" xfId="16361"/>
    <cellStyle name="Notiz 2 7 2 6 2 3 2" xfId="23520"/>
    <cellStyle name="Notiz 2 7 2 6 2 3 2 2" xfId="37835"/>
    <cellStyle name="Notiz 2 7 2 6 2 3 3" xfId="30676"/>
    <cellStyle name="Notiz 2 7 2 6 2 4" xfId="18715"/>
    <cellStyle name="Notiz 2 7 2 6 2 4 2" xfId="25852"/>
    <cellStyle name="Notiz 2 7 2 6 2 4 2 2" xfId="40167"/>
    <cellStyle name="Notiz 2 7 2 6 2 4 3" xfId="33030"/>
    <cellStyle name="Notiz 2 7 2 7" xfId="11685"/>
    <cellStyle name="Notiz 2 7 2 7 2" xfId="13861"/>
    <cellStyle name="Notiz 2 7 2 7 2 2" xfId="13443"/>
    <cellStyle name="Notiz 2 7 2 7 2 2 2" xfId="15812"/>
    <cellStyle name="Notiz 2 7 2 7 2 2 2 2" xfId="22971"/>
    <cellStyle name="Notiz 2 7 2 7 2 2 2 2 2" xfId="37286"/>
    <cellStyle name="Notiz 2 7 2 7 2 2 2 3" xfId="30127"/>
    <cellStyle name="Notiz 2 7 2 7 2 2 3" xfId="18166"/>
    <cellStyle name="Notiz 2 7 2 7 2 2 3 2" xfId="25303"/>
    <cellStyle name="Notiz 2 7 2 7 2 2 3 2 2" xfId="39618"/>
    <cellStyle name="Notiz 2 7 2 7 2 2 3 3" xfId="32481"/>
    <cellStyle name="Notiz 2 7 2 7 2 2 4" xfId="19870"/>
    <cellStyle name="Notiz 2 7 2 7 2 2 4 2" xfId="27007"/>
    <cellStyle name="Notiz 2 7 2 7 2 2 4 2 2" xfId="41322"/>
    <cellStyle name="Notiz 2 7 2 7 2 2 4 3" xfId="34185"/>
    <cellStyle name="Notiz 2 7 2 7 2 2 5" xfId="21085"/>
    <cellStyle name="Notiz 2 7 2 7 2 2 5 2" xfId="35400"/>
    <cellStyle name="Notiz 2 7 2 7 2 2 6" xfId="28222"/>
    <cellStyle name="Notiz 2 7 2 7 2 3" xfId="16230"/>
    <cellStyle name="Notiz 2 7 2 7 2 3 2" xfId="23389"/>
    <cellStyle name="Notiz 2 7 2 7 2 3 2 2" xfId="37704"/>
    <cellStyle name="Notiz 2 7 2 7 2 3 3" xfId="30545"/>
    <cellStyle name="Notiz 2 7 2 7 2 4" xfId="18584"/>
    <cellStyle name="Notiz 2 7 2 7 2 4 2" xfId="25721"/>
    <cellStyle name="Notiz 2 7 2 7 2 4 2 2" xfId="40036"/>
    <cellStyle name="Notiz 2 7 2 7 2 4 3" xfId="32899"/>
    <cellStyle name="Notiz 2 7 2 8" xfId="13614"/>
    <cellStyle name="Notiz 2 7 2 8 2" xfId="14366"/>
    <cellStyle name="Notiz 2 7 2 8 2 2" xfId="16735"/>
    <cellStyle name="Notiz 2 7 2 8 2 2 2" xfId="23894"/>
    <cellStyle name="Notiz 2 7 2 8 2 2 2 2" xfId="38209"/>
    <cellStyle name="Notiz 2 7 2 8 2 2 3" xfId="31050"/>
    <cellStyle name="Notiz 2 7 2 8 2 3" xfId="19089"/>
    <cellStyle name="Notiz 2 7 2 8 2 3 2" xfId="26226"/>
    <cellStyle name="Notiz 2 7 2 8 2 3 2 2" xfId="40541"/>
    <cellStyle name="Notiz 2 7 2 8 2 3 3" xfId="33404"/>
    <cellStyle name="Notiz 2 7 2 8 2 4" xfId="20422"/>
    <cellStyle name="Notiz 2 7 2 8 2 4 2" xfId="27559"/>
    <cellStyle name="Notiz 2 7 2 8 2 4 2 2" xfId="41874"/>
    <cellStyle name="Notiz 2 7 2 8 2 4 3" xfId="34737"/>
    <cellStyle name="Notiz 2 7 2 8 2 5" xfId="21637"/>
    <cellStyle name="Notiz 2 7 2 8 2 5 2" xfId="35952"/>
    <cellStyle name="Notiz 2 7 2 8 2 6" xfId="28774"/>
    <cellStyle name="Notiz 2 7 2 8 3" xfId="15983"/>
    <cellStyle name="Notiz 2 7 2 8 3 2" xfId="23142"/>
    <cellStyle name="Notiz 2 7 2 8 3 2 2" xfId="37457"/>
    <cellStyle name="Notiz 2 7 2 8 3 3" xfId="30298"/>
    <cellStyle name="Notiz 2 7 2 8 4" xfId="18337"/>
    <cellStyle name="Notiz 2 7 2 8 4 2" xfId="25474"/>
    <cellStyle name="Notiz 2 7 2 8 4 2 2" xfId="39789"/>
    <cellStyle name="Notiz 2 7 2 8 4 3" xfId="32652"/>
    <cellStyle name="Notiz 2 7 3" xfId="1689"/>
    <cellStyle name="Notiz 2 7 3 2" xfId="3722"/>
    <cellStyle name="Notiz 2 7 3 2 2" xfId="13997"/>
    <cellStyle name="Notiz 2 7 3 2 2 2" xfId="14472"/>
    <cellStyle name="Notiz 2 7 3 2 2 2 2" xfId="16841"/>
    <cellStyle name="Notiz 2 7 3 2 2 2 2 2" xfId="24000"/>
    <cellStyle name="Notiz 2 7 3 2 2 2 2 2 2" xfId="38315"/>
    <cellStyle name="Notiz 2 7 3 2 2 2 2 3" xfId="31156"/>
    <cellStyle name="Notiz 2 7 3 2 2 2 3" xfId="19195"/>
    <cellStyle name="Notiz 2 7 3 2 2 2 3 2" xfId="26332"/>
    <cellStyle name="Notiz 2 7 3 2 2 2 3 2 2" xfId="40647"/>
    <cellStyle name="Notiz 2 7 3 2 2 2 3 3" xfId="33510"/>
    <cellStyle name="Notiz 2 7 3 2 2 2 4" xfId="20515"/>
    <cellStyle name="Notiz 2 7 3 2 2 2 4 2" xfId="27652"/>
    <cellStyle name="Notiz 2 7 3 2 2 2 4 2 2" xfId="41967"/>
    <cellStyle name="Notiz 2 7 3 2 2 2 4 3" xfId="34830"/>
    <cellStyle name="Notiz 2 7 3 2 2 2 5" xfId="21730"/>
    <cellStyle name="Notiz 2 7 3 2 2 2 5 2" xfId="36045"/>
    <cellStyle name="Notiz 2 7 3 2 2 2 6" xfId="28867"/>
    <cellStyle name="Notiz 2 7 3 2 2 3" xfId="16366"/>
    <cellStyle name="Notiz 2 7 3 2 2 3 2" xfId="23525"/>
    <cellStyle name="Notiz 2 7 3 2 2 3 2 2" xfId="37840"/>
    <cellStyle name="Notiz 2 7 3 2 2 3 3" xfId="30681"/>
    <cellStyle name="Notiz 2 7 3 2 2 4" xfId="18720"/>
    <cellStyle name="Notiz 2 7 3 2 2 4 2" xfId="25857"/>
    <cellStyle name="Notiz 2 7 3 2 2 4 2 2" xfId="40172"/>
    <cellStyle name="Notiz 2 7 3 2 2 4 3" xfId="33035"/>
    <cellStyle name="Notiz 2 7 3 3" xfId="11690"/>
    <cellStyle name="Notiz 2 7 3 3 2" xfId="13866"/>
    <cellStyle name="Notiz 2 7 3 3 2 2" xfId="14387"/>
    <cellStyle name="Notiz 2 7 3 3 2 2 2" xfId="16756"/>
    <cellStyle name="Notiz 2 7 3 3 2 2 2 2" xfId="23915"/>
    <cellStyle name="Notiz 2 7 3 3 2 2 2 2 2" xfId="38230"/>
    <cellStyle name="Notiz 2 7 3 3 2 2 2 3" xfId="31071"/>
    <cellStyle name="Notiz 2 7 3 3 2 2 3" xfId="19110"/>
    <cellStyle name="Notiz 2 7 3 3 2 2 3 2" xfId="26247"/>
    <cellStyle name="Notiz 2 7 3 3 2 2 3 2 2" xfId="40562"/>
    <cellStyle name="Notiz 2 7 3 3 2 2 3 3" xfId="33425"/>
    <cellStyle name="Notiz 2 7 3 3 2 2 4" xfId="20443"/>
    <cellStyle name="Notiz 2 7 3 3 2 2 4 2" xfId="27580"/>
    <cellStyle name="Notiz 2 7 3 3 2 2 4 2 2" xfId="41895"/>
    <cellStyle name="Notiz 2 7 3 3 2 2 4 3" xfId="34758"/>
    <cellStyle name="Notiz 2 7 3 3 2 2 5" xfId="21658"/>
    <cellStyle name="Notiz 2 7 3 3 2 2 5 2" xfId="35973"/>
    <cellStyle name="Notiz 2 7 3 3 2 2 6" xfId="28795"/>
    <cellStyle name="Notiz 2 7 3 3 2 3" xfId="16235"/>
    <cellStyle name="Notiz 2 7 3 3 2 3 2" xfId="23394"/>
    <cellStyle name="Notiz 2 7 3 3 2 3 2 2" xfId="37709"/>
    <cellStyle name="Notiz 2 7 3 3 2 3 3" xfId="30550"/>
    <cellStyle name="Notiz 2 7 3 3 2 4" xfId="18589"/>
    <cellStyle name="Notiz 2 7 3 3 2 4 2" xfId="25726"/>
    <cellStyle name="Notiz 2 7 3 3 2 4 2 2" xfId="40041"/>
    <cellStyle name="Notiz 2 7 3 3 2 4 3" xfId="32904"/>
    <cellStyle name="Notiz 2 7 3 4" xfId="13619"/>
    <cellStyle name="Notiz 2 7 3 4 2" xfId="14368"/>
    <cellStyle name="Notiz 2 7 3 4 2 2" xfId="16737"/>
    <cellStyle name="Notiz 2 7 3 4 2 2 2" xfId="23896"/>
    <cellStyle name="Notiz 2 7 3 4 2 2 2 2" xfId="38211"/>
    <cellStyle name="Notiz 2 7 3 4 2 2 3" xfId="31052"/>
    <cellStyle name="Notiz 2 7 3 4 2 3" xfId="19091"/>
    <cellStyle name="Notiz 2 7 3 4 2 3 2" xfId="26228"/>
    <cellStyle name="Notiz 2 7 3 4 2 3 2 2" xfId="40543"/>
    <cellStyle name="Notiz 2 7 3 4 2 3 3" xfId="33406"/>
    <cellStyle name="Notiz 2 7 3 4 2 4" xfId="20424"/>
    <cellStyle name="Notiz 2 7 3 4 2 4 2" xfId="27561"/>
    <cellStyle name="Notiz 2 7 3 4 2 4 2 2" xfId="41876"/>
    <cellStyle name="Notiz 2 7 3 4 2 4 3" xfId="34739"/>
    <cellStyle name="Notiz 2 7 3 4 2 5" xfId="21639"/>
    <cellStyle name="Notiz 2 7 3 4 2 5 2" xfId="35954"/>
    <cellStyle name="Notiz 2 7 3 4 2 6" xfId="28776"/>
    <cellStyle name="Notiz 2 7 3 4 3" xfId="15988"/>
    <cellStyle name="Notiz 2 7 3 4 3 2" xfId="23147"/>
    <cellStyle name="Notiz 2 7 3 4 3 2 2" xfId="37462"/>
    <cellStyle name="Notiz 2 7 3 4 3 3" xfId="30303"/>
    <cellStyle name="Notiz 2 7 3 4 4" xfId="18342"/>
    <cellStyle name="Notiz 2 7 3 4 4 2" xfId="25479"/>
    <cellStyle name="Notiz 2 7 3 4 4 2 2" xfId="39794"/>
    <cellStyle name="Notiz 2 7 3 4 4 3" xfId="32657"/>
    <cellStyle name="Notiz 2 7 4" xfId="1690"/>
    <cellStyle name="Notiz 2 7 4 2" xfId="3723"/>
    <cellStyle name="Notiz 2 7 4 2 2" xfId="13998"/>
    <cellStyle name="Notiz 2 7 4 2 2 2" xfId="14032"/>
    <cellStyle name="Notiz 2 7 4 2 2 2 2" xfId="16401"/>
    <cellStyle name="Notiz 2 7 4 2 2 2 2 2" xfId="23560"/>
    <cellStyle name="Notiz 2 7 4 2 2 2 2 2 2" xfId="37875"/>
    <cellStyle name="Notiz 2 7 4 2 2 2 2 3" xfId="30716"/>
    <cellStyle name="Notiz 2 7 4 2 2 2 3" xfId="18755"/>
    <cellStyle name="Notiz 2 7 4 2 2 2 3 2" xfId="25892"/>
    <cellStyle name="Notiz 2 7 4 2 2 2 3 2 2" xfId="40207"/>
    <cellStyle name="Notiz 2 7 4 2 2 2 3 3" xfId="33070"/>
    <cellStyle name="Notiz 2 7 4 2 2 2 4" xfId="20124"/>
    <cellStyle name="Notiz 2 7 4 2 2 2 4 2" xfId="27261"/>
    <cellStyle name="Notiz 2 7 4 2 2 2 4 2 2" xfId="41576"/>
    <cellStyle name="Notiz 2 7 4 2 2 2 4 3" xfId="34439"/>
    <cellStyle name="Notiz 2 7 4 2 2 2 5" xfId="21339"/>
    <cellStyle name="Notiz 2 7 4 2 2 2 5 2" xfId="35654"/>
    <cellStyle name="Notiz 2 7 4 2 2 2 6" xfId="28476"/>
    <cellStyle name="Notiz 2 7 4 2 2 3" xfId="16367"/>
    <cellStyle name="Notiz 2 7 4 2 2 3 2" xfId="23526"/>
    <cellStyle name="Notiz 2 7 4 2 2 3 2 2" xfId="37841"/>
    <cellStyle name="Notiz 2 7 4 2 2 3 3" xfId="30682"/>
    <cellStyle name="Notiz 2 7 4 2 2 4" xfId="18721"/>
    <cellStyle name="Notiz 2 7 4 2 2 4 2" xfId="25858"/>
    <cellStyle name="Notiz 2 7 4 2 2 4 2 2" xfId="40173"/>
    <cellStyle name="Notiz 2 7 4 2 2 4 3" xfId="33036"/>
    <cellStyle name="Notiz 2 7 4 3" xfId="11691"/>
    <cellStyle name="Notiz 2 7 4 3 2" xfId="13867"/>
    <cellStyle name="Notiz 2 7 4 3 2 2" xfId="13769"/>
    <cellStyle name="Notiz 2 7 4 3 2 2 2" xfId="16138"/>
    <cellStyle name="Notiz 2 7 4 3 2 2 2 2" xfId="23297"/>
    <cellStyle name="Notiz 2 7 4 3 2 2 2 2 2" xfId="37612"/>
    <cellStyle name="Notiz 2 7 4 3 2 2 2 3" xfId="30453"/>
    <cellStyle name="Notiz 2 7 4 3 2 2 3" xfId="18492"/>
    <cellStyle name="Notiz 2 7 4 3 2 2 3 2" xfId="25629"/>
    <cellStyle name="Notiz 2 7 4 3 2 2 3 2 2" xfId="39944"/>
    <cellStyle name="Notiz 2 7 4 3 2 2 3 3" xfId="32807"/>
    <cellStyle name="Notiz 2 7 4 3 2 2 4" xfId="20018"/>
    <cellStyle name="Notiz 2 7 4 3 2 2 4 2" xfId="27155"/>
    <cellStyle name="Notiz 2 7 4 3 2 2 4 2 2" xfId="41470"/>
    <cellStyle name="Notiz 2 7 4 3 2 2 4 3" xfId="34333"/>
    <cellStyle name="Notiz 2 7 4 3 2 2 5" xfId="21233"/>
    <cellStyle name="Notiz 2 7 4 3 2 2 5 2" xfId="35548"/>
    <cellStyle name="Notiz 2 7 4 3 2 2 6" xfId="28370"/>
    <cellStyle name="Notiz 2 7 4 3 2 3" xfId="16236"/>
    <cellStyle name="Notiz 2 7 4 3 2 3 2" xfId="23395"/>
    <cellStyle name="Notiz 2 7 4 3 2 3 2 2" xfId="37710"/>
    <cellStyle name="Notiz 2 7 4 3 2 3 3" xfId="30551"/>
    <cellStyle name="Notiz 2 7 4 3 2 4" xfId="18590"/>
    <cellStyle name="Notiz 2 7 4 3 2 4 2" xfId="25727"/>
    <cellStyle name="Notiz 2 7 4 3 2 4 2 2" xfId="40042"/>
    <cellStyle name="Notiz 2 7 4 3 2 4 3" xfId="32905"/>
    <cellStyle name="Notiz 2 7 4 4" xfId="13620"/>
    <cellStyle name="Notiz 2 7 4 4 2" xfId="14145"/>
    <cellStyle name="Notiz 2 7 4 4 2 2" xfId="16514"/>
    <cellStyle name="Notiz 2 7 4 4 2 2 2" xfId="23673"/>
    <cellStyle name="Notiz 2 7 4 4 2 2 2 2" xfId="37988"/>
    <cellStyle name="Notiz 2 7 4 4 2 2 3" xfId="30829"/>
    <cellStyle name="Notiz 2 7 4 4 2 3" xfId="18868"/>
    <cellStyle name="Notiz 2 7 4 4 2 3 2" xfId="26005"/>
    <cellStyle name="Notiz 2 7 4 4 2 3 2 2" xfId="40320"/>
    <cellStyle name="Notiz 2 7 4 4 2 3 3" xfId="33183"/>
    <cellStyle name="Notiz 2 7 4 4 2 4" xfId="20205"/>
    <cellStyle name="Notiz 2 7 4 4 2 4 2" xfId="27342"/>
    <cellStyle name="Notiz 2 7 4 4 2 4 2 2" xfId="41657"/>
    <cellStyle name="Notiz 2 7 4 4 2 4 3" xfId="34520"/>
    <cellStyle name="Notiz 2 7 4 4 2 5" xfId="21420"/>
    <cellStyle name="Notiz 2 7 4 4 2 5 2" xfId="35735"/>
    <cellStyle name="Notiz 2 7 4 4 2 6" xfId="28557"/>
    <cellStyle name="Notiz 2 7 4 4 3" xfId="15989"/>
    <cellStyle name="Notiz 2 7 4 4 3 2" xfId="23148"/>
    <cellStyle name="Notiz 2 7 4 4 3 2 2" xfId="37463"/>
    <cellStyle name="Notiz 2 7 4 4 3 3" xfId="30304"/>
    <cellStyle name="Notiz 2 7 4 4 4" xfId="18343"/>
    <cellStyle name="Notiz 2 7 4 4 4 2" xfId="25480"/>
    <cellStyle name="Notiz 2 7 4 4 4 2 2" xfId="39795"/>
    <cellStyle name="Notiz 2 7 4 4 4 3" xfId="32658"/>
    <cellStyle name="Notiz 2 7 5" xfId="1691"/>
    <cellStyle name="Notiz 2 7 5 2" xfId="3724"/>
    <cellStyle name="Notiz 2 7 5 2 2" xfId="13999"/>
    <cellStyle name="Notiz 2 7 5 2 2 2" xfId="13759"/>
    <cellStyle name="Notiz 2 7 5 2 2 2 2" xfId="16128"/>
    <cellStyle name="Notiz 2 7 5 2 2 2 2 2" xfId="23287"/>
    <cellStyle name="Notiz 2 7 5 2 2 2 2 2 2" xfId="37602"/>
    <cellStyle name="Notiz 2 7 5 2 2 2 2 3" xfId="30443"/>
    <cellStyle name="Notiz 2 7 5 2 2 2 3" xfId="18482"/>
    <cellStyle name="Notiz 2 7 5 2 2 2 3 2" xfId="25619"/>
    <cellStyle name="Notiz 2 7 5 2 2 2 3 2 2" xfId="39934"/>
    <cellStyle name="Notiz 2 7 5 2 2 2 3 3" xfId="32797"/>
    <cellStyle name="Notiz 2 7 5 2 2 2 4" xfId="20008"/>
    <cellStyle name="Notiz 2 7 5 2 2 2 4 2" xfId="27145"/>
    <cellStyle name="Notiz 2 7 5 2 2 2 4 2 2" xfId="41460"/>
    <cellStyle name="Notiz 2 7 5 2 2 2 4 3" xfId="34323"/>
    <cellStyle name="Notiz 2 7 5 2 2 2 5" xfId="21223"/>
    <cellStyle name="Notiz 2 7 5 2 2 2 5 2" xfId="35538"/>
    <cellStyle name="Notiz 2 7 5 2 2 2 6" xfId="28360"/>
    <cellStyle name="Notiz 2 7 5 2 2 3" xfId="16368"/>
    <cellStyle name="Notiz 2 7 5 2 2 3 2" xfId="23527"/>
    <cellStyle name="Notiz 2 7 5 2 2 3 2 2" xfId="37842"/>
    <cellStyle name="Notiz 2 7 5 2 2 3 3" xfId="30683"/>
    <cellStyle name="Notiz 2 7 5 2 2 4" xfId="18722"/>
    <cellStyle name="Notiz 2 7 5 2 2 4 2" xfId="25859"/>
    <cellStyle name="Notiz 2 7 5 2 2 4 2 2" xfId="40174"/>
    <cellStyle name="Notiz 2 7 5 2 2 4 3" xfId="33037"/>
    <cellStyle name="Notiz 2 7 5 3" xfId="11692"/>
    <cellStyle name="Notiz 2 7 5 3 2" xfId="13868"/>
    <cellStyle name="Notiz 2 7 5 3 2 2" xfId="14086"/>
    <cellStyle name="Notiz 2 7 5 3 2 2 2" xfId="16455"/>
    <cellStyle name="Notiz 2 7 5 3 2 2 2 2" xfId="23614"/>
    <cellStyle name="Notiz 2 7 5 3 2 2 2 2 2" xfId="37929"/>
    <cellStyle name="Notiz 2 7 5 3 2 2 2 3" xfId="30770"/>
    <cellStyle name="Notiz 2 7 5 3 2 2 3" xfId="18809"/>
    <cellStyle name="Notiz 2 7 5 3 2 2 3 2" xfId="25946"/>
    <cellStyle name="Notiz 2 7 5 3 2 2 3 2 2" xfId="40261"/>
    <cellStyle name="Notiz 2 7 5 3 2 2 3 3" xfId="33124"/>
    <cellStyle name="Notiz 2 7 5 3 2 2 4" xfId="20169"/>
    <cellStyle name="Notiz 2 7 5 3 2 2 4 2" xfId="27306"/>
    <cellStyle name="Notiz 2 7 5 3 2 2 4 2 2" xfId="41621"/>
    <cellStyle name="Notiz 2 7 5 3 2 2 4 3" xfId="34484"/>
    <cellStyle name="Notiz 2 7 5 3 2 2 5" xfId="21384"/>
    <cellStyle name="Notiz 2 7 5 3 2 2 5 2" xfId="35699"/>
    <cellStyle name="Notiz 2 7 5 3 2 2 6" xfId="28521"/>
    <cellStyle name="Notiz 2 7 5 3 2 3" xfId="16237"/>
    <cellStyle name="Notiz 2 7 5 3 2 3 2" xfId="23396"/>
    <cellStyle name="Notiz 2 7 5 3 2 3 2 2" xfId="37711"/>
    <cellStyle name="Notiz 2 7 5 3 2 3 3" xfId="30552"/>
    <cellStyle name="Notiz 2 7 5 3 2 4" xfId="18591"/>
    <cellStyle name="Notiz 2 7 5 3 2 4 2" xfId="25728"/>
    <cellStyle name="Notiz 2 7 5 3 2 4 2 2" xfId="40043"/>
    <cellStyle name="Notiz 2 7 5 3 2 4 3" xfId="32906"/>
    <cellStyle name="Notiz 2 7 5 4" xfId="13621"/>
    <cellStyle name="Notiz 2 7 5 4 2" xfId="13768"/>
    <cellStyle name="Notiz 2 7 5 4 2 2" xfId="16137"/>
    <cellStyle name="Notiz 2 7 5 4 2 2 2" xfId="23296"/>
    <cellStyle name="Notiz 2 7 5 4 2 2 2 2" xfId="37611"/>
    <cellStyle name="Notiz 2 7 5 4 2 2 3" xfId="30452"/>
    <cellStyle name="Notiz 2 7 5 4 2 3" xfId="18491"/>
    <cellStyle name="Notiz 2 7 5 4 2 3 2" xfId="25628"/>
    <cellStyle name="Notiz 2 7 5 4 2 3 2 2" xfId="39943"/>
    <cellStyle name="Notiz 2 7 5 4 2 3 3" xfId="32806"/>
    <cellStyle name="Notiz 2 7 5 4 2 4" xfId="20017"/>
    <cellStyle name="Notiz 2 7 5 4 2 4 2" xfId="27154"/>
    <cellStyle name="Notiz 2 7 5 4 2 4 2 2" xfId="41469"/>
    <cellStyle name="Notiz 2 7 5 4 2 4 3" xfId="34332"/>
    <cellStyle name="Notiz 2 7 5 4 2 5" xfId="21232"/>
    <cellStyle name="Notiz 2 7 5 4 2 5 2" xfId="35547"/>
    <cellStyle name="Notiz 2 7 5 4 2 6" xfId="28369"/>
    <cellStyle name="Notiz 2 7 5 4 3" xfId="15990"/>
    <cellStyle name="Notiz 2 7 5 4 3 2" xfId="23149"/>
    <cellStyle name="Notiz 2 7 5 4 3 2 2" xfId="37464"/>
    <cellStyle name="Notiz 2 7 5 4 3 3" xfId="30305"/>
    <cellStyle name="Notiz 2 7 5 4 4" xfId="18344"/>
    <cellStyle name="Notiz 2 7 5 4 4 2" xfId="25481"/>
    <cellStyle name="Notiz 2 7 5 4 4 2 2" xfId="39796"/>
    <cellStyle name="Notiz 2 7 5 4 4 3" xfId="32659"/>
    <cellStyle name="Notiz 2 7 6" xfId="1692"/>
    <cellStyle name="Notiz 2 7 6 2" xfId="3725"/>
    <cellStyle name="Notiz 2 7 6 2 2" xfId="14000"/>
    <cellStyle name="Notiz 2 7 6 2 2 2" xfId="13760"/>
    <cellStyle name="Notiz 2 7 6 2 2 2 2" xfId="16129"/>
    <cellStyle name="Notiz 2 7 6 2 2 2 2 2" xfId="23288"/>
    <cellStyle name="Notiz 2 7 6 2 2 2 2 2 2" xfId="37603"/>
    <cellStyle name="Notiz 2 7 6 2 2 2 2 3" xfId="30444"/>
    <cellStyle name="Notiz 2 7 6 2 2 2 3" xfId="18483"/>
    <cellStyle name="Notiz 2 7 6 2 2 2 3 2" xfId="25620"/>
    <cellStyle name="Notiz 2 7 6 2 2 2 3 2 2" xfId="39935"/>
    <cellStyle name="Notiz 2 7 6 2 2 2 3 3" xfId="32798"/>
    <cellStyle name="Notiz 2 7 6 2 2 2 4" xfId="20009"/>
    <cellStyle name="Notiz 2 7 6 2 2 2 4 2" xfId="27146"/>
    <cellStyle name="Notiz 2 7 6 2 2 2 4 2 2" xfId="41461"/>
    <cellStyle name="Notiz 2 7 6 2 2 2 4 3" xfId="34324"/>
    <cellStyle name="Notiz 2 7 6 2 2 2 5" xfId="21224"/>
    <cellStyle name="Notiz 2 7 6 2 2 2 5 2" xfId="35539"/>
    <cellStyle name="Notiz 2 7 6 2 2 2 6" xfId="28361"/>
    <cellStyle name="Notiz 2 7 6 2 2 3" xfId="16369"/>
    <cellStyle name="Notiz 2 7 6 2 2 3 2" xfId="23528"/>
    <cellStyle name="Notiz 2 7 6 2 2 3 2 2" xfId="37843"/>
    <cellStyle name="Notiz 2 7 6 2 2 3 3" xfId="30684"/>
    <cellStyle name="Notiz 2 7 6 2 2 4" xfId="18723"/>
    <cellStyle name="Notiz 2 7 6 2 2 4 2" xfId="25860"/>
    <cellStyle name="Notiz 2 7 6 2 2 4 2 2" xfId="40175"/>
    <cellStyle name="Notiz 2 7 6 2 2 4 3" xfId="33038"/>
    <cellStyle name="Notiz 2 7 6 3" xfId="11693"/>
    <cellStyle name="Notiz 2 7 6 3 2" xfId="13869"/>
    <cellStyle name="Notiz 2 7 6 3 2 2" xfId="14388"/>
    <cellStyle name="Notiz 2 7 6 3 2 2 2" xfId="16757"/>
    <cellStyle name="Notiz 2 7 6 3 2 2 2 2" xfId="23916"/>
    <cellStyle name="Notiz 2 7 6 3 2 2 2 2 2" xfId="38231"/>
    <cellStyle name="Notiz 2 7 6 3 2 2 2 3" xfId="31072"/>
    <cellStyle name="Notiz 2 7 6 3 2 2 3" xfId="19111"/>
    <cellStyle name="Notiz 2 7 6 3 2 2 3 2" xfId="26248"/>
    <cellStyle name="Notiz 2 7 6 3 2 2 3 2 2" xfId="40563"/>
    <cellStyle name="Notiz 2 7 6 3 2 2 3 3" xfId="33426"/>
    <cellStyle name="Notiz 2 7 6 3 2 2 4" xfId="20444"/>
    <cellStyle name="Notiz 2 7 6 3 2 2 4 2" xfId="27581"/>
    <cellStyle name="Notiz 2 7 6 3 2 2 4 2 2" xfId="41896"/>
    <cellStyle name="Notiz 2 7 6 3 2 2 4 3" xfId="34759"/>
    <cellStyle name="Notiz 2 7 6 3 2 2 5" xfId="21659"/>
    <cellStyle name="Notiz 2 7 6 3 2 2 5 2" xfId="35974"/>
    <cellStyle name="Notiz 2 7 6 3 2 2 6" xfId="28796"/>
    <cellStyle name="Notiz 2 7 6 3 2 3" xfId="16238"/>
    <cellStyle name="Notiz 2 7 6 3 2 3 2" xfId="23397"/>
    <cellStyle name="Notiz 2 7 6 3 2 3 2 2" xfId="37712"/>
    <cellStyle name="Notiz 2 7 6 3 2 3 3" xfId="30553"/>
    <cellStyle name="Notiz 2 7 6 3 2 4" xfId="18592"/>
    <cellStyle name="Notiz 2 7 6 3 2 4 2" xfId="25729"/>
    <cellStyle name="Notiz 2 7 6 3 2 4 2 2" xfId="40044"/>
    <cellStyle name="Notiz 2 7 6 3 2 4 3" xfId="32907"/>
    <cellStyle name="Notiz 2 7 6 4" xfId="13622"/>
    <cellStyle name="Notiz 2 7 6 4 2" xfId="13398"/>
    <cellStyle name="Notiz 2 7 6 4 2 2" xfId="15767"/>
    <cellStyle name="Notiz 2 7 6 4 2 2 2" xfId="22926"/>
    <cellStyle name="Notiz 2 7 6 4 2 2 2 2" xfId="37241"/>
    <cellStyle name="Notiz 2 7 6 4 2 2 3" xfId="30082"/>
    <cellStyle name="Notiz 2 7 6 4 2 3" xfId="18121"/>
    <cellStyle name="Notiz 2 7 6 4 2 3 2" xfId="25258"/>
    <cellStyle name="Notiz 2 7 6 4 2 3 2 2" xfId="39573"/>
    <cellStyle name="Notiz 2 7 6 4 2 3 3" xfId="32436"/>
    <cellStyle name="Notiz 2 7 6 4 2 4" xfId="19825"/>
    <cellStyle name="Notiz 2 7 6 4 2 4 2" xfId="26962"/>
    <cellStyle name="Notiz 2 7 6 4 2 4 2 2" xfId="41277"/>
    <cellStyle name="Notiz 2 7 6 4 2 4 3" xfId="34140"/>
    <cellStyle name="Notiz 2 7 6 4 2 5" xfId="21040"/>
    <cellStyle name="Notiz 2 7 6 4 2 5 2" xfId="35355"/>
    <cellStyle name="Notiz 2 7 6 4 2 6" xfId="28177"/>
    <cellStyle name="Notiz 2 7 6 4 3" xfId="15991"/>
    <cellStyle name="Notiz 2 7 6 4 3 2" xfId="23150"/>
    <cellStyle name="Notiz 2 7 6 4 3 2 2" xfId="37465"/>
    <cellStyle name="Notiz 2 7 6 4 3 3" xfId="30306"/>
    <cellStyle name="Notiz 2 7 6 4 4" xfId="18345"/>
    <cellStyle name="Notiz 2 7 6 4 4 2" xfId="25482"/>
    <cellStyle name="Notiz 2 7 6 4 4 2 2" xfId="39797"/>
    <cellStyle name="Notiz 2 7 6 4 4 3" xfId="32660"/>
    <cellStyle name="Notiz 2 7 7" xfId="3716"/>
    <cellStyle name="Notiz 2 7 7 2" xfId="13991"/>
    <cellStyle name="Notiz 2 7 7 2 2" xfId="13718"/>
    <cellStyle name="Notiz 2 7 7 2 2 2" xfId="16087"/>
    <cellStyle name="Notiz 2 7 7 2 2 2 2" xfId="23246"/>
    <cellStyle name="Notiz 2 7 7 2 2 2 2 2" xfId="37561"/>
    <cellStyle name="Notiz 2 7 7 2 2 2 3" xfId="30402"/>
    <cellStyle name="Notiz 2 7 7 2 2 3" xfId="18441"/>
    <cellStyle name="Notiz 2 7 7 2 2 3 2" xfId="25578"/>
    <cellStyle name="Notiz 2 7 7 2 2 3 2 2" xfId="39893"/>
    <cellStyle name="Notiz 2 7 7 2 2 3 3" xfId="32756"/>
    <cellStyle name="Notiz 2 7 7 2 2 4" xfId="19967"/>
    <cellStyle name="Notiz 2 7 7 2 2 4 2" xfId="27104"/>
    <cellStyle name="Notiz 2 7 7 2 2 4 2 2" xfId="41419"/>
    <cellStyle name="Notiz 2 7 7 2 2 4 3" xfId="34282"/>
    <cellStyle name="Notiz 2 7 7 2 2 5" xfId="21182"/>
    <cellStyle name="Notiz 2 7 7 2 2 5 2" xfId="35497"/>
    <cellStyle name="Notiz 2 7 7 2 2 6" xfId="28319"/>
    <cellStyle name="Notiz 2 7 7 2 3" xfId="16360"/>
    <cellStyle name="Notiz 2 7 7 2 3 2" xfId="23519"/>
    <cellStyle name="Notiz 2 7 7 2 3 2 2" xfId="37834"/>
    <cellStyle name="Notiz 2 7 7 2 3 3" xfId="30675"/>
    <cellStyle name="Notiz 2 7 7 2 4" xfId="18714"/>
    <cellStyle name="Notiz 2 7 7 2 4 2" xfId="25851"/>
    <cellStyle name="Notiz 2 7 7 2 4 2 2" xfId="40166"/>
    <cellStyle name="Notiz 2 7 7 2 4 3" xfId="33029"/>
    <cellStyle name="Notiz 2 7 8" xfId="11684"/>
    <cellStyle name="Notiz 2 7 8 2" xfId="13860"/>
    <cellStyle name="Notiz 2 7 8 2 2" xfId="13710"/>
    <cellStyle name="Notiz 2 7 8 2 2 2" xfId="16079"/>
    <cellStyle name="Notiz 2 7 8 2 2 2 2" xfId="23238"/>
    <cellStyle name="Notiz 2 7 8 2 2 2 2 2" xfId="37553"/>
    <cellStyle name="Notiz 2 7 8 2 2 2 3" xfId="30394"/>
    <cellStyle name="Notiz 2 7 8 2 2 3" xfId="18433"/>
    <cellStyle name="Notiz 2 7 8 2 2 3 2" xfId="25570"/>
    <cellStyle name="Notiz 2 7 8 2 2 3 2 2" xfId="39885"/>
    <cellStyle name="Notiz 2 7 8 2 2 3 3" xfId="32748"/>
    <cellStyle name="Notiz 2 7 8 2 2 4" xfId="19959"/>
    <cellStyle name="Notiz 2 7 8 2 2 4 2" xfId="27096"/>
    <cellStyle name="Notiz 2 7 8 2 2 4 2 2" xfId="41411"/>
    <cellStyle name="Notiz 2 7 8 2 2 4 3" xfId="34274"/>
    <cellStyle name="Notiz 2 7 8 2 2 5" xfId="21174"/>
    <cellStyle name="Notiz 2 7 8 2 2 5 2" xfId="35489"/>
    <cellStyle name="Notiz 2 7 8 2 2 6" xfId="28311"/>
    <cellStyle name="Notiz 2 7 8 2 3" xfId="16229"/>
    <cellStyle name="Notiz 2 7 8 2 3 2" xfId="23388"/>
    <cellStyle name="Notiz 2 7 8 2 3 2 2" xfId="37703"/>
    <cellStyle name="Notiz 2 7 8 2 3 3" xfId="30544"/>
    <cellStyle name="Notiz 2 7 8 2 4" xfId="18583"/>
    <cellStyle name="Notiz 2 7 8 2 4 2" xfId="25720"/>
    <cellStyle name="Notiz 2 7 8 2 4 2 2" xfId="40035"/>
    <cellStyle name="Notiz 2 7 8 2 4 3" xfId="32898"/>
    <cellStyle name="Notiz 2 7 9" xfId="13613"/>
    <cellStyle name="Notiz 2 7 9 2" xfId="13386"/>
    <cellStyle name="Notiz 2 7 9 2 2" xfId="15755"/>
    <cellStyle name="Notiz 2 7 9 2 2 2" xfId="22914"/>
    <cellStyle name="Notiz 2 7 9 2 2 2 2" xfId="37229"/>
    <cellStyle name="Notiz 2 7 9 2 2 3" xfId="30070"/>
    <cellStyle name="Notiz 2 7 9 2 3" xfId="18109"/>
    <cellStyle name="Notiz 2 7 9 2 3 2" xfId="25246"/>
    <cellStyle name="Notiz 2 7 9 2 3 2 2" xfId="39561"/>
    <cellStyle name="Notiz 2 7 9 2 3 3" xfId="32424"/>
    <cellStyle name="Notiz 2 7 9 2 4" xfId="19813"/>
    <cellStyle name="Notiz 2 7 9 2 4 2" xfId="26950"/>
    <cellStyle name="Notiz 2 7 9 2 4 2 2" xfId="41265"/>
    <cellStyle name="Notiz 2 7 9 2 4 3" xfId="34128"/>
    <cellStyle name="Notiz 2 7 9 2 5" xfId="21028"/>
    <cellStyle name="Notiz 2 7 9 2 5 2" xfId="35343"/>
    <cellStyle name="Notiz 2 7 9 2 6" xfId="28165"/>
    <cellStyle name="Notiz 2 7 9 3" xfId="15982"/>
    <cellStyle name="Notiz 2 7 9 3 2" xfId="23141"/>
    <cellStyle name="Notiz 2 7 9 3 2 2" xfId="37456"/>
    <cellStyle name="Notiz 2 7 9 3 3" xfId="30297"/>
    <cellStyle name="Notiz 2 7 9 4" xfId="18336"/>
    <cellStyle name="Notiz 2 7 9 4 2" xfId="25473"/>
    <cellStyle name="Notiz 2 7 9 4 2 2" xfId="39788"/>
    <cellStyle name="Notiz 2 7 9 4 3" xfId="32651"/>
    <cellStyle name="Notiz 2 8" xfId="1693"/>
    <cellStyle name="Notiz 2 8 2" xfId="1694"/>
    <cellStyle name="Notiz 2 8 2 2" xfId="3727"/>
    <cellStyle name="Notiz 2 8 2 2 2" xfId="14002"/>
    <cellStyle name="Notiz 2 8 2 2 2 2" xfId="13809"/>
    <cellStyle name="Notiz 2 8 2 2 2 2 2" xfId="16178"/>
    <cellStyle name="Notiz 2 8 2 2 2 2 2 2" xfId="23337"/>
    <cellStyle name="Notiz 2 8 2 2 2 2 2 2 2" xfId="37652"/>
    <cellStyle name="Notiz 2 8 2 2 2 2 2 3" xfId="30493"/>
    <cellStyle name="Notiz 2 8 2 2 2 2 3" xfId="18532"/>
    <cellStyle name="Notiz 2 8 2 2 2 2 3 2" xfId="25669"/>
    <cellStyle name="Notiz 2 8 2 2 2 2 3 2 2" xfId="39984"/>
    <cellStyle name="Notiz 2 8 2 2 2 2 3 3" xfId="32847"/>
    <cellStyle name="Notiz 2 8 2 2 2 2 4" xfId="20057"/>
    <cellStyle name="Notiz 2 8 2 2 2 2 4 2" xfId="27194"/>
    <cellStyle name="Notiz 2 8 2 2 2 2 4 2 2" xfId="41509"/>
    <cellStyle name="Notiz 2 8 2 2 2 2 4 3" xfId="34372"/>
    <cellStyle name="Notiz 2 8 2 2 2 2 5" xfId="21272"/>
    <cellStyle name="Notiz 2 8 2 2 2 2 5 2" xfId="35587"/>
    <cellStyle name="Notiz 2 8 2 2 2 2 6" xfId="28409"/>
    <cellStyle name="Notiz 2 8 2 2 2 3" xfId="16371"/>
    <cellStyle name="Notiz 2 8 2 2 2 3 2" xfId="23530"/>
    <cellStyle name="Notiz 2 8 2 2 2 3 2 2" xfId="37845"/>
    <cellStyle name="Notiz 2 8 2 2 2 3 3" xfId="30686"/>
    <cellStyle name="Notiz 2 8 2 2 2 4" xfId="18725"/>
    <cellStyle name="Notiz 2 8 2 2 2 4 2" xfId="25862"/>
    <cellStyle name="Notiz 2 8 2 2 2 4 2 2" xfId="40177"/>
    <cellStyle name="Notiz 2 8 2 2 2 4 3" xfId="33040"/>
    <cellStyle name="Notiz 2 8 2 3" xfId="11695"/>
    <cellStyle name="Notiz 2 8 2 3 2" xfId="13871"/>
    <cellStyle name="Notiz 2 8 2 3 2 2" xfId="14389"/>
    <cellStyle name="Notiz 2 8 2 3 2 2 2" xfId="16758"/>
    <cellStyle name="Notiz 2 8 2 3 2 2 2 2" xfId="23917"/>
    <cellStyle name="Notiz 2 8 2 3 2 2 2 2 2" xfId="38232"/>
    <cellStyle name="Notiz 2 8 2 3 2 2 2 3" xfId="31073"/>
    <cellStyle name="Notiz 2 8 2 3 2 2 3" xfId="19112"/>
    <cellStyle name="Notiz 2 8 2 3 2 2 3 2" xfId="26249"/>
    <cellStyle name="Notiz 2 8 2 3 2 2 3 2 2" xfId="40564"/>
    <cellStyle name="Notiz 2 8 2 3 2 2 3 3" xfId="33427"/>
    <cellStyle name="Notiz 2 8 2 3 2 2 4" xfId="20445"/>
    <cellStyle name="Notiz 2 8 2 3 2 2 4 2" xfId="27582"/>
    <cellStyle name="Notiz 2 8 2 3 2 2 4 2 2" xfId="41897"/>
    <cellStyle name="Notiz 2 8 2 3 2 2 4 3" xfId="34760"/>
    <cellStyle name="Notiz 2 8 2 3 2 2 5" xfId="21660"/>
    <cellStyle name="Notiz 2 8 2 3 2 2 5 2" xfId="35975"/>
    <cellStyle name="Notiz 2 8 2 3 2 2 6" xfId="28797"/>
    <cellStyle name="Notiz 2 8 2 3 2 3" xfId="16240"/>
    <cellStyle name="Notiz 2 8 2 3 2 3 2" xfId="23399"/>
    <cellStyle name="Notiz 2 8 2 3 2 3 2 2" xfId="37714"/>
    <cellStyle name="Notiz 2 8 2 3 2 3 3" xfId="30555"/>
    <cellStyle name="Notiz 2 8 2 3 2 4" xfId="18594"/>
    <cellStyle name="Notiz 2 8 2 3 2 4 2" xfId="25731"/>
    <cellStyle name="Notiz 2 8 2 3 2 4 2 2" xfId="40046"/>
    <cellStyle name="Notiz 2 8 2 3 2 4 3" xfId="32909"/>
    <cellStyle name="Notiz 2 8 2 4" xfId="13624"/>
    <cellStyle name="Notiz 2 8 2 4 2" xfId="14688"/>
    <cellStyle name="Notiz 2 8 2 4 2 2" xfId="17051"/>
    <cellStyle name="Notiz 2 8 2 4 2 2 2" xfId="24210"/>
    <cellStyle name="Notiz 2 8 2 4 2 2 2 2" xfId="38525"/>
    <cellStyle name="Notiz 2 8 2 4 2 2 3" xfId="31366"/>
    <cellStyle name="Notiz 2 8 2 4 2 3" xfId="19405"/>
    <cellStyle name="Notiz 2 8 2 4 2 3 2" xfId="26542"/>
    <cellStyle name="Notiz 2 8 2 4 2 3 2 2" xfId="40857"/>
    <cellStyle name="Notiz 2 8 2 4 2 3 3" xfId="33720"/>
    <cellStyle name="Notiz 2 8 2 4 2 4" xfId="20703"/>
    <cellStyle name="Notiz 2 8 2 4 2 4 2" xfId="27840"/>
    <cellStyle name="Notiz 2 8 2 4 2 4 2 2" xfId="42155"/>
    <cellStyle name="Notiz 2 8 2 4 2 4 3" xfId="35018"/>
    <cellStyle name="Notiz 2 8 2 4 2 5" xfId="21918"/>
    <cellStyle name="Notiz 2 8 2 4 2 5 2" xfId="36233"/>
    <cellStyle name="Notiz 2 8 2 4 2 6" xfId="29055"/>
    <cellStyle name="Notiz 2 8 2 4 3" xfId="15993"/>
    <cellStyle name="Notiz 2 8 2 4 3 2" xfId="23152"/>
    <cellStyle name="Notiz 2 8 2 4 3 2 2" xfId="37467"/>
    <cellStyle name="Notiz 2 8 2 4 3 3" xfId="30308"/>
    <cellStyle name="Notiz 2 8 2 4 4" xfId="18347"/>
    <cellStyle name="Notiz 2 8 2 4 4 2" xfId="25484"/>
    <cellStyle name="Notiz 2 8 2 4 4 2 2" xfId="39799"/>
    <cellStyle name="Notiz 2 8 2 4 4 3" xfId="32662"/>
    <cellStyle name="Notiz 2 8 3" xfId="1695"/>
    <cellStyle name="Notiz 2 8 3 2" xfId="3728"/>
    <cellStyle name="Notiz 2 8 3 2 2" xfId="14003"/>
    <cellStyle name="Notiz 2 8 3 2 2 2" xfId="13378"/>
    <cellStyle name="Notiz 2 8 3 2 2 2 2" xfId="15747"/>
    <cellStyle name="Notiz 2 8 3 2 2 2 2 2" xfId="22906"/>
    <cellStyle name="Notiz 2 8 3 2 2 2 2 2 2" xfId="37221"/>
    <cellStyle name="Notiz 2 8 3 2 2 2 2 3" xfId="30062"/>
    <cellStyle name="Notiz 2 8 3 2 2 2 3" xfId="18101"/>
    <cellStyle name="Notiz 2 8 3 2 2 2 3 2" xfId="25238"/>
    <cellStyle name="Notiz 2 8 3 2 2 2 3 2 2" xfId="39553"/>
    <cellStyle name="Notiz 2 8 3 2 2 2 3 3" xfId="32416"/>
    <cellStyle name="Notiz 2 8 3 2 2 2 4" xfId="19805"/>
    <cellStyle name="Notiz 2 8 3 2 2 2 4 2" xfId="26942"/>
    <cellStyle name="Notiz 2 8 3 2 2 2 4 2 2" xfId="41257"/>
    <cellStyle name="Notiz 2 8 3 2 2 2 4 3" xfId="34120"/>
    <cellStyle name="Notiz 2 8 3 2 2 2 5" xfId="21020"/>
    <cellStyle name="Notiz 2 8 3 2 2 2 5 2" xfId="35335"/>
    <cellStyle name="Notiz 2 8 3 2 2 2 6" xfId="28157"/>
    <cellStyle name="Notiz 2 8 3 2 2 3" xfId="16372"/>
    <cellStyle name="Notiz 2 8 3 2 2 3 2" xfId="23531"/>
    <cellStyle name="Notiz 2 8 3 2 2 3 2 2" xfId="37846"/>
    <cellStyle name="Notiz 2 8 3 2 2 3 3" xfId="30687"/>
    <cellStyle name="Notiz 2 8 3 2 2 4" xfId="18726"/>
    <cellStyle name="Notiz 2 8 3 2 2 4 2" xfId="25863"/>
    <cellStyle name="Notiz 2 8 3 2 2 4 2 2" xfId="40178"/>
    <cellStyle name="Notiz 2 8 3 2 2 4 3" xfId="33041"/>
    <cellStyle name="Notiz 2 8 3 3" xfId="11696"/>
    <cellStyle name="Notiz 2 8 3 3 2" xfId="13872"/>
    <cellStyle name="Notiz 2 8 3 3 2 2" xfId="14147"/>
    <cellStyle name="Notiz 2 8 3 3 2 2 2" xfId="16516"/>
    <cellStyle name="Notiz 2 8 3 3 2 2 2 2" xfId="23675"/>
    <cellStyle name="Notiz 2 8 3 3 2 2 2 2 2" xfId="37990"/>
    <cellStyle name="Notiz 2 8 3 3 2 2 2 3" xfId="30831"/>
    <cellStyle name="Notiz 2 8 3 3 2 2 3" xfId="18870"/>
    <cellStyle name="Notiz 2 8 3 3 2 2 3 2" xfId="26007"/>
    <cellStyle name="Notiz 2 8 3 3 2 2 3 2 2" xfId="40322"/>
    <cellStyle name="Notiz 2 8 3 3 2 2 3 3" xfId="33185"/>
    <cellStyle name="Notiz 2 8 3 3 2 2 4" xfId="20207"/>
    <cellStyle name="Notiz 2 8 3 3 2 2 4 2" xfId="27344"/>
    <cellStyle name="Notiz 2 8 3 3 2 2 4 2 2" xfId="41659"/>
    <cellStyle name="Notiz 2 8 3 3 2 2 4 3" xfId="34522"/>
    <cellStyle name="Notiz 2 8 3 3 2 2 5" xfId="21422"/>
    <cellStyle name="Notiz 2 8 3 3 2 2 5 2" xfId="35737"/>
    <cellStyle name="Notiz 2 8 3 3 2 2 6" xfId="28559"/>
    <cellStyle name="Notiz 2 8 3 3 2 3" xfId="16241"/>
    <cellStyle name="Notiz 2 8 3 3 2 3 2" xfId="23400"/>
    <cellStyle name="Notiz 2 8 3 3 2 3 2 2" xfId="37715"/>
    <cellStyle name="Notiz 2 8 3 3 2 3 3" xfId="30556"/>
    <cellStyle name="Notiz 2 8 3 3 2 4" xfId="18595"/>
    <cellStyle name="Notiz 2 8 3 3 2 4 2" xfId="25732"/>
    <cellStyle name="Notiz 2 8 3 3 2 4 2 2" xfId="40047"/>
    <cellStyle name="Notiz 2 8 3 3 2 4 3" xfId="32910"/>
    <cellStyle name="Notiz 2 8 3 4" xfId="13625"/>
    <cellStyle name="Notiz 2 8 3 4 2" xfId="13822"/>
    <cellStyle name="Notiz 2 8 3 4 2 2" xfId="16191"/>
    <cellStyle name="Notiz 2 8 3 4 2 2 2" xfId="23350"/>
    <cellStyle name="Notiz 2 8 3 4 2 2 2 2" xfId="37665"/>
    <cellStyle name="Notiz 2 8 3 4 2 2 3" xfId="30506"/>
    <cellStyle name="Notiz 2 8 3 4 2 3" xfId="18545"/>
    <cellStyle name="Notiz 2 8 3 4 2 3 2" xfId="25682"/>
    <cellStyle name="Notiz 2 8 3 4 2 3 2 2" xfId="39997"/>
    <cellStyle name="Notiz 2 8 3 4 2 3 3" xfId="32860"/>
    <cellStyle name="Notiz 2 8 3 4 2 4" xfId="20066"/>
    <cellStyle name="Notiz 2 8 3 4 2 4 2" xfId="27203"/>
    <cellStyle name="Notiz 2 8 3 4 2 4 2 2" xfId="41518"/>
    <cellStyle name="Notiz 2 8 3 4 2 4 3" xfId="34381"/>
    <cellStyle name="Notiz 2 8 3 4 2 5" xfId="21281"/>
    <cellStyle name="Notiz 2 8 3 4 2 5 2" xfId="35596"/>
    <cellStyle name="Notiz 2 8 3 4 2 6" xfId="28418"/>
    <cellStyle name="Notiz 2 8 3 4 3" xfId="15994"/>
    <cellStyle name="Notiz 2 8 3 4 3 2" xfId="23153"/>
    <cellStyle name="Notiz 2 8 3 4 3 2 2" xfId="37468"/>
    <cellStyle name="Notiz 2 8 3 4 3 3" xfId="30309"/>
    <cellStyle name="Notiz 2 8 3 4 4" xfId="18348"/>
    <cellStyle name="Notiz 2 8 3 4 4 2" xfId="25485"/>
    <cellStyle name="Notiz 2 8 3 4 4 2 2" xfId="39800"/>
    <cellStyle name="Notiz 2 8 3 4 4 3" xfId="32663"/>
    <cellStyle name="Notiz 2 8 4" xfId="1696"/>
    <cellStyle name="Notiz 2 8 4 2" xfId="3729"/>
    <cellStyle name="Notiz 2 8 4 2 2" xfId="14004"/>
    <cellStyle name="Notiz 2 8 4 2 2 2" xfId="14254"/>
    <cellStyle name="Notiz 2 8 4 2 2 2 2" xfId="16623"/>
    <cellStyle name="Notiz 2 8 4 2 2 2 2 2" xfId="23782"/>
    <cellStyle name="Notiz 2 8 4 2 2 2 2 2 2" xfId="38097"/>
    <cellStyle name="Notiz 2 8 4 2 2 2 2 3" xfId="30938"/>
    <cellStyle name="Notiz 2 8 4 2 2 2 3" xfId="18977"/>
    <cellStyle name="Notiz 2 8 4 2 2 2 3 2" xfId="26114"/>
    <cellStyle name="Notiz 2 8 4 2 2 2 3 2 2" xfId="40429"/>
    <cellStyle name="Notiz 2 8 4 2 2 2 3 3" xfId="33292"/>
    <cellStyle name="Notiz 2 8 4 2 2 2 4" xfId="20310"/>
    <cellStyle name="Notiz 2 8 4 2 2 2 4 2" xfId="27447"/>
    <cellStyle name="Notiz 2 8 4 2 2 2 4 2 2" xfId="41762"/>
    <cellStyle name="Notiz 2 8 4 2 2 2 4 3" xfId="34625"/>
    <cellStyle name="Notiz 2 8 4 2 2 2 5" xfId="21525"/>
    <cellStyle name="Notiz 2 8 4 2 2 2 5 2" xfId="35840"/>
    <cellStyle name="Notiz 2 8 4 2 2 2 6" xfId="28662"/>
    <cellStyle name="Notiz 2 8 4 2 2 3" xfId="16373"/>
    <cellStyle name="Notiz 2 8 4 2 2 3 2" xfId="23532"/>
    <cellStyle name="Notiz 2 8 4 2 2 3 2 2" xfId="37847"/>
    <cellStyle name="Notiz 2 8 4 2 2 3 3" xfId="30688"/>
    <cellStyle name="Notiz 2 8 4 2 2 4" xfId="18727"/>
    <cellStyle name="Notiz 2 8 4 2 2 4 2" xfId="25864"/>
    <cellStyle name="Notiz 2 8 4 2 2 4 2 2" xfId="40179"/>
    <cellStyle name="Notiz 2 8 4 2 2 4 3" xfId="33042"/>
    <cellStyle name="Notiz 2 8 4 3" xfId="11697"/>
    <cellStyle name="Notiz 2 8 4 3 2" xfId="13873"/>
    <cellStyle name="Notiz 2 8 4 3 2 2" xfId="13444"/>
    <cellStyle name="Notiz 2 8 4 3 2 2 2" xfId="15813"/>
    <cellStyle name="Notiz 2 8 4 3 2 2 2 2" xfId="22972"/>
    <cellStyle name="Notiz 2 8 4 3 2 2 2 2 2" xfId="37287"/>
    <cellStyle name="Notiz 2 8 4 3 2 2 2 3" xfId="30128"/>
    <cellStyle name="Notiz 2 8 4 3 2 2 3" xfId="18167"/>
    <cellStyle name="Notiz 2 8 4 3 2 2 3 2" xfId="25304"/>
    <cellStyle name="Notiz 2 8 4 3 2 2 3 2 2" xfId="39619"/>
    <cellStyle name="Notiz 2 8 4 3 2 2 3 3" xfId="32482"/>
    <cellStyle name="Notiz 2 8 4 3 2 2 4" xfId="19871"/>
    <cellStyle name="Notiz 2 8 4 3 2 2 4 2" xfId="27008"/>
    <cellStyle name="Notiz 2 8 4 3 2 2 4 2 2" xfId="41323"/>
    <cellStyle name="Notiz 2 8 4 3 2 2 4 3" xfId="34186"/>
    <cellStyle name="Notiz 2 8 4 3 2 2 5" xfId="21086"/>
    <cellStyle name="Notiz 2 8 4 3 2 2 5 2" xfId="35401"/>
    <cellStyle name="Notiz 2 8 4 3 2 2 6" xfId="28223"/>
    <cellStyle name="Notiz 2 8 4 3 2 3" xfId="16242"/>
    <cellStyle name="Notiz 2 8 4 3 2 3 2" xfId="23401"/>
    <cellStyle name="Notiz 2 8 4 3 2 3 2 2" xfId="37716"/>
    <cellStyle name="Notiz 2 8 4 3 2 3 3" xfId="30557"/>
    <cellStyle name="Notiz 2 8 4 3 2 4" xfId="18596"/>
    <cellStyle name="Notiz 2 8 4 3 2 4 2" xfId="25733"/>
    <cellStyle name="Notiz 2 8 4 3 2 4 2 2" xfId="40048"/>
    <cellStyle name="Notiz 2 8 4 3 2 4 3" xfId="32911"/>
    <cellStyle name="Notiz 2 8 4 4" xfId="13626"/>
    <cellStyle name="Notiz 2 8 4 4 2" xfId="14370"/>
    <cellStyle name="Notiz 2 8 4 4 2 2" xfId="16739"/>
    <cellStyle name="Notiz 2 8 4 4 2 2 2" xfId="23898"/>
    <cellStyle name="Notiz 2 8 4 4 2 2 2 2" xfId="38213"/>
    <cellStyle name="Notiz 2 8 4 4 2 2 3" xfId="31054"/>
    <cellStyle name="Notiz 2 8 4 4 2 3" xfId="19093"/>
    <cellStyle name="Notiz 2 8 4 4 2 3 2" xfId="26230"/>
    <cellStyle name="Notiz 2 8 4 4 2 3 2 2" xfId="40545"/>
    <cellStyle name="Notiz 2 8 4 4 2 3 3" xfId="33408"/>
    <cellStyle name="Notiz 2 8 4 4 2 4" xfId="20426"/>
    <cellStyle name="Notiz 2 8 4 4 2 4 2" xfId="27563"/>
    <cellStyle name="Notiz 2 8 4 4 2 4 2 2" xfId="41878"/>
    <cellStyle name="Notiz 2 8 4 4 2 4 3" xfId="34741"/>
    <cellStyle name="Notiz 2 8 4 4 2 5" xfId="21641"/>
    <cellStyle name="Notiz 2 8 4 4 2 5 2" xfId="35956"/>
    <cellStyle name="Notiz 2 8 4 4 2 6" xfId="28778"/>
    <cellStyle name="Notiz 2 8 4 4 3" xfId="15995"/>
    <cellStyle name="Notiz 2 8 4 4 3 2" xfId="23154"/>
    <cellStyle name="Notiz 2 8 4 4 3 2 2" xfId="37469"/>
    <cellStyle name="Notiz 2 8 4 4 3 3" xfId="30310"/>
    <cellStyle name="Notiz 2 8 4 4 4" xfId="18349"/>
    <cellStyle name="Notiz 2 8 4 4 4 2" xfId="25486"/>
    <cellStyle name="Notiz 2 8 4 4 4 2 2" xfId="39801"/>
    <cellStyle name="Notiz 2 8 4 4 4 3" xfId="32664"/>
    <cellStyle name="Notiz 2 8 5" xfId="1697"/>
    <cellStyle name="Notiz 2 8 5 2" xfId="3730"/>
    <cellStyle name="Notiz 2 8 5 2 2" xfId="14005"/>
    <cellStyle name="Notiz 2 8 5 2 2 2" xfId="13445"/>
    <cellStyle name="Notiz 2 8 5 2 2 2 2" xfId="15814"/>
    <cellStyle name="Notiz 2 8 5 2 2 2 2 2" xfId="22973"/>
    <cellStyle name="Notiz 2 8 5 2 2 2 2 2 2" xfId="37288"/>
    <cellStyle name="Notiz 2 8 5 2 2 2 2 3" xfId="30129"/>
    <cellStyle name="Notiz 2 8 5 2 2 2 3" xfId="18168"/>
    <cellStyle name="Notiz 2 8 5 2 2 2 3 2" xfId="25305"/>
    <cellStyle name="Notiz 2 8 5 2 2 2 3 2 2" xfId="39620"/>
    <cellStyle name="Notiz 2 8 5 2 2 2 3 3" xfId="32483"/>
    <cellStyle name="Notiz 2 8 5 2 2 2 4" xfId="19872"/>
    <cellStyle name="Notiz 2 8 5 2 2 2 4 2" xfId="27009"/>
    <cellStyle name="Notiz 2 8 5 2 2 2 4 2 2" xfId="41324"/>
    <cellStyle name="Notiz 2 8 5 2 2 2 4 3" xfId="34187"/>
    <cellStyle name="Notiz 2 8 5 2 2 2 5" xfId="21087"/>
    <cellStyle name="Notiz 2 8 5 2 2 2 5 2" xfId="35402"/>
    <cellStyle name="Notiz 2 8 5 2 2 2 6" xfId="28224"/>
    <cellStyle name="Notiz 2 8 5 2 2 3" xfId="16374"/>
    <cellStyle name="Notiz 2 8 5 2 2 3 2" xfId="23533"/>
    <cellStyle name="Notiz 2 8 5 2 2 3 2 2" xfId="37848"/>
    <cellStyle name="Notiz 2 8 5 2 2 3 3" xfId="30689"/>
    <cellStyle name="Notiz 2 8 5 2 2 4" xfId="18728"/>
    <cellStyle name="Notiz 2 8 5 2 2 4 2" xfId="25865"/>
    <cellStyle name="Notiz 2 8 5 2 2 4 2 2" xfId="40180"/>
    <cellStyle name="Notiz 2 8 5 2 2 4 3" xfId="33043"/>
    <cellStyle name="Notiz 2 8 5 3" xfId="11698"/>
    <cellStyle name="Notiz 2 8 5 3 2" xfId="13874"/>
    <cellStyle name="Notiz 2 8 5 3 2 2" xfId="13818"/>
    <cellStyle name="Notiz 2 8 5 3 2 2 2" xfId="16187"/>
    <cellStyle name="Notiz 2 8 5 3 2 2 2 2" xfId="23346"/>
    <cellStyle name="Notiz 2 8 5 3 2 2 2 2 2" xfId="37661"/>
    <cellStyle name="Notiz 2 8 5 3 2 2 2 3" xfId="30502"/>
    <cellStyle name="Notiz 2 8 5 3 2 2 3" xfId="18541"/>
    <cellStyle name="Notiz 2 8 5 3 2 2 3 2" xfId="25678"/>
    <cellStyle name="Notiz 2 8 5 3 2 2 3 2 2" xfId="39993"/>
    <cellStyle name="Notiz 2 8 5 3 2 2 3 3" xfId="32856"/>
    <cellStyle name="Notiz 2 8 5 3 2 2 4" xfId="20062"/>
    <cellStyle name="Notiz 2 8 5 3 2 2 4 2" xfId="27199"/>
    <cellStyle name="Notiz 2 8 5 3 2 2 4 2 2" xfId="41514"/>
    <cellStyle name="Notiz 2 8 5 3 2 2 4 3" xfId="34377"/>
    <cellStyle name="Notiz 2 8 5 3 2 2 5" xfId="21277"/>
    <cellStyle name="Notiz 2 8 5 3 2 2 5 2" xfId="35592"/>
    <cellStyle name="Notiz 2 8 5 3 2 2 6" xfId="28414"/>
    <cellStyle name="Notiz 2 8 5 3 2 3" xfId="16243"/>
    <cellStyle name="Notiz 2 8 5 3 2 3 2" xfId="23402"/>
    <cellStyle name="Notiz 2 8 5 3 2 3 2 2" xfId="37717"/>
    <cellStyle name="Notiz 2 8 5 3 2 3 3" xfId="30558"/>
    <cellStyle name="Notiz 2 8 5 3 2 4" xfId="18597"/>
    <cellStyle name="Notiz 2 8 5 3 2 4 2" xfId="25734"/>
    <cellStyle name="Notiz 2 8 5 3 2 4 2 2" xfId="40049"/>
    <cellStyle name="Notiz 2 8 5 3 2 4 3" xfId="32912"/>
    <cellStyle name="Notiz 2 8 5 4" xfId="13627"/>
    <cellStyle name="Notiz 2 8 5 4 2" xfId="14424"/>
    <cellStyle name="Notiz 2 8 5 4 2 2" xfId="16793"/>
    <cellStyle name="Notiz 2 8 5 4 2 2 2" xfId="23952"/>
    <cellStyle name="Notiz 2 8 5 4 2 2 2 2" xfId="38267"/>
    <cellStyle name="Notiz 2 8 5 4 2 2 3" xfId="31108"/>
    <cellStyle name="Notiz 2 8 5 4 2 3" xfId="19147"/>
    <cellStyle name="Notiz 2 8 5 4 2 3 2" xfId="26284"/>
    <cellStyle name="Notiz 2 8 5 4 2 3 2 2" xfId="40599"/>
    <cellStyle name="Notiz 2 8 5 4 2 3 3" xfId="33462"/>
    <cellStyle name="Notiz 2 8 5 4 2 4" xfId="20480"/>
    <cellStyle name="Notiz 2 8 5 4 2 4 2" xfId="27617"/>
    <cellStyle name="Notiz 2 8 5 4 2 4 2 2" xfId="41932"/>
    <cellStyle name="Notiz 2 8 5 4 2 4 3" xfId="34795"/>
    <cellStyle name="Notiz 2 8 5 4 2 5" xfId="21695"/>
    <cellStyle name="Notiz 2 8 5 4 2 5 2" xfId="36010"/>
    <cellStyle name="Notiz 2 8 5 4 2 6" xfId="28832"/>
    <cellStyle name="Notiz 2 8 5 4 3" xfId="15996"/>
    <cellStyle name="Notiz 2 8 5 4 3 2" xfId="23155"/>
    <cellStyle name="Notiz 2 8 5 4 3 2 2" xfId="37470"/>
    <cellStyle name="Notiz 2 8 5 4 3 3" xfId="30311"/>
    <cellStyle name="Notiz 2 8 5 4 4" xfId="18350"/>
    <cellStyle name="Notiz 2 8 5 4 4 2" xfId="25487"/>
    <cellStyle name="Notiz 2 8 5 4 4 2 2" xfId="39802"/>
    <cellStyle name="Notiz 2 8 5 4 4 3" xfId="32665"/>
    <cellStyle name="Notiz 2 8 6" xfId="3726"/>
    <cellStyle name="Notiz 2 8 6 2" xfId="14001"/>
    <cellStyle name="Notiz 2 8 6 2 2" xfId="13377"/>
    <cellStyle name="Notiz 2 8 6 2 2 2" xfId="15746"/>
    <cellStyle name="Notiz 2 8 6 2 2 2 2" xfId="22905"/>
    <cellStyle name="Notiz 2 8 6 2 2 2 2 2" xfId="37220"/>
    <cellStyle name="Notiz 2 8 6 2 2 2 3" xfId="30061"/>
    <cellStyle name="Notiz 2 8 6 2 2 3" xfId="18100"/>
    <cellStyle name="Notiz 2 8 6 2 2 3 2" xfId="25237"/>
    <cellStyle name="Notiz 2 8 6 2 2 3 2 2" xfId="39552"/>
    <cellStyle name="Notiz 2 8 6 2 2 3 3" xfId="32415"/>
    <cellStyle name="Notiz 2 8 6 2 2 4" xfId="19804"/>
    <cellStyle name="Notiz 2 8 6 2 2 4 2" xfId="26941"/>
    <cellStyle name="Notiz 2 8 6 2 2 4 2 2" xfId="41256"/>
    <cellStyle name="Notiz 2 8 6 2 2 4 3" xfId="34119"/>
    <cellStyle name="Notiz 2 8 6 2 2 5" xfId="21019"/>
    <cellStyle name="Notiz 2 8 6 2 2 5 2" xfId="35334"/>
    <cellStyle name="Notiz 2 8 6 2 2 6" xfId="28156"/>
    <cellStyle name="Notiz 2 8 6 2 3" xfId="16370"/>
    <cellStyle name="Notiz 2 8 6 2 3 2" xfId="23529"/>
    <cellStyle name="Notiz 2 8 6 2 3 2 2" xfId="37844"/>
    <cellStyle name="Notiz 2 8 6 2 3 3" xfId="30685"/>
    <cellStyle name="Notiz 2 8 6 2 4" xfId="18724"/>
    <cellStyle name="Notiz 2 8 6 2 4 2" xfId="25861"/>
    <cellStyle name="Notiz 2 8 6 2 4 2 2" xfId="40176"/>
    <cellStyle name="Notiz 2 8 6 2 4 3" xfId="33039"/>
    <cellStyle name="Notiz 2 8 7" xfId="11694"/>
    <cellStyle name="Notiz 2 8 7 2" xfId="13870"/>
    <cellStyle name="Notiz 2 8 7 2 2" xfId="13948"/>
    <cellStyle name="Notiz 2 8 7 2 2 2" xfId="16317"/>
    <cellStyle name="Notiz 2 8 7 2 2 2 2" xfId="23476"/>
    <cellStyle name="Notiz 2 8 7 2 2 2 2 2" xfId="37791"/>
    <cellStyle name="Notiz 2 8 7 2 2 2 3" xfId="30632"/>
    <cellStyle name="Notiz 2 8 7 2 2 3" xfId="18671"/>
    <cellStyle name="Notiz 2 8 7 2 2 3 2" xfId="25808"/>
    <cellStyle name="Notiz 2 8 7 2 2 3 2 2" xfId="40123"/>
    <cellStyle name="Notiz 2 8 7 2 2 3 3" xfId="32986"/>
    <cellStyle name="Notiz 2 8 7 2 2 4" xfId="20112"/>
    <cellStyle name="Notiz 2 8 7 2 2 4 2" xfId="27249"/>
    <cellStyle name="Notiz 2 8 7 2 2 4 2 2" xfId="41564"/>
    <cellStyle name="Notiz 2 8 7 2 2 4 3" xfId="34427"/>
    <cellStyle name="Notiz 2 8 7 2 2 5" xfId="21327"/>
    <cellStyle name="Notiz 2 8 7 2 2 5 2" xfId="35642"/>
    <cellStyle name="Notiz 2 8 7 2 2 6" xfId="28464"/>
    <cellStyle name="Notiz 2 8 7 2 3" xfId="16239"/>
    <cellStyle name="Notiz 2 8 7 2 3 2" xfId="23398"/>
    <cellStyle name="Notiz 2 8 7 2 3 2 2" xfId="37713"/>
    <cellStyle name="Notiz 2 8 7 2 3 3" xfId="30554"/>
    <cellStyle name="Notiz 2 8 7 2 4" xfId="18593"/>
    <cellStyle name="Notiz 2 8 7 2 4 2" xfId="25730"/>
    <cellStyle name="Notiz 2 8 7 2 4 2 2" xfId="40045"/>
    <cellStyle name="Notiz 2 8 7 2 4 3" xfId="32908"/>
    <cellStyle name="Notiz 2 8 8" xfId="13623"/>
    <cellStyle name="Notiz 2 8 8 2" xfId="14369"/>
    <cellStyle name="Notiz 2 8 8 2 2" xfId="16738"/>
    <cellStyle name="Notiz 2 8 8 2 2 2" xfId="23897"/>
    <cellStyle name="Notiz 2 8 8 2 2 2 2" xfId="38212"/>
    <cellStyle name="Notiz 2 8 8 2 2 3" xfId="31053"/>
    <cellStyle name="Notiz 2 8 8 2 3" xfId="19092"/>
    <cellStyle name="Notiz 2 8 8 2 3 2" xfId="26229"/>
    <cellStyle name="Notiz 2 8 8 2 3 2 2" xfId="40544"/>
    <cellStyle name="Notiz 2 8 8 2 3 3" xfId="33407"/>
    <cellStyle name="Notiz 2 8 8 2 4" xfId="20425"/>
    <cellStyle name="Notiz 2 8 8 2 4 2" xfId="27562"/>
    <cellStyle name="Notiz 2 8 8 2 4 2 2" xfId="41877"/>
    <cellStyle name="Notiz 2 8 8 2 4 3" xfId="34740"/>
    <cellStyle name="Notiz 2 8 8 2 5" xfId="21640"/>
    <cellStyle name="Notiz 2 8 8 2 5 2" xfId="35955"/>
    <cellStyle name="Notiz 2 8 8 2 6" xfId="28777"/>
    <cellStyle name="Notiz 2 8 8 3" xfId="15992"/>
    <cellStyle name="Notiz 2 8 8 3 2" xfId="23151"/>
    <cellStyle name="Notiz 2 8 8 3 2 2" xfId="37466"/>
    <cellStyle name="Notiz 2 8 8 3 3" xfId="30307"/>
    <cellStyle name="Notiz 2 8 8 4" xfId="18346"/>
    <cellStyle name="Notiz 2 8 8 4 2" xfId="25483"/>
    <cellStyle name="Notiz 2 8 8 4 2 2" xfId="39798"/>
    <cellStyle name="Notiz 2 8 8 4 3" xfId="32661"/>
    <cellStyle name="Notiz 2 9" xfId="1698"/>
    <cellStyle name="Notiz 2 9 2" xfId="3731"/>
    <cellStyle name="Notiz 2 9 2 2" xfId="14006"/>
    <cellStyle name="Notiz 2 9 2 2 2" xfId="14536"/>
    <cellStyle name="Notiz 2 9 2 2 2 2" xfId="16905"/>
    <cellStyle name="Notiz 2 9 2 2 2 2 2" xfId="24064"/>
    <cellStyle name="Notiz 2 9 2 2 2 2 2 2" xfId="38379"/>
    <cellStyle name="Notiz 2 9 2 2 2 2 3" xfId="31220"/>
    <cellStyle name="Notiz 2 9 2 2 2 3" xfId="19259"/>
    <cellStyle name="Notiz 2 9 2 2 2 3 2" xfId="26396"/>
    <cellStyle name="Notiz 2 9 2 2 2 3 2 2" xfId="40711"/>
    <cellStyle name="Notiz 2 9 2 2 2 3 3" xfId="33574"/>
    <cellStyle name="Notiz 2 9 2 2 2 4" xfId="20566"/>
    <cellStyle name="Notiz 2 9 2 2 2 4 2" xfId="27703"/>
    <cellStyle name="Notiz 2 9 2 2 2 4 2 2" xfId="42018"/>
    <cellStyle name="Notiz 2 9 2 2 2 4 3" xfId="34881"/>
    <cellStyle name="Notiz 2 9 2 2 2 5" xfId="21781"/>
    <cellStyle name="Notiz 2 9 2 2 2 5 2" xfId="36096"/>
    <cellStyle name="Notiz 2 9 2 2 2 6" xfId="28918"/>
    <cellStyle name="Notiz 2 9 2 2 3" xfId="16375"/>
    <cellStyle name="Notiz 2 9 2 2 3 2" xfId="23534"/>
    <cellStyle name="Notiz 2 9 2 2 3 2 2" xfId="37849"/>
    <cellStyle name="Notiz 2 9 2 2 3 3" xfId="30690"/>
    <cellStyle name="Notiz 2 9 2 2 4" xfId="18729"/>
    <cellStyle name="Notiz 2 9 2 2 4 2" xfId="25866"/>
    <cellStyle name="Notiz 2 9 2 2 4 2 2" xfId="40181"/>
    <cellStyle name="Notiz 2 9 2 2 4 3" xfId="33044"/>
    <cellStyle name="Notiz 2 9 3" xfId="11699"/>
    <cellStyle name="Notiz 2 9 3 2" xfId="13875"/>
    <cellStyle name="Notiz 2 9 3 2 2" xfId="14390"/>
    <cellStyle name="Notiz 2 9 3 2 2 2" xfId="16759"/>
    <cellStyle name="Notiz 2 9 3 2 2 2 2" xfId="23918"/>
    <cellStyle name="Notiz 2 9 3 2 2 2 2 2" xfId="38233"/>
    <cellStyle name="Notiz 2 9 3 2 2 2 3" xfId="31074"/>
    <cellStyle name="Notiz 2 9 3 2 2 3" xfId="19113"/>
    <cellStyle name="Notiz 2 9 3 2 2 3 2" xfId="26250"/>
    <cellStyle name="Notiz 2 9 3 2 2 3 2 2" xfId="40565"/>
    <cellStyle name="Notiz 2 9 3 2 2 3 3" xfId="33428"/>
    <cellStyle name="Notiz 2 9 3 2 2 4" xfId="20446"/>
    <cellStyle name="Notiz 2 9 3 2 2 4 2" xfId="27583"/>
    <cellStyle name="Notiz 2 9 3 2 2 4 2 2" xfId="41898"/>
    <cellStyle name="Notiz 2 9 3 2 2 4 3" xfId="34761"/>
    <cellStyle name="Notiz 2 9 3 2 2 5" xfId="21661"/>
    <cellStyle name="Notiz 2 9 3 2 2 5 2" xfId="35976"/>
    <cellStyle name="Notiz 2 9 3 2 2 6" xfId="28798"/>
    <cellStyle name="Notiz 2 9 3 2 3" xfId="16244"/>
    <cellStyle name="Notiz 2 9 3 2 3 2" xfId="23403"/>
    <cellStyle name="Notiz 2 9 3 2 3 2 2" xfId="37718"/>
    <cellStyle name="Notiz 2 9 3 2 3 3" xfId="30559"/>
    <cellStyle name="Notiz 2 9 3 2 4" xfId="18598"/>
    <cellStyle name="Notiz 2 9 3 2 4 2" xfId="25735"/>
    <cellStyle name="Notiz 2 9 3 2 4 2 2" xfId="40050"/>
    <cellStyle name="Notiz 2 9 3 2 4 3" xfId="32913"/>
    <cellStyle name="Notiz 2 9 4" xfId="13628"/>
    <cellStyle name="Notiz 2 9 4 2" xfId="14687"/>
    <cellStyle name="Notiz 2 9 4 2 2" xfId="17050"/>
    <cellStyle name="Notiz 2 9 4 2 2 2" xfId="24209"/>
    <cellStyle name="Notiz 2 9 4 2 2 2 2" xfId="38524"/>
    <cellStyle name="Notiz 2 9 4 2 2 3" xfId="31365"/>
    <cellStyle name="Notiz 2 9 4 2 3" xfId="19404"/>
    <cellStyle name="Notiz 2 9 4 2 3 2" xfId="26541"/>
    <cellStyle name="Notiz 2 9 4 2 3 2 2" xfId="40856"/>
    <cellStyle name="Notiz 2 9 4 2 3 3" xfId="33719"/>
    <cellStyle name="Notiz 2 9 4 2 4" xfId="20702"/>
    <cellStyle name="Notiz 2 9 4 2 4 2" xfId="27839"/>
    <cellStyle name="Notiz 2 9 4 2 4 2 2" xfId="42154"/>
    <cellStyle name="Notiz 2 9 4 2 4 3" xfId="35017"/>
    <cellStyle name="Notiz 2 9 4 2 5" xfId="21917"/>
    <cellStyle name="Notiz 2 9 4 2 5 2" xfId="36232"/>
    <cellStyle name="Notiz 2 9 4 2 6" xfId="29054"/>
    <cellStyle name="Notiz 2 9 4 3" xfId="15997"/>
    <cellStyle name="Notiz 2 9 4 3 2" xfId="23156"/>
    <cellStyle name="Notiz 2 9 4 3 2 2" xfId="37471"/>
    <cellStyle name="Notiz 2 9 4 3 3" xfId="30312"/>
    <cellStyle name="Notiz 2 9 4 4" xfId="18351"/>
    <cellStyle name="Notiz 2 9 4 4 2" xfId="25488"/>
    <cellStyle name="Notiz 2 9 4 4 2 2" xfId="39803"/>
    <cellStyle name="Notiz 2 9 4 4 3" xfId="32666"/>
    <cellStyle name="Notiz 3" xfId="326"/>
    <cellStyle name="Notiz 3 10" xfId="3732"/>
    <cellStyle name="Notiz 3 10 2" xfId="11867"/>
    <cellStyle name="Notiz 3 10 2 2" xfId="14007"/>
    <cellStyle name="Notiz 3 10 2 2 2" xfId="13446"/>
    <cellStyle name="Notiz 3 10 2 2 2 2" xfId="15815"/>
    <cellStyle name="Notiz 3 10 2 2 2 2 2" xfId="22974"/>
    <cellStyle name="Notiz 3 10 2 2 2 2 2 2" xfId="37289"/>
    <cellStyle name="Notiz 3 10 2 2 2 2 3" xfId="30130"/>
    <cellStyle name="Notiz 3 10 2 2 2 3" xfId="18169"/>
    <cellStyle name="Notiz 3 10 2 2 2 3 2" xfId="25306"/>
    <cellStyle name="Notiz 3 10 2 2 2 3 2 2" xfId="39621"/>
    <cellStyle name="Notiz 3 10 2 2 2 3 3" xfId="32484"/>
    <cellStyle name="Notiz 3 10 2 2 2 4" xfId="19873"/>
    <cellStyle name="Notiz 3 10 2 2 2 4 2" xfId="27010"/>
    <cellStyle name="Notiz 3 10 2 2 2 4 2 2" xfId="41325"/>
    <cellStyle name="Notiz 3 10 2 2 2 4 3" xfId="34188"/>
    <cellStyle name="Notiz 3 10 2 2 2 5" xfId="21088"/>
    <cellStyle name="Notiz 3 10 2 2 2 5 2" xfId="35403"/>
    <cellStyle name="Notiz 3 10 2 2 2 6" xfId="28225"/>
    <cellStyle name="Notiz 3 10 2 2 3" xfId="16376"/>
    <cellStyle name="Notiz 3 10 2 2 3 2" xfId="23535"/>
    <cellStyle name="Notiz 3 10 2 2 3 2 2" xfId="37850"/>
    <cellStyle name="Notiz 3 10 2 2 3 3" xfId="30691"/>
    <cellStyle name="Notiz 3 10 2 2 4" xfId="18730"/>
    <cellStyle name="Notiz 3 10 2 2 4 2" xfId="25867"/>
    <cellStyle name="Notiz 3 10 2 2 4 2 2" xfId="40182"/>
    <cellStyle name="Notiz 3 10 2 2 4 3" xfId="33045"/>
    <cellStyle name="Notiz 3 10 3" xfId="11453"/>
    <cellStyle name="Notiz 3 11" xfId="8897"/>
    <cellStyle name="Notiz 3 12" xfId="13629"/>
    <cellStyle name="Notiz 3 12 2" xfId="13467"/>
    <cellStyle name="Notiz 3 12 2 2" xfId="15836"/>
    <cellStyle name="Notiz 3 12 2 2 2" xfId="22995"/>
    <cellStyle name="Notiz 3 12 2 2 2 2" xfId="37310"/>
    <cellStyle name="Notiz 3 12 2 2 3" xfId="30151"/>
    <cellStyle name="Notiz 3 12 2 3" xfId="18190"/>
    <cellStyle name="Notiz 3 12 2 3 2" xfId="25327"/>
    <cellStyle name="Notiz 3 12 2 3 2 2" xfId="39642"/>
    <cellStyle name="Notiz 3 12 2 3 3" xfId="32505"/>
    <cellStyle name="Notiz 3 12 2 4" xfId="19894"/>
    <cellStyle name="Notiz 3 12 2 4 2" xfId="27031"/>
    <cellStyle name="Notiz 3 12 2 4 2 2" xfId="41346"/>
    <cellStyle name="Notiz 3 12 2 4 3" xfId="34209"/>
    <cellStyle name="Notiz 3 12 2 5" xfId="21109"/>
    <cellStyle name="Notiz 3 12 2 5 2" xfId="35424"/>
    <cellStyle name="Notiz 3 12 2 6" xfId="28246"/>
    <cellStyle name="Notiz 3 12 3" xfId="15998"/>
    <cellStyle name="Notiz 3 12 3 2" xfId="23157"/>
    <cellStyle name="Notiz 3 12 3 2 2" xfId="37472"/>
    <cellStyle name="Notiz 3 12 3 3" xfId="30313"/>
    <cellStyle name="Notiz 3 12 4" xfId="18352"/>
    <cellStyle name="Notiz 3 12 4 2" xfId="25489"/>
    <cellStyle name="Notiz 3 12 4 2 2" xfId="39804"/>
    <cellStyle name="Notiz 3 12 4 3" xfId="32667"/>
    <cellStyle name="Notiz 3 2" xfId="1700"/>
    <cellStyle name="Notiz 3 2 2" xfId="1701"/>
    <cellStyle name="Notiz 3 2 2 2" xfId="1702"/>
    <cellStyle name="Notiz 3 2 2 2 2" xfId="3734"/>
    <cellStyle name="Notiz 3 2 2 2 2 2" xfId="14009"/>
    <cellStyle name="Notiz 3 2 2 2 2 2 2" xfId="13719"/>
    <cellStyle name="Notiz 3 2 2 2 2 2 2 2" xfId="16088"/>
    <cellStyle name="Notiz 3 2 2 2 2 2 2 2 2" xfId="23247"/>
    <cellStyle name="Notiz 3 2 2 2 2 2 2 2 2 2" xfId="37562"/>
    <cellStyle name="Notiz 3 2 2 2 2 2 2 2 3" xfId="30403"/>
    <cellStyle name="Notiz 3 2 2 2 2 2 2 3" xfId="18442"/>
    <cellStyle name="Notiz 3 2 2 2 2 2 2 3 2" xfId="25579"/>
    <cellStyle name="Notiz 3 2 2 2 2 2 2 3 2 2" xfId="39894"/>
    <cellStyle name="Notiz 3 2 2 2 2 2 2 3 3" xfId="32757"/>
    <cellStyle name="Notiz 3 2 2 2 2 2 2 4" xfId="19968"/>
    <cellStyle name="Notiz 3 2 2 2 2 2 2 4 2" xfId="27105"/>
    <cellStyle name="Notiz 3 2 2 2 2 2 2 4 2 2" xfId="41420"/>
    <cellStyle name="Notiz 3 2 2 2 2 2 2 4 3" xfId="34283"/>
    <cellStyle name="Notiz 3 2 2 2 2 2 2 5" xfId="21183"/>
    <cellStyle name="Notiz 3 2 2 2 2 2 2 5 2" xfId="35498"/>
    <cellStyle name="Notiz 3 2 2 2 2 2 2 6" xfId="28320"/>
    <cellStyle name="Notiz 3 2 2 2 2 2 3" xfId="16378"/>
    <cellStyle name="Notiz 3 2 2 2 2 2 3 2" xfId="23537"/>
    <cellStyle name="Notiz 3 2 2 2 2 2 3 2 2" xfId="37852"/>
    <cellStyle name="Notiz 3 2 2 2 2 2 3 3" xfId="30693"/>
    <cellStyle name="Notiz 3 2 2 2 2 2 4" xfId="18732"/>
    <cellStyle name="Notiz 3 2 2 2 2 2 4 2" xfId="25869"/>
    <cellStyle name="Notiz 3 2 2 2 2 2 4 2 2" xfId="40184"/>
    <cellStyle name="Notiz 3 2 2 2 2 2 4 3" xfId="33047"/>
    <cellStyle name="Notiz 3 2 2 2 3" xfId="11702"/>
    <cellStyle name="Notiz 3 2 2 2 3 2" xfId="13878"/>
    <cellStyle name="Notiz 3 2 2 2 3 2 2" xfId="14391"/>
    <cellStyle name="Notiz 3 2 2 2 3 2 2 2" xfId="16760"/>
    <cellStyle name="Notiz 3 2 2 2 3 2 2 2 2" xfId="23919"/>
    <cellStyle name="Notiz 3 2 2 2 3 2 2 2 2 2" xfId="38234"/>
    <cellStyle name="Notiz 3 2 2 2 3 2 2 2 3" xfId="31075"/>
    <cellStyle name="Notiz 3 2 2 2 3 2 2 3" xfId="19114"/>
    <cellStyle name="Notiz 3 2 2 2 3 2 2 3 2" xfId="26251"/>
    <cellStyle name="Notiz 3 2 2 2 3 2 2 3 2 2" xfId="40566"/>
    <cellStyle name="Notiz 3 2 2 2 3 2 2 3 3" xfId="33429"/>
    <cellStyle name="Notiz 3 2 2 2 3 2 2 4" xfId="20447"/>
    <cellStyle name="Notiz 3 2 2 2 3 2 2 4 2" xfId="27584"/>
    <cellStyle name="Notiz 3 2 2 2 3 2 2 4 2 2" xfId="41899"/>
    <cellStyle name="Notiz 3 2 2 2 3 2 2 4 3" xfId="34762"/>
    <cellStyle name="Notiz 3 2 2 2 3 2 2 5" xfId="21662"/>
    <cellStyle name="Notiz 3 2 2 2 3 2 2 5 2" xfId="35977"/>
    <cellStyle name="Notiz 3 2 2 2 3 2 2 6" xfId="28799"/>
    <cellStyle name="Notiz 3 2 2 2 3 2 3" xfId="16247"/>
    <cellStyle name="Notiz 3 2 2 2 3 2 3 2" xfId="23406"/>
    <cellStyle name="Notiz 3 2 2 2 3 2 3 2 2" xfId="37721"/>
    <cellStyle name="Notiz 3 2 2 2 3 2 3 3" xfId="30562"/>
    <cellStyle name="Notiz 3 2 2 2 3 2 4" xfId="18601"/>
    <cellStyle name="Notiz 3 2 2 2 3 2 4 2" xfId="25738"/>
    <cellStyle name="Notiz 3 2 2 2 3 2 4 2 2" xfId="40053"/>
    <cellStyle name="Notiz 3 2 2 2 3 2 4 3" xfId="32916"/>
    <cellStyle name="Notiz 3 2 2 2 4" xfId="13631"/>
    <cellStyle name="Notiz 3 2 2 2 4 2" xfId="14609"/>
    <cellStyle name="Notiz 3 2 2 2 4 2 2" xfId="16972"/>
    <cellStyle name="Notiz 3 2 2 2 4 2 2 2" xfId="24131"/>
    <cellStyle name="Notiz 3 2 2 2 4 2 2 2 2" xfId="38446"/>
    <cellStyle name="Notiz 3 2 2 2 4 2 2 3" xfId="31287"/>
    <cellStyle name="Notiz 3 2 2 2 4 2 3" xfId="19326"/>
    <cellStyle name="Notiz 3 2 2 2 4 2 3 2" xfId="26463"/>
    <cellStyle name="Notiz 3 2 2 2 4 2 3 2 2" xfId="40778"/>
    <cellStyle name="Notiz 3 2 2 2 4 2 3 3" xfId="33641"/>
    <cellStyle name="Notiz 3 2 2 2 4 2 4" xfId="20624"/>
    <cellStyle name="Notiz 3 2 2 2 4 2 4 2" xfId="27761"/>
    <cellStyle name="Notiz 3 2 2 2 4 2 4 2 2" xfId="42076"/>
    <cellStyle name="Notiz 3 2 2 2 4 2 4 3" xfId="34939"/>
    <cellStyle name="Notiz 3 2 2 2 4 2 5" xfId="21839"/>
    <cellStyle name="Notiz 3 2 2 2 4 2 5 2" xfId="36154"/>
    <cellStyle name="Notiz 3 2 2 2 4 2 6" xfId="28976"/>
    <cellStyle name="Notiz 3 2 2 2 4 3" xfId="16000"/>
    <cellStyle name="Notiz 3 2 2 2 4 3 2" xfId="23159"/>
    <cellStyle name="Notiz 3 2 2 2 4 3 2 2" xfId="37474"/>
    <cellStyle name="Notiz 3 2 2 2 4 3 3" xfId="30315"/>
    <cellStyle name="Notiz 3 2 2 2 4 4" xfId="18354"/>
    <cellStyle name="Notiz 3 2 2 2 4 4 2" xfId="25491"/>
    <cellStyle name="Notiz 3 2 2 2 4 4 2 2" xfId="39806"/>
    <cellStyle name="Notiz 3 2 2 2 4 4 3" xfId="32669"/>
    <cellStyle name="Notiz 3 2 2 3" xfId="1703"/>
    <cellStyle name="Notiz 3 2 2 3 2" xfId="3735"/>
    <cellStyle name="Notiz 3 2 2 3 2 2" xfId="14010"/>
    <cellStyle name="Notiz 3 2 2 3 2 2 2" xfId="13447"/>
    <cellStyle name="Notiz 3 2 2 3 2 2 2 2" xfId="15816"/>
    <cellStyle name="Notiz 3 2 2 3 2 2 2 2 2" xfId="22975"/>
    <cellStyle name="Notiz 3 2 2 3 2 2 2 2 2 2" xfId="37290"/>
    <cellStyle name="Notiz 3 2 2 3 2 2 2 2 3" xfId="30131"/>
    <cellStyle name="Notiz 3 2 2 3 2 2 2 3" xfId="18170"/>
    <cellStyle name="Notiz 3 2 2 3 2 2 2 3 2" xfId="25307"/>
    <cellStyle name="Notiz 3 2 2 3 2 2 2 3 2 2" xfId="39622"/>
    <cellStyle name="Notiz 3 2 2 3 2 2 2 3 3" xfId="32485"/>
    <cellStyle name="Notiz 3 2 2 3 2 2 2 4" xfId="19874"/>
    <cellStyle name="Notiz 3 2 2 3 2 2 2 4 2" xfId="27011"/>
    <cellStyle name="Notiz 3 2 2 3 2 2 2 4 2 2" xfId="41326"/>
    <cellStyle name="Notiz 3 2 2 3 2 2 2 4 3" xfId="34189"/>
    <cellStyle name="Notiz 3 2 2 3 2 2 2 5" xfId="21089"/>
    <cellStyle name="Notiz 3 2 2 3 2 2 2 5 2" xfId="35404"/>
    <cellStyle name="Notiz 3 2 2 3 2 2 2 6" xfId="28226"/>
    <cellStyle name="Notiz 3 2 2 3 2 2 3" xfId="16379"/>
    <cellStyle name="Notiz 3 2 2 3 2 2 3 2" xfId="23538"/>
    <cellStyle name="Notiz 3 2 2 3 2 2 3 2 2" xfId="37853"/>
    <cellStyle name="Notiz 3 2 2 3 2 2 3 3" xfId="30694"/>
    <cellStyle name="Notiz 3 2 2 3 2 2 4" xfId="18733"/>
    <cellStyle name="Notiz 3 2 2 3 2 2 4 2" xfId="25870"/>
    <cellStyle name="Notiz 3 2 2 3 2 2 4 2 2" xfId="40185"/>
    <cellStyle name="Notiz 3 2 2 3 2 2 4 3" xfId="33048"/>
    <cellStyle name="Notiz 3 2 2 3 3" xfId="11703"/>
    <cellStyle name="Notiz 3 2 2 3 3 2" xfId="13879"/>
    <cellStyle name="Notiz 3 2 2 3 3 2 2" xfId="14426"/>
    <cellStyle name="Notiz 3 2 2 3 3 2 2 2" xfId="16795"/>
    <cellStyle name="Notiz 3 2 2 3 3 2 2 2 2" xfId="23954"/>
    <cellStyle name="Notiz 3 2 2 3 3 2 2 2 2 2" xfId="38269"/>
    <cellStyle name="Notiz 3 2 2 3 3 2 2 2 3" xfId="31110"/>
    <cellStyle name="Notiz 3 2 2 3 3 2 2 3" xfId="19149"/>
    <cellStyle name="Notiz 3 2 2 3 3 2 2 3 2" xfId="26286"/>
    <cellStyle name="Notiz 3 2 2 3 3 2 2 3 2 2" xfId="40601"/>
    <cellStyle name="Notiz 3 2 2 3 3 2 2 3 3" xfId="33464"/>
    <cellStyle name="Notiz 3 2 2 3 3 2 2 4" xfId="20482"/>
    <cellStyle name="Notiz 3 2 2 3 3 2 2 4 2" xfId="27619"/>
    <cellStyle name="Notiz 3 2 2 3 3 2 2 4 2 2" xfId="41934"/>
    <cellStyle name="Notiz 3 2 2 3 3 2 2 4 3" xfId="34797"/>
    <cellStyle name="Notiz 3 2 2 3 3 2 2 5" xfId="21697"/>
    <cellStyle name="Notiz 3 2 2 3 3 2 2 5 2" xfId="36012"/>
    <cellStyle name="Notiz 3 2 2 3 3 2 2 6" xfId="28834"/>
    <cellStyle name="Notiz 3 2 2 3 3 2 3" xfId="16248"/>
    <cellStyle name="Notiz 3 2 2 3 3 2 3 2" xfId="23407"/>
    <cellStyle name="Notiz 3 2 2 3 3 2 3 2 2" xfId="37722"/>
    <cellStyle name="Notiz 3 2 2 3 3 2 3 3" xfId="30563"/>
    <cellStyle name="Notiz 3 2 2 3 3 2 4" xfId="18602"/>
    <cellStyle name="Notiz 3 2 2 3 3 2 4 2" xfId="25739"/>
    <cellStyle name="Notiz 3 2 2 3 3 2 4 2 2" xfId="40054"/>
    <cellStyle name="Notiz 3 2 2 3 3 2 4 3" xfId="32917"/>
    <cellStyle name="Notiz 3 2 2 3 4" xfId="13632"/>
    <cellStyle name="Notiz 3 2 2 3 4 2" xfId="14371"/>
    <cellStyle name="Notiz 3 2 2 3 4 2 2" xfId="16740"/>
    <cellStyle name="Notiz 3 2 2 3 4 2 2 2" xfId="23899"/>
    <cellStyle name="Notiz 3 2 2 3 4 2 2 2 2" xfId="38214"/>
    <cellStyle name="Notiz 3 2 2 3 4 2 2 3" xfId="31055"/>
    <cellStyle name="Notiz 3 2 2 3 4 2 3" xfId="19094"/>
    <cellStyle name="Notiz 3 2 2 3 4 2 3 2" xfId="26231"/>
    <cellStyle name="Notiz 3 2 2 3 4 2 3 2 2" xfId="40546"/>
    <cellStyle name="Notiz 3 2 2 3 4 2 3 3" xfId="33409"/>
    <cellStyle name="Notiz 3 2 2 3 4 2 4" xfId="20427"/>
    <cellStyle name="Notiz 3 2 2 3 4 2 4 2" xfId="27564"/>
    <cellStyle name="Notiz 3 2 2 3 4 2 4 2 2" xfId="41879"/>
    <cellStyle name="Notiz 3 2 2 3 4 2 4 3" xfId="34742"/>
    <cellStyle name="Notiz 3 2 2 3 4 2 5" xfId="21642"/>
    <cellStyle name="Notiz 3 2 2 3 4 2 5 2" xfId="35957"/>
    <cellStyle name="Notiz 3 2 2 3 4 2 6" xfId="28779"/>
    <cellStyle name="Notiz 3 2 2 3 4 3" xfId="16001"/>
    <cellStyle name="Notiz 3 2 2 3 4 3 2" xfId="23160"/>
    <cellStyle name="Notiz 3 2 2 3 4 3 2 2" xfId="37475"/>
    <cellStyle name="Notiz 3 2 2 3 4 3 3" xfId="30316"/>
    <cellStyle name="Notiz 3 2 2 3 4 4" xfId="18355"/>
    <cellStyle name="Notiz 3 2 2 3 4 4 2" xfId="25492"/>
    <cellStyle name="Notiz 3 2 2 3 4 4 2 2" xfId="39807"/>
    <cellStyle name="Notiz 3 2 2 3 4 4 3" xfId="32670"/>
    <cellStyle name="Notiz 3 2 2 4" xfId="1704"/>
    <cellStyle name="Notiz 3 2 2 4 2" xfId="3736"/>
    <cellStyle name="Notiz 3 2 2 4 2 2" xfId="14011"/>
    <cellStyle name="Notiz 3 2 2 4 2 2 2" xfId="14087"/>
    <cellStyle name="Notiz 3 2 2 4 2 2 2 2" xfId="16456"/>
    <cellStyle name="Notiz 3 2 2 4 2 2 2 2 2" xfId="23615"/>
    <cellStyle name="Notiz 3 2 2 4 2 2 2 2 2 2" xfId="37930"/>
    <cellStyle name="Notiz 3 2 2 4 2 2 2 2 3" xfId="30771"/>
    <cellStyle name="Notiz 3 2 2 4 2 2 2 3" xfId="18810"/>
    <cellStyle name="Notiz 3 2 2 4 2 2 2 3 2" xfId="25947"/>
    <cellStyle name="Notiz 3 2 2 4 2 2 2 3 2 2" xfId="40262"/>
    <cellStyle name="Notiz 3 2 2 4 2 2 2 3 3" xfId="33125"/>
    <cellStyle name="Notiz 3 2 2 4 2 2 2 4" xfId="20170"/>
    <cellStyle name="Notiz 3 2 2 4 2 2 2 4 2" xfId="27307"/>
    <cellStyle name="Notiz 3 2 2 4 2 2 2 4 2 2" xfId="41622"/>
    <cellStyle name="Notiz 3 2 2 4 2 2 2 4 3" xfId="34485"/>
    <cellStyle name="Notiz 3 2 2 4 2 2 2 5" xfId="21385"/>
    <cellStyle name="Notiz 3 2 2 4 2 2 2 5 2" xfId="35700"/>
    <cellStyle name="Notiz 3 2 2 4 2 2 2 6" xfId="28522"/>
    <cellStyle name="Notiz 3 2 2 4 2 2 3" xfId="16380"/>
    <cellStyle name="Notiz 3 2 2 4 2 2 3 2" xfId="23539"/>
    <cellStyle name="Notiz 3 2 2 4 2 2 3 2 2" xfId="37854"/>
    <cellStyle name="Notiz 3 2 2 4 2 2 3 3" xfId="30695"/>
    <cellStyle name="Notiz 3 2 2 4 2 2 4" xfId="18734"/>
    <cellStyle name="Notiz 3 2 2 4 2 2 4 2" xfId="25871"/>
    <cellStyle name="Notiz 3 2 2 4 2 2 4 2 2" xfId="40186"/>
    <cellStyle name="Notiz 3 2 2 4 2 2 4 3" xfId="33049"/>
    <cellStyle name="Notiz 3 2 2 4 3" xfId="11704"/>
    <cellStyle name="Notiz 3 2 2 4 3 2" xfId="13880"/>
    <cellStyle name="Notiz 3 2 2 4 3 2 2" xfId="14683"/>
    <cellStyle name="Notiz 3 2 2 4 3 2 2 2" xfId="17046"/>
    <cellStyle name="Notiz 3 2 2 4 3 2 2 2 2" xfId="24205"/>
    <cellStyle name="Notiz 3 2 2 4 3 2 2 2 2 2" xfId="38520"/>
    <cellStyle name="Notiz 3 2 2 4 3 2 2 2 3" xfId="31361"/>
    <cellStyle name="Notiz 3 2 2 4 3 2 2 3" xfId="19400"/>
    <cellStyle name="Notiz 3 2 2 4 3 2 2 3 2" xfId="26537"/>
    <cellStyle name="Notiz 3 2 2 4 3 2 2 3 2 2" xfId="40852"/>
    <cellStyle name="Notiz 3 2 2 4 3 2 2 3 3" xfId="33715"/>
    <cellStyle name="Notiz 3 2 2 4 3 2 2 4" xfId="20698"/>
    <cellStyle name="Notiz 3 2 2 4 3 2 2 4 2" xfId="27835"/>
    <cellStyle name="Notiz 3 2 2 4 3 2 2 4 2 2" xfId="42150"/>
    <cellStyle name="Notiz 3 2 2 4 3 2 2 4 3" xfId="35013"/>
    <cellStyle name="Notiz 3 2 2 4 3 2 2 5" xfId="21913"/>
    <cellStyle name="Notiz 3 2 2 4 3 2 2 5 2" xfId="36228"/>
    <cellStyle name="Notiz 3 2 2 4 3 2 2 6" xfId="29050"/>
    <cellStyle name="Notiz 3 2 2 4 3 2 3" xfId="16249"/>
    <cellStyle name="Notiz 3 2 2 4 3 2 3 2" xfId="23408"/>
    <cellStyle name="Notiz 3 2 2 4 3 2 3 2 2" xfId="37723"/>
    <cellStyle name="Notiz 3 2 2 4 3 2 3 3" xfId="30564"/>
    <cellStyle name="Notiz 3 2 2 4 3 2 4" xfId="18603"/>
    <cellStyle name="Notiz 3 2 2 4 3 2 4 2" xfId="25740"/>
    <cellStyle name="Notiz 3 2 2 4 3 2 4 2 2" xfId="40055"/>
    <cellStyle name="Notiz 3 2 2 4 3 2 4 3" xfId="32918"/>
    <cellStyle name="Notiz 3 2 2 4 4" xfId="13633"/>
    <cellStyle name="Notiz 3 2 2 4 4 2" xfId="13939"/>
    <cellStyle name="Notiz 3 2 2 4 4 2 2" xfId="16308"/>
    <cellStyle name="Notiz 3 2 2 4 4 2 2 2" xfId="23467"/>
    <cellStyle name="Notiz 3 2 2 4 4 2 2 2 2" xfId="37782"/>
    <cellStyle name="Notiz 3 2 2 4 4 2 2 3" xfId="30623"/>
    <cellStyle name="Notiz 3 2 2 4 4 2 3" xfId="18662"/>
    <cellStyle name="Notiz 3 2 2 4 4 2 3 2" xfId="25799"/>
    <cellStyle name="Notiz 3 2 2 4 4 2 3 2 2" xfId="40114"/>
    <cellStyle name="Notiz 3 2 2 4 4 2 3 3" xfId="32977"/>
    <cellStyle name="Notiz 3 2 2 4 4 2 4" xfId="20103"/>
    <cellStyle name="Notiz 3 2 2 4 4 2 4 2" xfId="27240"/>
    <cellStyle name="Notiz 3 2 2 4 4 2 4 2 2" xfId="41555"/>
    <cellStyle name="Notiz 3 2 2 4 4 2 4 3" xfId="34418"/>
    <cellStyle name="Notiz 3 2 2 4 4 2 5" xfId="21318"/>
    <cellStyle name="Notiz 3 2 2 4 4 2 5 2" xfId="35633"/>
    <cellStyle name="Notiz 3 2 2 4 4 2 6" xfId="28455"/>
    <cellStyle name="Notiz 3 2 2 4 4 3" xfId="16002"/>
    <cellStyle name="Notiz 3 2 2 4 4 3 2" xfId="23161"/>
    <cellStyle name="Notiz 3 2 2 4 4 3 2 2" xfId="37476"/>
    <cellStyle name="Notiz 3 2 2 4 4 3 3" xfId="30317"/>
    <cellStyle name="Notiz 3 2 2 4 4 4" xfId="18356"/>
    <cellStyle name="Notiz 3 2 2 4 4 4 2" xfId="25493"/>
    <cellStyle name="Notiz 3 2 2 4 4 4 2 2" xfId="39808"/>
    <cellStyle name="Notiz 3 2 2 4 4 4 3" xfId="32671"/>
    <cellStyle name="Notiz 3 2 2 5" xfId="1705"/>
    <cellStyle name="Notiz 3 2 2 5 2" xfId="3737"/>
    <cellStyle name="Notiz 3 2 2 5 2 2" xfId="14012"/>
    <cellStyle name="Notiz 3 2 2 5 2 2 2" xfId="13720"/>
    <cellStyle name="Notiz 3 2 2 5 2 2 2 2" xfId="16089"/>
    <cellStyle name="Notiz 3 2 2 5 2 2 2 2 2" xfId="23248"/>
    <cellStyle name="Notiz 3 2 2 5 2 2 2 2 2 2" xfId="37563"/>
    <cellStyle name="Notiz 3 2 2 5 2 2 2 2 3" xfId="30404"/>
    <cellStyle name="Notiz 3 2 2 5 2 2 2 3" xfId="18443"/>
    <cellStyle name="Notiz 3 2 2 5 2 2 2 3 2" xfId="25580"/>
    <cellStyle name="Notiz 3 2 2 5 2 2 2 3 2 2" xfId="39895"/>
    <cellStyle name="Notiz 3 2 2 5 2 2 2 3 3" xfId="32758"/>
    <cellStyle name="Notiz 3 2 2 5 2 2 2 4" xfId="19969"/>
    <cellStyle name="Notiz 3 2 2 5 2 2 2 4 2" xfId="27106"/>
    <cellStyle name="Notiz 3 2 2 5 2 2 2 4 2 2" xfId="41421"/>
    <cellStyle name="Notiz 3 2 2 5 2 2 2 4 3" xfId="34284"/>
    <cellStyle name="Notiz 3 2 2 5 2 2 2 5" xfId="21184"/>
    <cellStyle name="Notiz 3 2 2 5 2 2 2 5 2" xfId="35499"/>
    <cellStyle name="Notiz 3 2 2 5 2 2 2 6" xfId="28321"/>
    <cellStyle name="Notiz 3 2 2 5 2 2 3" xfId="16381"/>
    <cellStyle name="Notiz 3 2 2 5 2 2 3 2" xfId="23540"/>
    <cellStyle name="Notiz 3 2 2 5 2 2 3 2 2" xfId="37855"/>
    <cellStyle name="Notiz 3 2 2 5 2 2 3 3" xfId="30696"/>
    <cellStyle name="Notiz 3 2 2 5 2 2 4" xfId="18735"/>
    <cellStyle name="Notiz 3 2 2 5 2 2 4 2" xfId="25872"/>
    <cellStyle name="Notiz 3 2 2 5 2 2 4 2 2" xfId="40187"/>
    <cellStyle name="Notiz 3 2 2 5 2 2 4 3" xfId="33050"/>
    <cellStyle name="Notiz 3 2 2 5 3" xfId="11705"/>
    <cellStyle name="Notiz 3 2 2 5 3 2" xfId="13881"/>
    <cellStyle name="Notiz 3 2 2 5 3 2 2" xfId="13772"/>
    <cellStyle name="Notiz 3 2 2 5 3 2 2 2" xfId="16141"/>
    <cellStyle name="Notiz 3 2 2 5 3 2 2 2 2" xfId="23300"/>
    <cellStyle name="Notiz 3 2 2 5 3 2 2 2 2 2" xfId="37615"/>
    <cellStyle name="Notiz 3 2 2 5 3 2 2 2 3" xfId="30456"/>
    <cellStyle name="Notiz 3 2 2 5 3 2 2 3" xfId="18495"/>
    <cellStyle name="Notiz 3 2 2 5 3 2 2 3 2" xfId="25632"/>
    <cellStyle name="Notiz 3 2 2 5 3 2 2 3 2 2" xfId="39947"/>
    <cellStyle name="Notiz 3 2 2 5 3 2 2 3 3" xfId="32810"/>
    <cellStyle name="Notiz 3 2 2 5 3 2 2 4" xfId="20021"/>
    <cellStyle name="Notiz 3 2 2 5 3 2 2 4 2" xfId="27158"/>
    <cellStyle name="Notiz 3 2 2 5 3 2 2 4 2 2" xfId="41473"/>
    <cellStyle name="Notiz 3 2 2 5 3 2 2 4 3" xfId="34336"/>
    <cellStyle name="Notiz 3 2 2 5 3 2 2 5" xfId="21236"/>
    <cellStyle name="Notiz 3 2 2 5 3 2 2 5 2" xfId="35551"/>
    <cellStyle name="Notiz 3 2 2 5 3 2 2 6" xfId="28373"/>
    <cellStyle name="Notiz 3 2 2 5 3 2 3" xfId="16250"/>
    <cellStyle name="Notiz 3 2 2 5 3 2 3 2" xfId="23409"/>
    <cellStyle name="Notiz 3 2 2 5 3 2 3 2 2" xfId="37724"/>
    <cellStyle name="Notiz 3 2 2 5 3 2 3 3" xfId="30565"/>
    <cellStyle name="Notiz 3 2 2 5 3 2 4" xfId="18604"/>
    <cellStyle name="Notiz 3 2 2 5 3 2 4 2" xfId="25741"/>
    <cellStyle name="Notiz 3 2 2 5 3 2 4 2 2" xfId="40056"/>
    <cellStyle name="Notiz 3 2 2 5 3 2 4 3" xfId="32919"/>
    <cellStyle name="Notiz 3 2 2 5 4" xfId="13634"/>
    <cellStyle name="Notiz 3 2 2 5 4 2" xfId="14372"/>
    <cellStyle name="Notiz 3 2 2 5 4 2 2" xfId="16741"/>
    <cellStyle name="Notiz 3 2 2 5 4 2 2 2" xfId="23900"/>
    <cellStyle name="Notiz 3 2 2 5 4 2 2 2 2" xfId="38215"/>
    <cellStyle name="Notiz 3 2 2 5 4 2 2 3" xfId="31056"/>
    <cellStyle name="Notiz 3 2 2 5 4 2 3" xfId="19095"/>
    <cellStyle name="Notiz 3 2 2 5 4 2 3 2" xfId="26232"/>
    <cellStyle name="Notiz 3 2 2 5 4 2 3 2 2" xfId="40547"/>
    <cellStyle name="Notiz 3 2 2 5 4 2 3 3" xfId="33410"/>
    <cellStyle name="Notiz 3 2 2 5 4 2 4" xfId="20428"/>
    <cellStyle name="Notiz 3 2 2 5 4 2 4 2" xfId="27565"/>
    <cellStyle name="Notiz 3 2 2 5 4 2 4 2 2" xfId="41880"/>
    <cellStyle name="Notiz 3 2 2 5 4 2 4 3" xfId="34743"/>
    <cellStyle name="Notiz 3 2 2 5 4 2 5" xfId="21643"/>
    <cellStyle name="Notiz 3 2 2 5 4 2 5 2" xfId="35958"/>
    <cellStyle name="Notiz 3 2 2 5 4 2 6" xfId="28780"/>
    <cellStyle name="Notiz 3 2 2 5 4 3" xfId="16003"/>
    <cellStyle name="Notiz 3 2 2 5 4 3 2" xfId="23162"/>
    <cellStyle name="Notiz 3 2 2 5 4 3 2 2" xfId="37477"/>
    <cellStyle name="Notiz 3 2 2 5 4 3 3" xfId="30318"/>
    <cellStyle name="Notiz 3 2 2 5 4 4" xfId="18357"/>
    <cellStyle name="Notiz 3 2 2 5 4 4 2" xfId="25494"/>
    <cellStyle name="Notiz 3 2 2 5 4 4 2 2" xfId="39809"/>
    <cellStyle name="Notiz 3 2 2 5 4 4 3" xfId="32672"/>
    <cellStyle name="Notiz 3 2 2 6" xfId="3733"/>
    <cellStyle name="Notiz 3 2 2 6 2" xfId="14008"/>
    <cellStyle name="Notiz 3 2 2 6 2 2" xfId="14221"/>
    <cellStyle name="Notiz 3 2 2 6 2 2 2" xfId="16590"/>
    <cellStyle name="Notiz 3 2 2 6 2 2 2 2" xfId="23749"/>
    <cellStyle name="Notiz 3 2 2 6 2 2 2 2 2" xfId="38064"/>
    <cellStyle name="Notiz 3 2 2 6 2 2 2 3" xfId="30905"/>
    <cellStyle name="Notiz 3 2 2 6 2 2 3" xfId="18944"/>
    <cellStyle name="Notiz 3 2 2 6 2 2 3 2" xfId="26081"/>
    <cellStyle name="Notiz 3 2 2 6 2 2 3 2 2" xfId="40396"/>
    <cellStyle name="Notiz 3 2 2 6 2 2 3 3" xfId="33259"/>
    <cellStyle name="Notiz 3 2 2 6 2 2 4" xfId="20278"/>
    <cellStyle name="Notiz 3 2 2 6 2 2 4 2" xfId="27415"/>
    <cellStyle name="Notiz 3 2 2 6 2 2 4 2 2" xfId="41730"/>
    <cellStyle name="Notiz 3 2 2 6 2 2 4 3" xfId="34593"/>
    <cellStyle name="Notiz 3 2 2 6 2 2 5" xfId="21493"/>
    <cellStyle name="Notiz 3 2 2 6 2 2 5 2" xfId="35808"/>
    <cellStyle name="Notiz 3 2 2 6 2 2 6" xfId="28630"/>
    <cellStyle name="Notiz 3 2 2 6 2 3" xfId="16377"/>
    <cellStyle name="Notiz 3 2 2 6 2 3 2" xfId="23536"/>
    <cellStyle name="Notiz 3 2 2 6 2 3 2 2" xfId="37851"/>
    <cellStyle name="Notiz 3 2 2 6 2 3 3" xfId="30692"/>
    <cellStyle name="Notiz 3 2 2 6 2 4" xfId="18731"/>
    <cellStyle name="Notiz 3 2 2 6 2 4 2" xfId="25868"/>
    <cellStyle name="Notiz 3 2 2 6 2 4 2 2" xfId="40183"/>
    <cellStyle name="Notiz 3 2 2 6 2 4 3" xfId="33046"/>
    <cellStyle name="Notiz 3 2 2 7" xfId="8111"/>
    <cellStyle name="Notiz 3 2 2 7 2" xfId="14109"/>
    <cellStyle name="Notiz 3 2 2 7 2 2" xfId="14979"/>
    <cellStyle name="Notiz 3 2 2 7 2 2 2" xfId="17336"/>
    <cellStyle name="Notiz 3 2 2 7 2 2 2 2" xfId="24473"/>
    <cellStyle name="Notiz 3 2 2 7 2 2 2 2 2" xfId="38788"/>
    <cellStyle name="Notiz 3 2 2 7 2 2 2 3" xfId="31651"/>
    <cellStyle name="Notiz 3 2 2 7 2 2 3" xfId="19690"/>
    <cellStyle name="Notiz 3 2 2 7 2 2 3 2" xfId="26827"/>
    <cellStyle name="Notiz 3 2 2 7 2 2 3 2 2" xfId="41142"/>
    <cellStyle name="Notiz 3 2 2 7 2 2 3 3" xfId="34005"/>
    <cellStyle name="Notiz 3 2 2 7 2 2 4" xfId="20966"/>
    <cellStyle name="Notiz 3 2 2 7 2 2 4 2" xfId="28103"/>
    <cellStyle name="Notiz 3 2 2 7 2 2 4 2 2" xfId="42418"/>
    <cellStyle name="Notiz 3 2 2 7 2 2 4 3" xfId="35281"/>
    <cellStyle name="Notiz 3 2 2 7 2 2 5" xfId="22142"/>
    <cellStyle name="Notiz 3 2 2 7 2 2 5 2" xfId="36457"/>
    <cellStyle name="Notiz 3 2 2 7 2 2 6" xfId="29298"/>
    <cellStyle name="Notiz 3 2 2 7 2 3" xfId="16478"/>
    <cellStyle name="Notiz 3 2 2 7 2 3 2" xfId="23637"/>
    <cellStyle name="Notiz 3 2 2 7 2 3 2 2" xfId="37952"/>
    <cellStyle name="Notiz 3 2 2 7 2 3 3" xfId="30793"/>
    <cellStyle name="Notiz 3 2 2 7 2 4" xfId="18832"/>
    <cellStyle name="Notiz 3 2 2 7 2 4 2" xfId="25969"/>
    <cellStyle name="Notiz 3 2 2 7 2 4 2 2" xfId="40284"/>
    <cellStyle name="Notiz 3 2 2 7 2 4 3" xfId="33147"/>
    <cellStyle name="Notiz 3 2 2 8" xfId="11701"/>
    <cellStyle name="Notiz 3 2 2 8 2" xfId="13877"/>
    <cellStyle name="Notiz 3 2 2 8 2 2" xfId="13469"/>
    <cellStyle name="Notiz 3 2 2 8 2 2 2" xfId="15838"/>
    <cellStyle name="Notiz 3 2 2 8 2 2 2 2" xfId="22997"/>
    <cellStyle name="Notiz 3 2 2 8 2 2 2 2 2" xfId="37312"/>
    <cellStyle name="Notiz 3 2 2 8 2 2 2 3" xfId="30153"/>
    <cellStyle name="Notiz 3 2 2 8 2 2 3" xfId="18192"/>
    <cellStyle name="Notiz 3 2 2 8 2 2 3 2" xfId="25329"/>
    <cellStyle name="Notiz 3 2 2 8 2 2 3 2 2" xfId="39644"/>
    <cellStyle name="Notiz 3 2 2 8 2 2 3 3" xfId="32507"/>
    <cellStyle name="Notiz 3 2 2 8 2 2 4" xfId="19896"/>
    <cellStyle name="Notiz 3 2 2 8 2 2 4 2" xfId="27033"/>
    <cellStyle name="Notiz 3 2 2 8 2 2 4 2 2" xfId="41348"/>
    <cellStyle name="Notiz 3 2 2 8 2 2 4 3" xfId="34211"/>
    <cellStyle name="Notiz 3 2 2 8 2 2 5" xfId="21111"/>
    <cellStyle name="Notiz 3 2 2 8 2 2 5 2" xfId="35426"/>
    <cellStyle name="Notiz 3 2 2 8 2 2 6" xfId="28248"/>
    <cellStyle name="Notiz 3 2 2 8 2 3" xfId="16246"/>
    <cellStyle name="Notiz 3 2 2 8 2 3 2" xfId="23405"/>
    <cellStyle name="Notiz 3 2 2 8 2 3 2 2" xfId="37720"/>
    <cellStyle name="Notiz 3 2 2 8 2 3 3" xfId="30561"/>
    <cellStyle name="Notiz 3 2 2 8 2 4" xfId="18600"/>
    <cellStyle name="Notiz 3 2 2 8 2 4 2" xfId="25737"/>
    <cellStyle name="Notiz 3 2 2 8 2 4 2 2" xfId="40052"/>
    <cellStyle name="Notiz 3 2 2 8 2 4 3" xfId="32915"/>
    <cellStyle name="Notiz 3 2 2 9" xfId="13630"/>
    <cellStyle name="Notiz 3 2 2 9 2" xfId="14373"/>
    <cellStyle name="Notiz 3 2 2 9 2 2" xfId="16742"/>
    <cellStyle name="Notiz 3 2 2 9 2 2 2" xfId="23901"/>
    <cellStyle name="Notiz 3 2 2 9 2 2 2 2" xfId="38216"/>
    <cellStyle name="Notiz 3 2 2 9 2 2 3" xfId="31057"/>
    <cellStyle name="Notiz 3 2 2 9 2 3" xfId="19096"/>
    <cellStyle name="Notiz 3 2 2 9 2 3 2" xfId="26233"/>
    <cellStyle name="Notiz 3 2 2 9 2 3 2 2" xfId="40548"/>
    <cellStyle name="Notiz 3 2 2 9 2 3 3" xfId="33411"/>
    <cellStyle name="Notiz 3 2 2 9 2 4" xfId="20429"/>
    <cellStyle name="Notiz 3 2 2 9 2 4 2" xfId="27566"/>
    <cellStyle name="Notiz 3 2 2 9 2 4 2 2" xfId="41881"/>
    <cellStyle name="Notiz 3 2 2 9 2 4 3" xfId="34744"/>
    <cellStyle name="Notiz 3 2 2 9 2 5" xfId="21644"/>
    <cellStyle name="Notiz 3 2 2 9 2 5 2" xfId="35959"/>
    <cellStyle name="Notiz 3 2 2 9 2 6" xfId="28781"/>
    <cellStyle name="Notiz 3 2 2 9 3" xfId="15999"/>
    <cellStyle name="Notiz 3 2 2 9 3 2" xfId="23158"/>
    <cellStyle name="Notiz 3 2 2 9 3 2 2" xfId="37473"/>
    <cellStyle name="Notiz 3 2 2 9 3 3" xfId="30314"/>
    <cellStyle name="Notiz 3 2 2 9 4" xfId="18353"/>
    <cellStyle name="Notiz 3 2 2 9 4 2" xfId="25490"/>
    <cellStyle name="Notiz 3 2 2 9 4 2 2" xfId="39805"/>
    <cellStyle name="Notiz 3 2 2 9 4 3" xfId="32668"/>
    <cellStyle name="Notiz 3 2 3" xfId="1706"/>
    <cellStyle name="Notiz 3 2 3 2" xfId="3738"/>
    <cellStyle name="Notiz 3 2 3 2 2" xfId="14013"/>
    <cellStyle name="Notiz 3 2 3 2 2 2" xfId="13448"/>
    <cellStyle name="Notiz 3 2 3 2 2 2 2" xfId="15817"/>
    <cellStyle name="Notiz 3 2 3 2 2 2 2 2" xfId="22976"/>
    <cellStyle name="Notiz 3 2 3 2 2 2 2 2 2" xfId="37291"/>
    <cellStyle name="Notiz 3 2 3 2 2 2 2 3" xfId="30132"/>
    <cellStyle name="Notiz 3 2 3 2 2 2 3" xfId="18171"/>
    <cellStyle name="Notiz 3 2 3 2 2 2 3 2" xfId="25308"/>
    <cellStyle name="Notiz 3 2 3 2 2 2 3 2 2" xfId="39623"/>
    <cellStyle name="Notiz 3 2 3 2 2 2 3 3" xfId="32486"/>
    <cellStyle name="Notiz 3 2 3 2 2 2 4" xfId="19875"/>
    <cellStyle name="Notiz 3 2 3 2 2 2 4 2" xfId="27012"/>
    <cellStyle name="Notiz 3 2 3 2 2 2 4 2 2" xfId="41327"/>
    <cellStyle name="Notiz 3 2 3 2 2 2 4 3" xfId="34190"/>
    <cellStyle name="Notiz 3 2 3 2 2 2 5" xfId="21090"/>
    <cellStyle name="Notiz 3 2 3 2 2 2 5 2" xfId="35405"/>
    <cellStyle name="Notiz 3 2 3 2 2 2 6" xfId="28227"/>
    <cellStyle name="Notiz 3 2 3 2 2 3" xfId="16382"/>
    <cellStyle name="Notiz 3 2 3 2 2 3 2" xfId="23541"/>
    <cellStyle name="Notiz 3 2 3 2 2 3 2 2" xfId="37856"/>
    <cellStyle name="Notiz 3 2 3 2 2 3 3" xfId="30697"/>
    <cellStyle name="Notiz 3 2 3 2 2 4" xfId="18736"/>
    <cellStyle name="Notiz 3 2 3 2 2 4 2" xfId="25873"/>
    <cellStyle name="Notiz 3 2 3 2 2 4 2 2" xfId="40188"/>
    <cellStyle name="Notiz 3 2 3 2 2 4 3" xfId="33051"/>
    <cellStyle name="Notiz 3 2 3 3" xfId="11706"/>
    <cellStyle name="Notiz 3 2 3 3 2" xfId="13882"/>
    <cellStyle name="Notiz 3 2 3 3 2 2" xfId="14394"/>
    <cellStyle name="Notiz 3 2 3 3 2 2 2" xfId="16763"/>
    <cellStyle name="Notiz 3 2 3 3 2 2 2 2" xfId="23922"/>
    <cellStyle name="Notiz 3 2 3 3 2 2 2 2 2" xfId="38237"/>
    <cellStyle name="Notiz 3 2 3 3 2 2 2 3" xfId="31078"/>
    <cellStyle name="Notiz 3 2 3 3 2 2 3" xfId="19117"/>
    <cellStyle name="Notiz 3 2 3 3 2 2 3 2" xfId="26254"/>
    <cellStyle name="Notiz 3 2 3 3 2 2 3 2 2" xfId="40569"/>
    <cellStyle name="Notiz 3 2 3 3 2 2 3 3" xfId="33432"/>
    <cellStyle name="Notiz 3 2 3 3 2 2 4" xfId="20450"/>
    <cellStyle name="Notiz 3 2 3 3 2 2 4 2" xfId="27587"/>
    <cellStyle name="Notiz 3 2 3 3 2 2 4 2 2" xfId="41902"/>
    <cellStyle name="Notiz 3 2 3 3 2 2 4 3" xfId="34765"/>
    <cellStyle name="Notiz 3 2 3 3 2 2 5" xfId="21665"/>
    <cellStyle name="Notiz 3 2 3 3 2 2 5 2" xfId="35980"/>
    <cellStyle name="Notiz 3 2 3 3 2 2 6" xfId="28802"/>
    <cellStyle name="Notiz 3 2 3 3 2 3" xfId="16251"/>
    <cellStyle name="Notiz 3 2 3 3 2 3 2" xfId="23410"/>
    <cellStyle name="Notiz 3 2 3 3 2 3 2 2" xfId="37725"/>
    <cellStyle name="Notiz 3 2 3 3 2 3 3" xfId="30566"/>
    <cellStyle name="Notiz 3 2 3 3 2 4" xfId="18605"/>
    <cellStyle name="Notiz 3 2 3 3 2 4 2" xfId="25742"/>
    <cellStyle name="Notiz 3 2 3 3 2 4 2 2" xfId="40057"/>
    <cellStyle name="Notiz 3 2 3 3 2 4 3" xfId="32920"/>
    <cellStyle name="Notiz 3 2 3 4" xfId="13635"/>
    <cellStyle name="Notiz 3 2 3 4 2" xfId="14425"/>
    <cellStyle name="Notiz 3 2 3 4 2 2" xfId="16794"/>
    <cellStyle name="Notiz 3 2 3 4 2 2 2" xfId="23953"/>
    <cellStyle name="Notiz 3 2 3 4 2 2 2 2" xfId="38268"/>
    <cellStyle name="Notiz 3 2 3 4 2 2 3" xfId="31109"/>
    <cellStyle name="Notiz 3 2 3 4 2 3" xfId="19148"/>
    <cellStyle name="Notiz 3 2 3 4 2 3 2" xfId="26285"/>
    <cellStyle name="Notiz 3 2 3 4 2 3 2 2" xfId="40600"/>
    <cellStyle name="Notiz 3 2 3 4 2 3 3" xfId="33463"/>
    <cellStyle name="Notiz 3 2 3 4 2 4" xfId="20481"/>
    <cellStyle name="Notiz 3 2 3 4 2 4 2" xfId="27618"/>
    <cellStyle name="Notiz 3 2 3 4 2 4 2 2" xfId="41933"/>
    <cellStyle name="Notiz 3 2 3 4 2 4 3" xfId="34796"/>
    <cellStyle name="Notiz 3 2 3 4 2 5" xfId="21696"/>
    <cellStyle name="Notiz 3 2 3 4 2 5 2" xfId="36011"/>
    <cellStyle name="Notiz 3 2 3 4 2 6" xfId="28833"/>
    <cellStyle name="Notiz 3 2 3 4 3" xfId="16004"/>
    <cellStyle name="Notiz 3 2 3 4 3 2" xfId="23163"/>
    <cellStyle name="Notiz 3 2 3 4 3 2 2" xfId="37478"/>
    <cellStyle name="Notiz 3 2 3 4 3 3" xfId="30319"/>
    <cellStyle name="Notiz 3 2 3 4 4" xfId="18358"/>
    <cellStyle name="Notiz 3 2 3 4 4 2" xfId="25495"/>
    <cellStyle name="Notiz 3 2 3 4 4 2 2" xfId="39810"/>
    <cellStyle name="Notiz 3 2 3 4 4 3" xfId="32673"/>
    <cellStyle name="Notiz 3 2 4" xfId="1707"/>
    <cellStyle name="Notiz 3 2 4 2" xfId="3739"/>
    <cellStyle name="Notiz 3 2 4 2 2" xfId="14014"/>
    <cellStyle name="Notiz 3 2 4 2 2 2" xfId="13387"/>
    <cellStyle name="Notiz 3 2 4 2 2 2 2" xfId="15756"/>
    <cellStyle name="Notiz 3 2 4 2 2 2 2 2" xfId="22915"/>
    <cellStyle name="Notiz 3 2 4 2 2 2 2 2 2" xfId="37230"/>
    <cellStyle name="Notiz 3 2 4 2 2 2 2 3" xfId="30071"/>
    <cellStyle name="Notiz 3 2 4 2 2 2 3" xfId="18110"/>
    <cellStyle name="Notiz 3 2 4 2 2 2 3 2" xfId="25247"/>
    <cellStyle name="Notiz 3 2 4 2 2 2 3 2 2" xfId="39562"/>
    <cellStyle name="Notiz 3 2 4 2 2 2 3 3" xfId="32425"/>
    <cellStyle name="Notiz 3 2 4 2 2 2 4" xfId="19814"/>
    <cellStyle name="Notiz 3 2 4 2 2 2 4 2" xfId="26951"/>
    <cellStyle name="Notiz 3 2 4 2 2 2 4 2 2" xfId="41266"/>
    <cellStyle name="Notiz 3 2 4 2 2 2 4 3" xfId="34129"/>
    <cellStyle name="Notiz 3 2 4 2 2 2 5" xfId="21029"/>
    <cellStyle name="Notiz 3 2 4 2 2 2 5 2" xfId="35344"/>
    <cellStyle name="Notiz 3 2 4 2 2 2 6" xfId="28166"/>
    <cellStyle name="Notiz 3 2 4 2 2 3" xfId="16383"/>
    <cellStyle name="Notiz 3 2 4 2 2 3 2" xfId="23542"/>
    <cellStyle name="Notiz 3 2 4 2 2 3 2 2" xfId="37857"/>
    <cellStyle name="Notiz 3 2 4 2 2 3 3" xfId="30698"/>
    <cellStyle name="Notiz 3 2 4 2 2 4" xfId="18737"/>
    <cellStyle name="Notiz 3 2 4 2 2 4 2" xfId="25874"/>
    <cellStyle name="Notiz 3 2 4 2 2 4 2 2" xfId="40189"/>
    <cellStyle name="Notiz 3 2 4 2 2 4 3" xfId="33052"/>
    <cellStyle name="Notiz 3 2 4 3" xfId="11707"/>
    <cellStyle name="Notiz 3 2 4 3 2" xfId="13883"/>
    <cellStyle name="Notiz 3 2 4 3 2 2" xfId="14604"/>
    <cellStyle name="Notiz 3 2 4 3 2 2 2" xfId="16967"/>
    <cellStyle name="Notiz 3 2 4 3 2 2 2 2" xfId="24126"/>
    <cellStyle name="Notiz 3 2 4 3 2 2 2 2 2" xfId="38441"/>
    <cellStyle name="Notiz 3 2 4 3 2 2 2 3" xfId="31282"/>
    <cellStyle name="Notiz 3 2 4 3 2 2 3" xfId="19321"/>
    <cellStyle name="Notiz 3 2 4 3 2 2 3 2" xfId="26458"/>
    <cellStyle name="Notiz 3 2 4 3 2 2 3 2 2" xfId="40773"/>
    <cellStyle name="Notiz 3 2 4 3 2 2 3 3" xfId="33636"/>
    <cellStyle name="Notiz 3 2 4 3 2 2 4" xfId="20619"/>
    <cellStyle name="Notiz 3 2 4 3 2 2 4 2" xfId="27756"/>
    <cellStyle name="Notiz 3 2 4 3 2 2 4 2 2" xfId="42071"/>
    <cellStyle name="Notiz 3 2 4 3 2 2 4 3" xfId="34934"/>
    <cellStyle name="Notiz 3 2 4 3 2 2 5" xfId="21834"/>
    <cellStyle name="Notiz 3 2 4 3 2 2 5 2" xfId="36149"/>
    <cellStyle name="Notiz 3 2 4 3 2 2 6" xfId="28971"/>
    <cellStyle name="Notiz 3 2 4 3 2 3" xfId="16252"/>
    <cellStyle name="Notiz 3 2 4 3 2 3 2" xfId="23411"/>
    <cellStyle name="Notiz 3 2 4 3 2 3 2 2" xfId="37726"/>
    <cellStyle name="Notiz 3 2 4 3 2 3 3" xfId="30567"/>
    <cellStyle name="Notiz 3 2 4 3 2 4" xfId="18606"/>
    <cellStyle name="Notiz 3 2 4 3 2 4 2" xfId="25743"/>
    <cellStyle name="Notiz 3 2 4 3 2 4 2 2" xfId="40058"/>
    <cellStyle name="Notiz 3 2 4 3 2 4 3" xfId="32921"/>
    <cellStyle name="Notiz 3 2 4 4" xfId="13636"/>
    <cellStyle name="Notiz 3 2 4 4 2" xfId="14686"/>
    <cellStyle name="Notiz 3 2 4 4 2 2" xfId="17049"/>
    <cellStyle name="Notiz 3 2 4 4 2 2 2" xfId="24208"/>
    <cellStyle name="Notiz 3 2 4 4 2 2 2 2" xfId="38523"/>
    <cellStyle name="Notiz 3 2 4 4 2 2 3" xfId="31364"/>
    <cellStyle name="Notiz 3 2 4 4 2 3" xfId="19403"/>
    <cellStyle name="Notiz 3 2 4 4 2 3 2" xfId="26540"/>
    <cellStyle name="Notiz 3 2 4 4 2 3 2 2" xfId="40855"/>
    <cellStyle name="Notiz 3 2 4 4 2 3 3" xfId="33718"/>
    <cellStyle name="Notiz 3 2 4 4 2 4" xfId="20701"/>
    <cellStyle name="Notiz 3 2 4 4 2 4 2" xfId="27838"/>
    <cellStyle name="Notiz 3 2 4 4 2 4 2 2" xfId="42153"/>
    <cellStyle name="Notiz 3 2 4 4 2 4 3" xfId="35016"/>
    <cellStyle name="Notiz 3 2 4 4 2 5" xfId="21916"/>
    <cellStyle name="Notiz 3 2 4 4 2 5 2" xfId="36231"/>
    <cellStyle name="Notiz 3 2 4 4 2 6" xfId="29053"/>
    <cellStyle name="Notiz 3 2 4 4 3" xfId="16005"/>
    <cellStyle name="Notiz 3 2 4 4 3 2" xfId="23164"/>
    <cellStyle name="Notiz 3 2 4 4 3 2 2" xfId="37479"/>
    <cellStyle name="Notiz 3 2 4 4 3 3" xfId="30320"/>
    <cellStyle name="Notiz 3 2 4 4 4" xfId="18359"/>
    <cellStyle name="Notiz 3 2 4 4 4 2" xfId="25496"/>
    <cellStyle name="Notiz 3 2 4 4 4 2 2" xfId="39811"/>
    <cellStyle name="Notiz 3 2 4 4 4 3" xfId="32674"/>
    <cellStyle name="Notiz 3 2 5" xfId="1708"/>
    <cellStyle name="Notiz 3 2 5 2" xfId="3740"/>
    <cellStyle name="Notiz 3 2 5 2 2" xfId="14015"/>
    <cellStyle name="Notiz 3 2 5 2 2 2" xfId="13721"/>
    <cellStyle name="Notiz 3 2 5 2 2 2 2" xfId="16090"/>
    <cellStyle name="Notiz 3 2 5 2 2 2 2 2" xfId="23249"/>
    <cellStyle name="Notiz 3 2 5 2 2 2 2 2 2" xfId="37564"/>
    <cellStyle name="Notiz 3 2 5 2 2 2 2 3" xfId="30405"/>
    <cellStyle name="Notiz 3 2 5 2 2 2 3" xfId="18444"/>
    <cellStyle name="Notiz 3 2 5 2 2 2 3 2" xfId="25581"/>
    <cellStyle name="Notiz 3 2 5 2 2 2 3 2 2" xfId="39896"/>
    <cellStyle name="Notiz 3 2 5 2 2 2 3 3" xfId="32759"/>
    <cellStyle name="Notiz 3 2 5 2 2 2 4" xfId="19970"/>
    <cellStyle name="Notiz 3 2 5 2 2 2 4 2" xfId="27107"/>
    <cellStyle name="Notiz 3 2 5 2 2 2 4 2 2" xfId="41422"/>
    <cellStyle name="Notiz 3 2 5 2 2 2 4 3" xfId="34285"/>
    <cellStyle name="Notiz 3 2 5 2 2 2 5" xfId="21185"/>
    <cellStyle name="Notiz 3 2 5 2 2 2 5 2" xfId="35500"/>
    <cellStyle name="Notiz 3 2 5 2 2 2 6" xfId="28322"/>
    <cellStyle name="Notiz 3 2 5 2 2 3" xfId="16384"/>
    <cellStyle name="Notiz 3 2 5 2 2 3 2" xfId="23543"/>
    <cellStyle name="Notiz 3 2 5 2 2 3 2 2" xfId="37858"/>
    <cellStyle name="Notiz 3 2 5 2 2 3 3" xfId="30699"/>
    <cellStyle name="Notiz 3 2 5 2 2 4" xfId="18738"/>
    <cellStyle name="Notiz 3 2 5 2 2 4 2" xfId="25875"/>
    <cellStyle name="Notiz 3 2 5 2 2 4 2 2" xfId="40190"/>
    <cellStyle name="Notiz 3 2 5 2 2 4 3" xfId="33053"/>
    <cellStyle name="Notiz 3 2 5 3" xfId="11708"/>
    <cellStyle name="Notiz 3 2 5 3 2" xfId="13884"/>
    <cellStyle name="Notiz 3 2 5 3 2 2" xfId="14392"/>
    <cellStyle name="Notiz 3 2 5 3 2 2 2" xfId="16761"/>
    <cellStyle name="Notiz 3 2 5 3 2 2 2 2" xfId="23920"/>
    <cellStyle name="Notiz 3 2 5 3 2 2 2 2 2" xfId="38235"/>
    <cellStyle name="Notiz 3 2 5 3 2 2 2 3" xfId="31076"/>
    <cellStyle name="Notiz 3 2 5 3 2 2 3" xfId="19115"/>
    <cellStyle name="Notiz 3 2 5 3 2 2 3 2" xfId="26252"/>
    <cellStyle name="Notiz 3 2 5 3 2 2 3 2 2" xfId="40567"/>
    <cellStyle name="Notiz 3 2 5 3 2 2 3 3" xfId="33430"/>
    <cellStyle name="Notiz 3 2 5 3 2 2 4" xfId="20448"/>
    <cellStyle name="Notiz 3 2 5 3 2 2 4 2" xfId="27585"/>
    <cellStyle name="Notiz 3 2 5 3 2 2 4 2 2" xfId="41900"/>
    <cellStyle name="Notiz 3 2 5 3 2 2 4 3" xfId="34763"/>
    <cellStyle name="Notiz 3 2 5 3 2 2 5" xfId="21663"/>
    <cellStyle name="Notiz 3 2 5 3 2 2 5 2" xfId="35978"/>
    <cellStyle name="Notiz 3 2 5 3 2 2 6" xfId="28800"/>
    <cellStyle name="Notiz 3 2 5 3 2 3" xfId="16253"/>
    <cellStyle name="Notiz 3 2 5 3 2 3 2" xfId="23412"/>
    <cellStyle name="Notiz 3 2 5 3 2 3 2 2" xfId="37727"/>
    <cellStyle name="Notiz 3 2 5 3 2 3 3" xfId="30568"/>
    <cellStyle name="Notiz 3 2 5 3 2 4" xfId="18607"/>
    <cellStyle name="Notiz 3 2 5 3 2 4 2" xfId="25744"/>
    <cellStyle name="Notiz 3 2 5 3 2 4 2 2" xfId="40059"/>
    <cellStyle name="Notiz 3 2 5 3 2 4 3" xfId="32922"/>
    <cellStyle name="Notiz 3 2 5 4" xfId="13637"/>
    <cellStyle name="Notiz 3 2 5 4 2" xfId="13468"/>
    <cellStyle name="Notiz 3 2 5 4 2 2" xfId="15837"/>
    <cellStyle name="Notiz 3 2 5 4 2 2 2" xfId="22996"/>
    <cellStyle name="Notiz 3 2 5 4 2 2 2 2" xfId="37311"/>
    <cellStyle name="Notiz 3 2 5 4 2 2 3" xfId="30152"/>
    <cellStyle name="Notiz 3 2 5 4 2 3" xfId="18191"/>
    <cellStyle name="Notiz 3 2 5 4 2 3 2" xfId="25328"/>
    <cellStyle name="Notiz 3 2 5 4 2 3 2 2" xfId="39643"/>
    <cellStyle name="Notiz 3 2 5 4 2 3 3" xfId="32506"/>
    <cellStyle name="Notiz 3 2 5 4 2 4" xfId="19895"/>
    <cellStyle name="Notiz 3 2 5 4 2 4 2" xfId="27032"/>
    <cellStyle name="Notiz 3 2 5 4 2 4 2 2" xfId="41347"/>
    <cellStyle name="Notiz 3 2 5 4 2 4 3" xfId="34210"/>
    <cellStyle name="Notiz 3 2 5 4 2 5" xfId="21110"/>
    <cellStyle name="Notiz 3 2 5 4 2 5 2" xfId="35425"/>
    <cellStyle name="Notiz 3 2 5 4 2 6" xfId="28247"/>
    <cellStyle name="Notiz 3 2 5 4 3" xfId="16006"/>
    <cellStyle name="Notiz 3 2 5 4 3 2" xfId="23165"/>
    <cellStyle name="Notiz 3 2 5 4 3 2 2" xfId="37480"/>
    <cellStyle name="Notiz 3 2 5 4 3 3" xfId="30321"/>
    <cellStyle name="Notiz 3 2 5 4 4" xfId="18360"/>
    <cellStyle name="Notiz 3 2 5 4 4 2" xfId="25497"/>
    <cellStyle name="Notiz 3 2 5 4 4 2 2" xfId="39812"/>
    <cellStyle name="Notiz 3 2 5 4 4 3" xfId="32675"/>
    <cellStyle name="Notiz 3 2 6" xfId="1709"/>
    <cellStyle name="Notiz 3 2 6 2" xfId="3741"/>
    <cellStyle name="Notiz 3 2 6 2 2" xfId="14016"/>
    <cellStyle name="Notiz 3 2 6 2 2 2" xfId="13449"/>
    <cellStyle name="Notiz 3 2 6 2 2 2 2" xfId="15818"/>
    <cellStyle name="Notiz 3 2 6 2 2 2 2 2" xfId="22977"/>
    <cellStyle name="Notiz 3 2 6 2 2 2 2 2 2" xfId="37292"/>
    <cellStyle name="Notiz 3 2 6 2 2 2 2 3" xfId="30133"/>
    <cellStyle name="Notiz 3 2 6 2 2 2 3" xfId="18172"/>
    <cellStyle name="Notiz 3 2 6 2 2 2 3 2" xfId="25309"/>
    <cellStyle name="Notiz 3 2 6 2 2 2 3 2 2" xfId="39624"/>
    <cellStyle name="Notiz 3 2 6 2 2 2 3 3" xfId="32487"/>
    <cellStyle name="Notiz 3 2 6 2 2 2 4" xfId="19876"/>
    <cellStyle name="Notiz 3 2 6 2 2 2 4 2" xfId="27013"/>
    <cellStyle name="Notiz 3 2 6 2 2 2 4 2 2" xfId="41328"/>
    <cellStyle name="Notiz 3 2 6 2 2 2 4 3" xfId="34191"/>
    <cellStyle name="Notiz 3 2 6 2 2 2 5" xfId="21091"/>
    <cellStyle name="Notiz 3 2 6 2 2 2 5 2" xfId="35406"/>
    <cellStyle name="Notiz 3 2 6 2 2 2 6" xfId="28228"/>
    <cellStyle name="Notiz 3 2 6 2 2 3" xfId="16385"/>
    <cellStyle name="Notiz 3 2 6 2 2 3 2" xfId="23544"/>
    <cellStyle name="Notiz 3 2 6 2 2 3 2 2" xfId="37859"/>
    <cellStyle name="Notiz 3 2 6 2 2 3 3" xfId="30700"/>
    <cellStyle name="Notiz 3 2 6 2 2 4" xfId="18739"/>
    <cellStyle name="Notiz 3 2 6 2 2 4 2" xfId="25876"/>
    <cellStyle name="Notiz 3 2 6 2 2 4 2 2" xfId="40191"/>
    <cellStyle name="Notiz 3 2 6 2 2 4 3" xfId="33054"/>
    <cellStyle name="Notiz 3 2 6 3" xfId="11709"/>
    <cellStyle name="Notiz 3 2 6 3 2" xfId="13885"/>
    <cellStyle name="Notiz 3 2 6 3 2 2" xfId="13399"/>
    <cellStyle name="Notiz 3 2 6 3 2 2 2" xfId="15768"/>
    <cellStyle name="Notiz 3 2 6 3 2 2 2 2" xfId="22927"/>
    <cellStyle name="Notiz 3 2 6 3 2 2 2 2 2" xfId="37242"/>
    <cellStyle name="Notiz 3 2 6 3 2 2 2 3" xfId="30083"/>
    <cellStyle name="Notiz 3 2 6 3 2 2 3" xfId="18122"/>
    <cellStyle name="Notiz 3 2 6 3 2 2 3 2" xfId="25259"/>
    <cellStyle name="Notiz 3 2 6 3 2 2 3 2 2" xfId="39574"/>
    <cellStyle name="Notiz 3 2 6 3 2 2 3 3" xfId="32437"/>
    <cellStyle name="Notiz 3 2 6 3 2 2 4" xfId="19826"/>
    <cellStyle name="Notiz 3 2 6 3 2 2 4 2" xfId="26963"/>
    <cellStyle name="Notiz 3 2 6 3 2 2 4 2 2" xfId="41278"/>
    <cellStyle name="Notiz 3 2 6 3 2 2 4 3" xfId="34141"/>
    <cellStyle name="Notiz 3 2 6 3 2 2 5" xfId="21041"/>
    <cellStyle name="Notiz 3 2 6 3 2 2 5 2" xfId="35356"/>
    <cellStyle name="Notiz 3 2 6 3 2 2 6" xfId="28178"/>
    <cellStyle name="Notiz 3 2 6 3 2 3" xfId="16254"/>
    <cellStyle name="Notiz 3 2 6 3 2 3 2" xfId="23413"/>
    <cellStyle name="Notiz 3 2 6 3 2 3 2 2" xfId="37728"/>
    <cellStyle name="Notiz 3 2 6 3 2 3 3" xfId="30569"/>
    <cellStyle name="Notiz 3 2 6 3 2 4" xfId="18608"/>
    <cellStyle name="Notiz 3 2 6 3 2 4 2" xfId="25745"/>
    <cellStyle name="Notiz 3 2 6 3 2 4 2 2" xfId="40060"/>
    <cellStyle name="Notiz 3 2 6 3 2 4 3" xfId="32923"/>
    <cellStyle name="Notiz 3 2 6 4" xfId="13638"/>
    <cellStyle name="Notiz 3 2 6 4 2" xfId="13707"/>
    <cellStyle name="Notiz 3 2 6 4 2 2" xfId="16076"/>
    <cellStyle name="Notiz 3 2 6 4 2 2 2" xfId="23235"/>
    <cellStyle name="Notiz 3 2 6 4 2 2 2 2" xfId="37550"/>
    <cellStyle name="Notiz 3 2 6 4 2 2 3" xfId="30391"/>
    <cellStyle name="Notiz 3 2 6 4 2 3" xfId="18430"/>
    <cellStyle name="Notiz 3 2 6 4 2 3 2" xfId="25567"/>
    <cellStyle name="Notiz 3 2 6 4 2 3 2 2" xfId="39882"/>
    <cellStyle name="Notiz 3 2 6 4 2 3 3" xfId="32745"/>
    <cellStyle name="Notiz 3 2 6 4 2 4" xfId="19956"/>
    <cellStyle name="Notiz 3 2 6 4 2 4 2" xfId="27093"/>
    <cellStyle name="Notiz 3 2 6 4 2 4 2 2" xfId="41408"/>
    <cellStyle name="Notiz 3 2 6 4 2 4 3" xfId="34271"/>
    <cellStyle name="Notiz 3 2 6 4 2 5" xfId="21171"/>
    <cellStyle name="Notiz 3 2 6 4 2 5 2" xfId="35486"/>
    <cellStyle name="Notiz 3 2 6 4 2 6" xfId="28308"/>
    <cellStyle name="Notiz 3 2 6 4 3" xfId="16007"/>
    <cellStyle name="Notiz 3 2 6 4 3 2" xfId="23166"/>
    <cellStyle name="Notiz 3 2 6 4 3 2 2" xfId="37481"/>
    <cellStyle name="Notiz 3 2 6 4 3 3" xfId="30322"/>
    <cellStyle name="Notiz 3 2 6 4 4" xfId="18361"/>
    <cellStyle name="Notiz 3 2 6 4 4 2" xfId="25498"/>
    <cellStyle name="Notiz 3 2 6 4 4 2 2" xfId="39813"/>
    <cellStyle name="Notiz 3 2 6 4 4 3" xfId="32676"/>
    <cellStyle name="Notiz 3 2 7" xfId="1710"/>
    <cellStyle name="Notiz 3 2 7 2" xfId="3742"/>
    <cellStyle name="Notiz 3 2 7 2 2" xfId="14017"/>
    <cellStyle name="Notiz 3 2 7 2 2 2" xfId="14398"/>
    <cellStyle name="Notiz 3 2 7 2 2 2 2" xfId="16767"/>
    <cellStyle name="Notiz 3 2 7 2 2 2 2 2" xfId="23926"/>
    <cellStyle name="Notiz 3 2 7 2 2 2 2 2 2" xfId="38241"/>
    <cellStyle name="Notiz 3 2 7 2 2 2 2 3" xfId="31082"/>
    <cellStyle name="Notiz 3 2 7 2 2 2 3" xfId="19121"/>
    <cellStyle name="Notiz 3 2 7 2 2 2 3 2" xfId="26258"/>
    <cellStyle name="Notiz 3 2 7 2 2 2 3 2 2" xfId="40573"/>
    <cellStyle name="Notiz 3 2 7 2 2 2 3 3" xfId="33436"/>
    <cellStyle name="Notiz 3 2 7 2 2 2 4" xfId="20454"/>
    <cellStyle name="Notiz 3 2 7 2 2 2 4 2" xfId="27591"/>
    <cellStyle name="Notiz 3 2 7 2 2 2 4 2 2" xfId="41906"/>
    <cellStyle name="Notiz 3 2 7 2 2 2 4 3" xfId="34769"/>
    <cellStyle name="Notiz 3 2 7 2 2 2 5" xfId="21669"/>
    <cellStyle name="Notiz 3 2 7 2 2 2 5 2" xfId="35984"/>
    <cellStyle name="Notiz 3 2 7 2 2 2 6" xfId="28806"/>
    <cellStyle name="Notiz 3 2 7 2 2 3" xfId="16386"/>
    <cellStyle name="Notiz 3 2 7 2 2 3 2" xfId="23545"/>
    <cellStyle name="Notiz 3 2 7 2 2 3 2 2" xfId="37860"/>
    <cellStyle name="Notiz 3 2 7 2 2 3 3" xfId="30701"/>
    <cellStyle name="Notiz 3 2 7 2 2 4" xfId="18740"/>
    <cellStyle name="Notiz 3 2 7 2 2 4 2" xfId="25877"/>
    <cellStyle name="Notiz 3 2 7 2 2 4 2 2" xfId="40192"/>
    <cellStyle name="Notiz 3 2 7 2 2 4 3" xfId="33055"/>
    <cellStyle name="Notiz 3 2 7 3" xfId="11710"/>
    <cellStyle name="Notiz 3 2 7 3 2" xfId="13886"/>
    <cellStyle name="Notiz 3 2 7 3 2 2" xfId="14393"/>
    <cellStyle name="Notiz 3 2 7 3 2 2 2" xfId="16762"/>
    <cellStyle name="Notiz 3 2 7 3 2 2 2 2" xfId="23921"/>
    <cellStyle name="Notiz 3 2 7 3 2 2 2 2 2" xfId="38236"/>
    <cellStyle name="Notiz 3 2 7 3 2 2 2 3" xfId="31077"/>
    <cellStyle name="Notiz 3 2 7 3 2 2 3" xfId="19116"/>
    <cellStyle name="Notiz 3 2 7 3 2 2 3 2" xfId="26253"/>
    <cellStyle name="Notiz 3 2 7 3 2 2 3 2 2" xfId="40568"/>
    <cellStyle name="Notiz 3 2 7 3 2 2 3 3" xfId="33431"/>
    <cellStyle name="Notiz 3 2 7 3 2 2 4" xfId="20449"/>
    <cellStyle name="Notiz 3 2 7 3 2 2 4 2" xfId="27586"/>
    <cellStyle name="Notiz 3 2 7 3 2 2 4 2 2" xfId="41901"/>
    <cellStyle name="Notiz 3 2 7 3 2 2 4 3" xfId="34764"/>
    <cellStyle name="Notiz 3 2 7 3 2 2 5" xfId="21664"/>
    <cellStyle name="Notiz 3 2 7 3 2 2 5 2" xfId="35979"/>
    <cellStyle name="Notiz 3 2 7 3 2 2 6" xfId="28801"/>
    <cellStyle name="Notiz 3 2 7 3 2 3" xfId="16255"/>
    <cellStyle name="Notiz 3 2 7 3 2 3 2" xfId="23414"/>
    <cellStyle name="Notiz 3 2 7 3 2 3 2 2" xfId="37729"/>
    <cellStyle name="Notiz 3 2 7 3 2 3 3" xfId="30570"/>
    <cellStyle name="Notiz 3 2 7 3 2 4" xfId="18609"/>
    <cellStyle name="Notiz 3 2 7 3 2 4 2" xfId="25746"/>
    <cellStyle name="Notiz 3 2 7 3 2 4 2 2" xfId="40061"/>
    <cellStyle name="Notiz 3 2 7 3 2 4 3" xfId="32924"/>
    <cellStyle name="Notiz 3 2 7 4" xfId="13639"/>
    <cellStyle name="Notiz 3 2 7 4 2" xfId="13404"/>
    <cellStyle name="Notiz 3 2 7 4 2 2" xfId="15773"/>
    <cellStyle name="Notiz 3 2 7 4 2 2 2" xfId="22932"/>
    <cellStyle name="Notiz 3 2 7 4 2 2 2 2" xfId="37247"/>
    <cellStyle name="Notiz 3 2 7 4 2 2 3" xfId="30088"/>
    <cellStyle name="Notiz 3 2 7 4 2 3" xfId="18127"/>
    <cellStyle name="Notiz 3 2 7 4 2 3 2" xfId="25264"/>
    <cellStyle name="Notiz 3 2 7 4 2 3 2 2" xfId="39579"/>
    <cellStyle name="Notiz 3 2 7 4 2 3 3" xfId="32442"/>
    <cellStyle name="Notiz 3 2 7 4 2 4" xfId="19831"/>
    <cellStyle name="Notiz 3 2 7 4 2 4 2" xfId="26968"/>
    <cellStyle name="Notiz 3 2 7 4 2 4 2 2" xfId="41283"/>
    <cellStyle name="Notiz 3 2 7 4 2 4 3" xfId="34146"/>
    <cellStyle name="Notiz 3 2 7 4 2 5" xfId="21046"/>
    <cellStyle name="Notiz 3 2 7 4 2 5 2" xfId="35361"/>
    <cellStyle name="Notiz 3 2 7 4 2 6" xfId="28183"/>
    <cellStyle name="Notiz 3 2 7 4 3" xfId="16008"/>
    <cellStyle name="Notiz 3 2 7 4 3 2" xfId="23167"/>
    <cellStyle name="Notiz 3 2 7 4 3 2 2" xfId="37482"/>
    <cellStyle name="Notiz 3 2 7 4 3 3" xfId="30323"/>
    <cellStyle name="Notiz 3 2 7 4 4" xfId="18362"/>
    <cellStyle name="Notiz 3 2 7 4 4 2" xfId="25499"/>
    <cellStyle name="Notiz 3 2 7 4 4 2 2" xfId="39814"/>
    <cellStyle name="Notiz 3 2 7 4 4 3" xfId="32677"/>
    <cellStyle name="Notiz 3 2 8" xfId="3743"/>
    <cellStyle name="Notiz 3 2 9" xfId="9112"/>
    <cellStyle name="Notiz 3 3" xfId="1711"/>
    <cellStyle name="Notiz 3 3 2" xfId="1712"/>
    <cellStyle name="Notiz 3 3 2 2" xfId="3745"/>
    <cellStyle name="Notiz 3 3 2 2 2" xfId="14019"/>
    <cellStyle name="Notiz 3 3 2 2 2 2" xfId="14220"/>
    <cellStyle name="Notiz 3 3 2 2 2 2 2" xfId="16589"/>
    <cellStyle name="Notiz 3 3 2 2 2 2 2 2" xfId="23748"/>
    <cellStyle name="Notiz 3 3 2 2 2 2 2 2 2" xfId="38063"/>
    <cellStyle name="Notiz 3 3 2 2 2 2 2 3" xfId="30904"/>
    <cellStyle name="Notiz 3 3 2 2 2 2 3" xfId="18943"/>
    <cellStyle name="Notiz 3 3 2 2 2 2 3 2" xfId="26080"/>
    <cellStyle name="Notiz 3 3 2 2 2 2 3 2 2" xfId="40395"/>
    <cellStyle name="Notiz 3 3 2 2 2 2 3 3" xfId="33258"/>
    <cellStyle name="Notiz 3 3 2 2 2 2 4" xfId="20277"/>
    <cellStyle name="Notiz 3 3 2 2 2 2 4 2" xfId="27414"/>
    <cellStyle name="Notiz 3 3 2 2 2 2 4 2 2" xfId="41729"/>
    <cellStyle name="Notiz 3 3 2 2 2 2 4 3" xfId="34592"/>
    <cellStyle name="Notiz 3 3 2 2 2 2 5" xfId="21492"/>
    <cellStyle name="Notiz 3 3 2 2 2 2 5 2" xfId="35807"/>
    <cellStyle name="Notiz 3 3 2 2 2 2 6" xfId="28629"/>
    <cellStyle name="Notiz 3 3 2 2 2 3" xfId="16388"/>
    <cellStyle name="Notiz 3 3 2 2 2 3 2" xfId="23547"/>
    <cellStyle name="Notiz 3 3 2 2 2 3 2 2" xfId="37862"/>
    <cellStyle name="Notiz 3 3 2 2 2 3 3" xfId="30703"/>
    <cellStyle name="Notiz 3 3 2 2 2 4" xfId="18742"/>
    <cellStyle name="Notiz 3 3 2 2 2 4 2" xfId="25879"/>
    <cellStyle name="Notiz 3 3 2 2 2 4 2 2" xfId="40194"/>
    <cellStyle name="Notiz 3 3 2 2 2 4 3" xfId="33057"/>
    <cellStyle name="Notiz 3 3 2 3" xfId="11712"/>
    <cellStyle name="Notiz 3 3 2 3 2" xfId="13888"/>
    <cellStyle name="Notiz 3 3 2 3 2 2" xfId="14682"/>
    <cellStyle name="Notiz 3 3 2 3 2 2 2" xfId="17045"/>
    <cellStyle name="Notiz 3 3 2 3 2 2 2 2" xfId="24204"/>
    <cellStyle name="Notiz 3 3 2 3 2 2 2 2 2" xfId="38519"/>
    <cellStyle name="Notiz 3 3 2 3 2 2 2 3" xfId="31360"/>
    <cellStyle name="Notiz 3 3 2 3 2 2 3" xfId="19399"/>
    <cellStyle name="Notiz 3 3 2 3 2 2 3 2" xfId="26536"/>
    <cellStyle name="Notiz 3 3 2 3 2 2 3 2 2" xfId="40851"/>
    <cellStyle name="Notiz 3 3 2 3 2 2 3 3" xfId="33714"/>
    <cellStyle name="Notiz 3 3 2 3 2 2 4" xfId="20697"/>
    <cellStyle name="Notiz 3 3 2 3 2 2 4 2" xfId="27834"/>
    <cellStyle name="Notiz 3 3 2 3 2 2 4 2 2" xfId="42149"/>
    <cellStyle name="Notiz 3 3 2 3 2 2 4 3" xfId="35012"/>
    <cellStyle name="Notiz 3 3 2 3 2 2 5" xfId="21912"/>
    <cellStyle name="Notiz 3 3 2 3 2 2 5 2" xfId="36227"/>
    <cellStyle name="Notiz 3 3 2 3 2 2 6" xfId="29049"/>
    <cellStyle name="Notiz 3 3 2 3 2 3" xfId="16257"/>
    <cellStyle name="Notiz 3 3 2 3 2 3 2" xfId="23416"/>
    <cellStyle name="Notiz 3 3 2 3 2 3 2 2" xfId="37731"/>
    <cellStyle name="Notiz 3 3 2 3 2 3 3" xfId="30572"/>
    <cellStyle name="Notiz 3 3 2 3 2 4" xfId="18611"/>
    <cellStyle name="Notiz 3 3 2 3 2 4 2" xfId="25748"/>
    <cellStyle name="Notiz 3 3 2 3 2 4 2 2" xfId="40063"/>
    <cellStyle name="Notiz 3 3 2 3 2 4 3" xfId="32926"/>
    <cellStyle name="Notiz 3 3 2 4" xfId="13641"/>
    <cellStyle name="Notiz 3 3 2 4 2" xfId="13794"/>
    <cellStyle name="Notiz 3 3 2 4 2 2" xfId="16163"/>
    <cellStyle name="Notiz 3 3 2 4 2 2 2" xfId="23322"/>
    <cellStyle name="Notiz 3 3 2 4 2 2 2 2" xfId="37637"/>
    <cellStyle name="Notiz 3 3 2 4 2 2 3" xfId="30478"/>
    <cellStyle name="Notiz 3 3 2 4 2 3" xfId="18517"/>
    <cellStyle name="Notiz 3 3 2 4 2 3 2" xfId="25654"/>
    <cellStyle name="Notiz 3 3 2 4 2 3 2 2" xfId="39969"/>
    <cellStyle name="Notiz 3 3 2 4 2 3 3" xfId="32832"/>
    <cellStyle name="Notiz 3 3 2 4 2 4" xfId="20042"/>
    <cellStyle name="Notiz 3 3 2 4 2 4 2" xfId="27179"/>
    <cellStyle name="Notiz 3 3 2 4 2 4 2 2" xfId="41494"/>
    <cellStyle name="Notiz 3 3 2 4 2 4 3" xfId="34357"/>
    <cellStyle name="Notiz 3 3 2 4 2 5" xfId="21257"/>
    <cellStyle name="Notiz 3 3 2 4 2 5 2" xfId="35572"/>
    <cellStyle name="Notiz 3 3 2 4 2 6" xfId="28394"/>
    <cellStyle name="Notiz 3 3 2 4 3" xfId="16010"/>
    <cellStyle name="Notiz 3 3 2 4 3 2" xfId="23169"/>
    <cellStyle name="Notiz 3 3 2 4 3 2 2" xfId="37484"/>
    <cellStyle name="Notiz 3 3 2 4 3 3" xfId="30325"/>
    <cellStyle name="Notiz 3 3 2 4 4" xfId="18364"/>
    <cellStyle name="Notiz 3 3 2 4 4 2" xfId="25501"/>
    <cellStyle name="Notiz 3 3 2 4 4 2 2" xfId="39816"/>
    <cellStyle name="Notiz 3 3 2 4 4 3" xfId="32679"/>
    <cellStyle name="Notiz 3 3 3" xfId="1713"/>
    <cellStyle name="Notiz 3 3 3 2" xfId="3746"/>
    <cellStyle name="Notiz 3 3 3 2 2" xfId="14020"/>
    <cellStyle name="Notiz 3 3 3 2 2 2" xfId="14520"/>
    <cellStyle name="Notiz 3 3 3 2 2 2 2" xfId="16889"/>
    <cellStyle name="Notiz 3 3 3 2 2 2 2 2" xfId="24048"/>
    <cellStyle name="Notiz 3 3 3 2 2 2 2 2 2" xfId="38363"/>
    <cellStyle name="Notiz 3 3 3 2 2 2 2 3" xfId="31204"/>
    <cellStyle name="Notiz 3 3 3 2 2 2 3" xfId="19243"/>
    <cellStyle name="Notiz 3 3 3 2 2 2 3 2" xfId="26380"/>
    <cellStyle name="Notiz 3 3 3 2 2 2 3 2 2" xfId="40695"/>
    <cellStyle name="Notiz 3 3 3 2 2 2 3 3" xfId="33558"/>
    <cellStyle name="Notiz 3 3 3 2 2 2 4" xfId="20550"/>
    <cellStyle name="Notiz 3 3 3 2 2 2 4 2" xfId="27687"/>
    <cellStyle name="Notiz 3 3 3 2 2 2 4 2 2" xfId="42002"/>
    <cellStyle name="Notiz 3 3 3 2 2 2 4 3" xfId="34865"/>
    <cellStyle name="Notiz 3 3 3 2 2 2 5" xfId="21765"/>
    <cellStyle name="Notiz 3 3 3 2 2 2 5 2" xfId="36080"/>
    <cellStyle name="Notiz 3 3 3 2 2 2 6" xfId="28902"/>
    <cellStyle name="Notiz 3 3 3 2 2 3" xfId="16389"/>
    <cellStyle name="Notiz 3 3 3 2 2 3 2" xfId="23548"/>
    <cellStyle name="Notiz 3 3 3 2 2 3 2 2" xfId="37863"/>
    <cellStyle name="Notiz 3 3 3 2 2 3 3" xfId="30704"/>
    <cellStyle name="Notiz 3 3 3 2 2 4" xfId="18743"/>
    <cellStyle name="Notiz 3 3 3 2 2 4 2" xfId="25880"/>
    <cellStyle name="Notiz 3 3 3 2 2 4 2 2" xfId="40195"/>
    <cellStyle name="Notiz 3 3 3 2 2 4 3" xfId="33058"/>
    <cellStyle name="Notiz 3 3 3 3" xfId="11713"/>
    <cellStyle name="Notiz 3 3 3 3 2" xfId="13889"/>
    <cellStyle name="Notiz 3 3 3 3 2 2" xfId="13470"/>
    <cellStyle name="Notiz 3 3 3 3 2 2 2" xfId="15839"/>
    <cellStyle name="Notiz 3 3 3 3 2 2 2 2" xfId="22998"/>
    <cellStyle name="Notiz 3 3 3 3 2 2 2 2 2" xfId="37313"/>
    <cellStyle name="Notiz 3 3 3 3 2 2 2 3" xfId="30154"/>
    <cellStyle name="Notiz 3 3 3 3 2 2 3" xfId="18193"/>
    <cellStyle name="Notiz 3 3 3 3 2 2 3 2" xfId="25330"/>
    <cellStyle name="Notiz 3 3 3 3 2 2 3 2 2" xfId="39645"/>
    <cellStyle name="Notiz 3 3 3 3 2 2 3 3" xfId="32508"/>
    <cellStyle name="Notiz 3 3 3 3 2 2 4" xfId="19897"/>
    <cellStyle name="Notiz 3 3 3 3 2 2 4 2" xfId="27034"/>
    <cellStyle name="Notiz 3 3 3 3 2 2 4 2 2" xfId="41349"/>
    <cellStyle name="Notiz 3 3 3 3 2 2 4 3" xfId="34212"/>
    <cellStyle name="Notiz 3 3 3 3 2 2 5" xfId="21112"/>
    <cellStyle name="Notiz 3 3 3 3 2 2 5 2" xfId="35427"/>
    <cellStyle name="Notiz 3 3 3 3 2 2 6" xfId="28249"/>
    <cellStyle name="Notiz 3 3 3 3 2 3" xfId="16258"/>
    <cellStyle name="Notiz 3 3 3 3 2 3 2" xfId="23417"/>
    <cellStyle name="Notiz 3 3 3 3 2 3 2 2" xfId="37732"/>
    <cellStyle name="Notiz 3 3 3 3 2 3 3" xfId="30573"/>
    <cellStyle name="Notiz 3 3 3 3 2 4" xfId="18612"/>
    <cellStyle name="Notiz 3 3 3 3 2 4 2" xfId="25749"/>
    <cellStyle name="Notiz 3 3 3 3 2 4 2 2" xfId="40064"/>
    <cellStyle name="Notiz 3 3 3 3 2 4 3" xfId="32927"/>
    <cellStyle name="Notiz 3 3 3 4" xfId="13642"/>
    <cellStyle name="Notiz 3 3 3 4 2" xfId="14375"/>
    <cellStyle name="Notiz 3 3 3 4 2 2" xfId="16744"/>
    <cellStyle name="Notiz 3 3 3 4 2 2 2" xfId="23903"/>
    <cellStyle name="Notiz 3 3 3 4 2 2 2 2" xfId="38218"/>
    <cellStyle name="Notiz 3 3 3 4 2 2 3" xfId="31059"/>
    <cellStyle name="Notiz 3 3 3 4 2 3" xfId="19098"/>
    <cellStyle name="Notiz 3 3 3 4 2 3 2" xfId="26235"/>
    <cellStyle name="Notiz 3 3 3 4 2 3 2 2" xfId="40550"/>
    <cellStyle name="Notiz 3 3 3 4 2 3 3" xfId="33413"/>
    <cellStyle name="Notiz 3 3 3 4 2 4" xfId="20431"/>
    <cellStyle name="Notiz 3 3 3 4 2 4 2" xfId="27568"/>
    <cellStyle name="Notiz 3 3 3 4 2 4 2 2" xfId="41883"/>
    <cellStyle name="Notiz 3 3 3 4 2 4 3" xfId="34746"/>
    <cellStyle name="Notiz 3 3 3 4 2 5" xfId="21646"/>
    <cellStyle name="Notiz 3 3 3 4 2 5 2" xfId="35961"/>
    <cellStyle name="Notiz 3 3 3 4 2 6" xfId="28783"/>
    <cellStyle name="Notiz 3 3 3 4 3" xfId="16011"/>
    <cellStyle name="Notiz 3 3 3 4 3 2" xfId="23170"/>
    <cellStyle name="Notiz 3 3 3 4 3 2 2" xfId="37485"/>
    <cellStyle name="Notiz 3 3 3 4 3 3" xfId="30326"/>
    <cellStyle name="Notiz 3 3 3 4 4" xfId="18365"/>
    <cellStyle name="Notiz 3 3 3 4 4 2" xfId="25502"/>
    <cellStyle name="Notiz 3 3 3 4 4 2 2" xfId="39817"/>
    <cellStyle name="Notiz 3 3 3 4 4 3" xfId="32680"/>
    <cellStyle name="Notiz 3 3 4" xfId="1714"/>
    <cellStyle name="Notiz 3 3 4 2" xfId="3747"/>
    <cellStyle name="Notiz 3 3 4 2 2" xfId="14021"/>
    <cellStyle name="Notiz 3 3 4 2 2 2" xfId="14219"/>
    <cellStyle name="Notiz 3 3 4 2 2 2 2" xfId="16588"/>
    <cellStyle name="Notiz 3 3 4 2 2 2 2 2" xfId="23747"/>
    <cellStyle name="Notiz 3 3 4 2 2 2 2 2 2" xfId="38062"/>
    <cellStyle name="Notiz 3 3 4 2 2 2 2 3" xfId="30903"/>
    <cellStyle name="Notiz 3 3 4 2 2 2 3" xfId="18942"/>
    <cellStyle name="Notiz 3 3 4 2 2 2 3 2" xfId="26079"/>
    <cellStyle name="Notiz 3 3 4 2 2 2 3 2 2" xfId="40394"/>
    <cellStyle name="Notiz 3 3 4 2 2 2 3 3" xfId="33257"/>
    <cellStyle name="Notiz 3 3 4 2 2 2 4" xfId="20276"/>
    <cellStyle name="Notiz 3 3 4 2 2 2 4 2" xfId="27413"/>
    <cellStyle name="Notiz 3 3 4 2 2 2 4 2 2" xfId="41728"/>
    <cellStyle name="Notiz 3 3 4 2 2 2 4 3" xfId="34591"/>
    <cellStyle name="Notiz 3 3 4 2 2 2 5" xfId="21491"/>
    <cellStyle name="Notiz 3 3 4 2 2 2 5 2" xfId="35806"/>
    <cellStyle name="Notiz 3 3 4 2 2 2 6" xfId="28628"/>
    <cellStyle name="Notiz 3 3 4 2 2 3" xfId="16390"/>
    <cellStyle name="Notiz 3 3 4 2 2 3 2" xfId="23549"/>
    <cellStyle name="Notiz 3 3 4 2 2 3 2 2" xfId="37864"/>
    <cellStyle name="Notiz 3 3 4 2 2 3 3" xfId="30705"/>
    <cellStyle name="Notiz 3 3 4 2 2 4" xfId="18744"/>
    <cellStyle name="Notiz 3 3 4 2 2 4 2" xfId="25881"/>
    <cellStyle name="Notiz 3 3 4 2 2 4 2 2" xfId="40196"/>
    <cellStyle name="Notiz 3 3 4 2 2 4 3" xfId="33059"/>
    <cellStyle name="Notiz 3 3 4 3" xfId="11714"/>
    <cellStyle name="Notiz 3 3 4 3 2" xfId="13890"/>
    <cellStyle name="Notiz 3 3 4 3 2 2" xfId="13712"/>
    <cellStyle name="Notiz 3 3 4 3 2 2 2" xfId="16081"/>
    <cellStyle name="Notiz 3 3 4 3 2 2 2 2" xfId="23240"/>
    <cellStyle name="Notiz 3 3 4 3 2 2 2 2 2" xfId="37555"/>
    <cellStyle name="Notiz 3 3 4 3 2 2 2 3" xfId="30396"/>
    <cellStyle name="Notiz 3 3 4 3 2 2 3" xfId="18435"/>
    <cellStyle name="Notiz 3 3 4 3 2 2 3 2" xfId="25572"/>
    <cellStyle name="Notiz 3 3 4 3 2 2 3 2 2" xfId="39887"/>
    <cellStyle name="Notiz 3 3 4 3 2 2 3 3" xfId="32750"/>
    <cellStyle name="Notiz 3 3 4 3 2 2 4" xfId="19961"/>
    <cellStyle name="Notiz 3 3 4 3 2 2 4 2" xfId="27098"/>
    <cellStyle name="Notiz 3 3 4 3 2 2 4 2 2" xfId="41413"/>
    <cellStyle name="Notiz 3 3 4 3 2 2 4 3" xfId="34276"/>
    <cellStyle name="Notiz 3 3 4 3 2 2 5" xfId="21176"/>
    <cellStyle name="Notiz 3 3 4 3 2 2 5 2" xfId="35491"/>
    <cellStyle name="Notiz 3 3 4 3 2 2 6" xfId="28313"/>
    <cellStyle name="Notiz 3 3 4 3 2 3" xfId="16259"/>
    <cellStyle name="Notiz 3 3 4 3 2 3 2" xfId="23418"/>
    <cellStyle name="Notiz 3 3 4 3 2 3 2 2" xfId="37733"/>
    <cellStyle name="Notiz 3 3 4 3 2 3 3" xfId="30574"/>
    <cellStyle name="Notiz 3 3 4 3 2 4" xfId="18613"/>
    <cellStyle name="Notiz 3 3 4 3 2 4 2" xfId="25750"/>
    <cellStyle name="Notiz 3 3 4 3 2 4 2 2" xfId="40065"/>
    <cellStyle name="Notiz 3 3 4 3 2 4 3" xfId="32928"/>
    <cellStyle name="Notiz 3 3 4 4" xfId="13643"/>
    <cellStyle name="Notiz 3 3 4 4 2" xfId="13454"/>
    <cellStyle name="Notiz 3 3 4 4 2 2" xfId="15823"/>
    <cellStyle name="Notiz 3 3 4 4 2 2 2" xfId="22982"/>
    <cellStyle name="Notiz 3 3 4 4 2 2 2 2" xfId="37297"/>
    <cellStyle name="Notiz 3 3 4 4 2 2 3" xfId="30138"/>
    <cellStyle name="Notiz 3 3 4 4 2 3" xfId="18177"/>
    <cellStyle name="Notiz 3 3 4 4 2 3 2" xfId="25314"/>
    <cellStyle name="Notiz 3 3 4 4 2 3 2 2" xfId="39629"/>
    <cellStyle name="Notiz 3 3 4 4 2 3 3" xfId="32492"/>
    <cellStyle name="Notiz 3 3 4 4 2 4" xfId="19881"/>
    <cellStyle name="Notiz 3 3 4 4 2 4 2" xfId="27018"/>
    <cellStyle name="Notiz 3 3 4 4 2 4 2 2" xfId="41333"/>
    <cellStyle name="Notiz 3 3 4 4 2 4 3" xfId="34196"/>
    <cellStyle name="Notiz 3 3 4 4 2 5" xfId="21096"/>
    <cellStyle name="Notiz 3 3 4 4 2 5 2" xfId="35411"/>
    <cellStyle name="Notiz 3 3 4 4 2 6" xfId="28233"/>
    <cellStyle name="Notiz 3 3 4 4 3" xfId="16012"/>
    <cellStyle name="Notiz 3 3 4 4 3 2" xfId="23171"/>
    <cellStyle name="Notiz 3 3 4 4 3 2 2" xfId="37486"/>
    <cellStyle name="Notiz 3 3 4 4 3 3" xfId="30327"/>
    <cellStyle name="Notiz 3 3 4 4 4" xfId="18366"/>
    <cellStyle name="Notiz 3 3 4 4 4 2" xfId="25503"/>
    <cellStyle name="Notiz 3 3 4 4 4 2 2" xfId="39818"/>
    <cellStyle name="Notiz 3 3 4 4 4 3" xfId="32681"/>
    <cellStyle name="Notiz 3 3 5" xfId="1715"/>
    <cellStyle name="Notiz 3 3 5 2" xfId="3748"/>
    <cellStyle name="Notiz 3 3 5 2 2" xfId="14022"/>
    <cellStyle name="Notiz 3 3 5 2 2 2" xfId="13806"/>
    <cellStyle name="Notiz 3 3 5 2 2 2 2" xfId="16175"/>
    <cellStyle name="Notiz 3 3 5 2 2 2 2 2" xfId="23334"/>
    <cellStyle name="Notiz 3 3 5 2 2 2 2 2 2" xfId="37649"/>
    <cellStyle name="Notiz 3 3 5 2 2 2 2 3" xfId="30490"/>
    <cellStyle name="Notiz 3 3 5 2 2 2 3" xfId="18529"/>
    <cellStyle name="Notiz 3 3 5 2 2 2 3 2" xfId="25666"/>
    <cellStyle name="Notiz 3 3 5 2 2 2 3 2 2" xfId="39981"/>
    <cellStyle name="Notiz 3 3 5 2 2 2 3 3" xfId="32844"/>
    <cellStyle name="Notiz 3 3 5 2 2 2 4" xfId="20054"/>
    <cellStyle name="Notiz 3 3 5 2 2 2 4 2" xfId="27191"/>
    <cellStyle name="Notiz 3 3 5 2 2 2 4 2 2" xfId="41506"/>
    <cellStyle name="Notiz 3 3 5 2 2 2 4 3" xfId="34369"/>
    <cellStyle name="Notiz 3 3 5 2 2 2 5" xfId="21269"/>
    <cellStyle name="Notiz 3 3 5 2 2 2 5 2" xfId="35584"/>
    <cellStyle name="Notiz 3 3 5 2 2 2 6" xfId="28406"/>
    <cellStyle name="Notiz 3 3 5 2 2 3" xfId="16391"/>
    <cellStyle name="Notiz 3 3 5 2 2 3 2" xfId="23550"/>
    <cellStyle name="Notiz 3 3 5 2 2 3 2 2" xfId="37865"/>
    <cellStyle name="Notiz 3 3 5 2 2 3 3" xfId="30706"/>
    <cellStyle name="Notiz 3 3 5 2 2 4" xfId="18745"/>
    <cellStyle name="Notiz 3 3 5 2 2 4 2" xfId="25882"/>
    <cellStyle name="Notiz 3 3 5 2 2 4 2 2" xfId="40197"/>
    <cellStyle name="Notiz 3 3 5 2 2 4 3" xfId="33060"/>
    <cellStyle name="Notiz 3 3 5 3" xfId="11715"/>
    <cellStyle name="Notiz 3 3 5 3 2" xfId="13891"/>
    <cellStyle name="Notiz 3 3 5 3 2 2" xfId="13406"/>
    <cellStyle name="Notiz 3 3 5 3 2 2 2" xfId="15775"/>
    <cellStyle name="Notiz 3 3 5 3 2 2 2 2" xfId="22934"/>
    <cellStyle name="Notiz 3 3 5 3 2 2 2 2 2" xfId="37249"/>
    <cellStyle name="Notiz 3 3 5 3 2 2 2 3" xfId="30090"/>
    <cellStyle name="Notiz 3 3 5 3 2 2 3" xfId="18129"/>
    <cellStyle name="Notiz 3 3 5 3 2 2 3 2" xfId="25266"/>
    <cellStyle name="Notiz 3 3 5 3 2 2 3 2 2" xfId="39581"/>
    <cellStyle name="Notiz 3 3 5 3 2 2 3 3" xfId="32444"/>
    <cellStyle name="Notiz 3 3 5 3 2 2 4" xfId="19833"/>
    <cellStyle name="Notiz 3 3 5 3 2 2 4 2" xfId="26970"/>
    <cellStyle name="Notiz 3 3 5 3 2 2 4 2 2" xfId="41285"/>
    <cellStyle name="Notiz 3 3 5 3 2 2 4 3" xfId="34148"/>
    <cellStyle name="Notiz 3 3 5 3 2 2 5" xfId="21048"/>
    <cellStyle name="Notiz 3 3 5 3 2 2 5 2" xfId="35363"/>
    <cellStyle name="Notiz 3 3 5 3 2 2 6" xfId="28185"/>
    <cellStyle name="Notiz 3 3 5 3 2 3" xfId="16260"/>
    <cellStyle name="Notiz 3 3 5 3 2 3 2" xfId="23419"/>
    <cellStyle name="Notiz 3 3 5 3 2 3 2 2" xfId="37734"/>
    <cellStyle name="Notiz 3 3 5 3 2 3 3" xfId="30575"/>
    <cellStyle name="Notiz 3 3 5 3 2 4" xfId="18614"/>
    <cellStyle name="Notiz 3 3 5 3 2 4 2" xfId="25751"/>
    <cellStyle name="Notiz 3 3 5 3 2 4 2 2" xfId="40066"/>
    <cellStyle name="Notiz 3 3 5 3 2 4 3" xfId="32929"/>
    <cellStyle name="Notiz 3 3 5 4" xfId="13644"/>
    <cellStyle name="Notiz 3 3 5 4 2" xfId="13706"/>
    <cellStyle name="Notiz 3 3 5 4 2 2" xfId="16075"/>
    <cellStyle name="Notiz 3 3 5 4 2 2 2" xfId="23234"/>
    <cellStyle name="Notiz 3 3 5 4 2 2 2 2" xfId="37549"/>
    <cellStyle name="Notiz 3 3 5 4 2 2 3" xfId="30390"/>
    <cellStyle name="Notiz 3 3 5 4 2 3" xfId="18429"/>
    <cellStyle name="Notiz 3 3 5 4 2 3 2" xfId="25566"/>
    <cellStyle name="Notiz 3 3 5 4 2 3 2 2" xfId="39881"/>
    <cellStyle name="Notiz 3 3 5 4 2 3 3" xfId="32744"/>
    <cellStyle name="Notiz 3 3 5 4 2 4" xfId="19955"/>
    <cellStyle name="Notiz 3 3 5 4 2 4 2" xfId="27092"/>
    <cellStyle name="Notiz 3 3 5 4 2 4 2 2" xfId="41407"/>
    <cellStyle name="Notiz 3 3 5 4 2 4 3" xfId="34270"/>
    <cellStyle name="Notiz 3 3 5 4 2 5" xfId="21170"/>
    <cellStyle name="Notiz 3 3 5 4 2 5 2" xfId="35485"/>
    <cellStyle name="Notiz 3 3 5 4 2 6" xfId="28307"/>
    <cellStyle name="Notiz 3 3 5 4 3" xfId="16013"/>
    <cellStyle name="Notiz 3 3 5 4 3 2" xfId="23172"/>
    <cellStyle name="Notiz 3 3 5 4 3 2 2" xfId="37487"/>
    <cellStyle name="Notiz 3 3 5 4 3 3" xfId="30328"/>
    <cellStyle name="Notiz 3 3 5 4 4" xfId="18367"/>
    <cellStyle name="Notiz 3 3 5 4 4 2" xfId="25504"/>
    <cellStyle name="Notiz 3 3 5 4 4 2 2" xfId="39819"/>
    <cellStyle name="Notiz 3 3 5 4 4 3" xfId="32682"/>
    <cellStyle name="Notiz 3 3 6" xfId="3744"/>
    <cellStyle name="Notiz 3 3 6 2" xfId="14018"/>
    <cellStyle name="Notiz 3 3 6 2 2" xfId="14149"/>
    <cellStyle name="Notiz 3 3 6 2 2 2" xfId="16518"/>
    <cellStyle name="Notiz 3 3 6 2 2 2 2" xfId="23677"/>
    <cellStyle name="Notiz 3 3 6 2 2 2 2 2" xfId="37992"/>
    <cellStyle name="Notiz 3 3 6 2 2 2 3" xfId="30833"/>
    <cellStyle name="Notiz 3 3 6 2 2 3" xfId="18872"/>
    <cellStyle name="Notiz 3 3 6 2 2 3 2" xfId="26009"/>
    <cellStyle name="Notiz 3 3 6 2 2 3 2 2" xfId="40324"/>
    <cellStyle name="Notiz 3 3 6 2 2 3 3" xfId="33187"/>
    <cellStyle name="Notiz 3 3 6 2 2 4" xfId="20209"/>
    <cellStyle name="Notiz 3 3 6 2 2 4 2" xfId="27346"/>
    <cellStyle name="Notiz 3 3 6 2 2 4 2 2" xfId="41661"/>
    <cellStyle name="Notiz 3 3 6 2 2 4 3" xfId="34524"/>
    <cellStyle name="Notiz 3 3 6 2 2 5" xfId="21424"/>
    <cellStyle name="Notiz 3 3 6 2 2 5 2" xfId="35739"/>
    <cellStyle name="Notiz 3 3 6 2 2 6" xfId="28561"/>
    <cellStyle name="Notiz 3 3 6 2 3" xfId="16387"/>
    <cellStyle name="Notiz 3 3 6 2 3 2" xfId="23546"/>
    <cellStyle name="Notiz 3 3 6 2 3 2 2" xfId="37861"/>
    <cellStyle name="Notiz 3 3 6 2 3 3" xfId="30702"/>
    <cellStyle name="Notiz 3 3 6 2 4" xfId="18741"/>
    <cellStyle name="Notiz 3 3 6 2 4 2" xfId="25878"/>
    <cellStyle name="Notiz 3 3 6 2 4 2 2" xfId="40193"/>
    <cellStyle name="Notiz 3 3 6 2 4 3" xfId="33056"/>
    <cellStyle name="Notiz 3 3 7" xfId="8112"/>
    <cellStyle name="Notiz 3 3 7 2" xfId="14110"/>
    <cellStyle name="Notiz 3 3 7 2 2" xfId="14980"/>
    <cellStyle name="Notiz 3 3 7 2 2 2" xfId="17337"/>
    <cellStyle name="Notiz 3 3 7 2 2 2 2" xfId="24474"/>
    <cellStyle name="Notiz 3 3 7 2 2 2 2 2" xfId="38789"/>
    <cellStyle name="Notiz 3 3 7 2 2 2 3" xfId="31652"/>
    <cellStyle name="Notiz 3 3 7 2 2 3" xfId="19691"/>
    <cellStyle name="Notiz 3 3 7 2 2 3 2" xfId="26828"/>
    <cellStyle name="Notiz 3 3 7 2 2 3 2 2" xfId="41143"/>
    <cellStyle name="Notiz 3 3 7 2 2 3 3" xfId="34006"/>
    <cellStyle name="Notiz 3 3 7 2 2 4" xfId="20967"/>
    <cellStyle name="Notiz 3 3 7 2 2 4 2" xfId="28104"/>
    <cellStyle name="Notiz 3 3 7 2 2 4 2 2" xfId="42419"/>
    <cellStyle name="Notiz 3 3 7 2 2 4 3" xfId="35282"/>
    <cellStyle name="Notiz 3 3 7 2 2 5" xfId="22143"/>
    <cellStyle name="Notiz 3 3 7 2 2 5 2" xfId="36458"/>
    <cellStyle name="Notiz 3 3 7 2 2 6" xfId="29299"/>
    <cellStyle name="Notiz 3 3 7 2 3" xfId="16479"/>
    <cellStyle name="Notiz 3 3 7 2 3 2" xfId="23638"/>
    <cellStyle name="Notiz 3 3 7 2 3 2 2" xfId="37953"/>
    <cellStyle name="Notiz 3 3 7 2 3 3" xfId="30794"/>
    <cellStyle name="Notiz 3 3 7 2 4" xfId="18833"/>
    <cellStyle name="Notiz 3 3 7 2 4 2" xfId="25970"/>
    <cellStyle name="Notiz 3 3 7 2 4 2 2" xfId="40285"/>
    <cellStyle name="Notiz 3 3 7 2 4 3" xfId="33148"/>
    <cellStyle name="Notiz 3 3 8" xfId="11711"/>
    <cellStyle name="Notiz 3 3 8 2" xfId="13887"/>
    <cellStyle name="Notiz 3 3 8 2 2" xfId="14427"/>
    <cellStyle name="Notiz 3 3 8 2 2 2" xfId="16796"/>
    <cellStyle name="Notiz 3 3 8 2 2 2 2" xfId="23955"/>
    <cellStyle name="Notiz 3 3 8 2 2 2 2 2" xfId="38270"/>
    <cellStyle name="Notiz 3 3 8 2 2 2 3" xfId="31111"/>
    <cellStyle name="Notiz 3 3 8 2 2 3" xfId="19150"/>
    <cellStyle name="Notiz 3 3 8 2 2 3 2" xfId="26287"/>
    <cellStyle name="Notiz 3 3 8 2 2 3 2 2" xfId="40602"/>
    <cellStyle name="Notiz 3 3 8 2 2 3 3" xfId="33465"/>
    <cellStyle name="Notiz 3 3 8 2 2 4" xfId="20483"/>
    <cellStyle name="Notiz 3 3 8 2 2 4 2" xfId="27620"/>
    <cellStyle name="Notiz 3 3 8 2 2 4 2 2" xfId="41935"/>
    <cellStyle name="Notiz 3 3 8 2 2 4 3" xfId="34798"/>
    <cellStyle name="Notiz 3 3 8 2 2 5" xfId="21698"/>
    <cellStyle name="Notiz 3 3 8 2 2 5 2" xfId="36013"/>
    <cellStyle name="Notiz 3 3 8 2 2 6" xfId="28835"/>
    <cellStyle name="Notiz 3 3 8 2 3" xfId="16256"/>
    <cellStyle name="Notiz 3 3 8 2 3 2" xfId="23415"/>
    <cellStyle name="Notiz 3 3 8 2 3 2 2" xfId="37730"/>
    <cellStyle name="Notiz 3 3 8 2 3 3" xfId="30571"/>
    <cellStyle name="Notiz 3 3 8 2 4" xfId="18610"/>
    <cellStyle name="Notiz 3 3 8 2 4 2" xfId="25747"/>
    <cellStyle name="Notiz 3 3 8 2 4 2 2" xfId="40062"/>
    <cellStyle name="Notiz 3 3 8 2 4 3" xfId="32925"/>
    <cellStyle name="Notiz 3 3 9" xfId="13640"/>
    <cellStyle name="Notiz 3 3 9 2" xfId="14374"/>
    <cellStyle name="Notiz 3 3 9 2 2" xfId="16743"/>
    <cellStyle name="Notiz 3 3 9 2 2 2" xfId="23902"/>
    <cellStyle name="Notiz 3 3 9 2 2 2 2" xfId="38217"/>
    <cellStyle name="Notiz 3 3 9 2 2 3" xfId="31058"/>
    <cellStyle name="Notiz 3 3 9 2 3" xfId="19097"/>
    <cellStyle name="Notiz 3 3 9 2 3 2" xfId="26234"/>
    <cellStyle name="Notiz 3 3 9 2 3 2 2" xfId="40549"/>
    <cellStyle name="Notiz 3 3 9 2 3 3" xfId="33412"/>
    <cellStyle name="Notiz 3 3 9 2 4" xfId="20430"/>
    <cellStyle name="Notiz 3 3 9 2 4 2" xfId="27567"/>
    <cellStyle name="Notiz 3 3 9 2 4 2 2" xfId="41882"/>
    <cellStyle name="Notiz 3 3 9 2 4 3" xfId="34745"/>
    <cellStyle name="Notiz 3 3 9 2 5" xfId="21645"/>
    <cellStyle name="Notiz 3 3 9 2 5 2" xfId="35960"/>
    <cellStyle name="Notiz 3 3 9 2 6" xfId="28782"/>
    <cellStyle name="Notiz 3 3 9 3" xfId="16009"/>
    <cellStyle name="Notiz 3 3 9 3 2" xfId="23168"/>
    <cellStyle name="Notiz 3 3 9 3 2 2" xfId="37483"/>
    <cellStyle name="Notiz 3 3 9 3 3" xfId="30324"/>
    <cellStyle name="Notiz 3 3 9 4" xfId="18363"/>
    <cellStyle name="Notiz 3 3 9 4 2" xfId="25500"/>
    <cellStyle name="Notiz 3 3 9 4 2 2" xfId="39815"/>
    <cellStyle name="Notiz 3 3 9 4 3" xfId="32678"/>
    <cellStyle name="Notiz 3 4" xfId="1716"/>
    <cellStyle name="Notiz 3 4 2" xfId="3749"/>
    <cellStyle name="Notiz 3 4 2 2" xfId="14023"/>
    <cellStyle name="Notiz 3 4 2 2 2" xfId="14946"/>
    <cellStyle name="Notiz 3 4 2 2 2 2" xfId="17303"/>
    <cellStyle name="Notiz 3 4 2 2 2 2 2" xfId="24440"/>
    <cellStyle name="Notiz 3 4 2 2 2 2 2 2" xfId="38755"/>
    <cellStyle name="Notiz 3 4 2 2 2 2 3" xfId="31618"/>
    <cellStyle name="Notiz 3 4 2 2 2 3" xfId="19657"/>
    <cellStyle name="Notiz 3 4 2 2 2 3 2" xfId="26794"/>
    <cellStyle name="Notiz 3 4 2 2 2 3 2 2" xfId="41109"/>
    <cellStyle name="Notiz 3 4 2 2 2 3 3" xfId="33972"/>
    <cellStyle name="Notiz 3 4 2 2 2 4" xfId="20933"/>
    <cellStyle name="Notiz 3 4 2 2 2 4 2" xfId="28070"/>
    <cellStyle name="Notiz 3 4 2 2 2 4 2 2" xfId="42385"/>
    <cellStyle name="Notiz 3 4 2 2 2 4 3" xfId="35248"/>
    <cellStyle name="Notiz 3 4 2 2 2 5" xfId="22109"/>
    <cellStyle name="Notiz 3 4 2 2 2 5 2" xfId="36424"/>
    <cellStyle name="Notiz 3 4 2 2 2 6" xfId="29265"/>
    <cellStyle name="Notiz 3 4 2 2 3" xfId="16392"/>
    <cellStyle name="Notiz 3 4 2 2 3 2" xfId="23551"/>
    <cellStyle name="Notiz 3 4 2 2 3 2 2" xfId="37866"/>
    <cellStyle name="Notiz 3 4 2 2 3 3" xfId="30707"/>
    <cellStyle name="Notiz 3 4 2 2 4" xfId="18746"/>
    <cellStyle name="Notiz 3 4 2 2 4 2" xfId="25883"/>
    <cellStyle name="Notiz 3 4 2 2 4 2 2" xfId="40198"/>
    <cellStyle name="Notiz 3 4 2 2 4 3" xfId="33061"/>
    <cellStyle name="Notiz 3 4 3" xfId="11716"/>
    <cellStyle name="Notiz 3 4 3 2" xfId="13892"/>
    <cellStyle name="Notiz 3 4 3 2 2" xfId="14395"/>
    <cellStyle name="Notiz 3 4 3 2 2 2" xfId="16764"/>
    <cellStyle name="Notiz 3 4 3 2 2 2 2" xfId="23923"/>
    <cellStyle name="Notiz 3 4 3 2 2 2 2 2" xfId="38238"/>
    <cellStyle name="Notiz 3 4 3 2 2 2 3" xfId="31079"/>
    <cellStyle name="Notiz 3 4 3 2 2 3" xfId="19118"/>
    <cellStyle name="Notiz 3 4 3 2 2 3 2" xfId="26255"/>
    <cellStyle name="Notiz 3 4 3 2 2 3 2 2" xfId="40570"/>
    <cellStyle name="Notiz 3 4 3 2 2 3 3" xfId="33433"/>
    <cellStyle name="Notiz 3 4 3 2 2 4" xfId="20451"/>
    <cellStyle name="Notiz 3 4 3 2 2 4 2" xfId="27588"/>
    <cellStyle name="Notiz 3 4 3 2 2 4 2 2" xfId="41903"/>
    <cellStyle name="Notiz 3 4 3 2 2 4 3" xfId="34766"/>
    <cellStyle name="Notiz 3 4 3 2 2 5" xfId="21666"/>
    <cellStyle name="Notiz 3 4 3 2 2 5 2" xfId="35981"/>
    <cellStyle name="Notiz 3 4 3 2 2 6" xfId="28803"/>
    <cellStyle name="Notiz 3 4 3 2 3" xfId="16261"/>
    <cellStyle name="Notiz 3 4 3 2 3 2" xfId="23420"/>
    <cellStyle name="Notiz 3 4 3 2 3 2 2" xfId="37735"/>
    <cellStyle name="Notiz 3 4 3 2 3 3" xfId="30576"/>
    <cellStyle name="Notiz 3 4 3 2 4" xfId="18615"/>
    <cellStyle name="Notiz 3 4 3 2 4 2" xfId="25752"/>
    <cellStyle name="Notiz 3 4 3 2 4 2 2" xfId="40067"/>
    <cellStyle name="Notiz 3 4 3 2 4 3" xfId="32930"/>
    <cellStyle name="Notiz 3 4 4" xfId="13645"/>
    <cellStyle name="Notiz 3 4 4 2" xfId="14131"/>
    <cellStyle name="Notiz 3 4 4 2 2" xfId="16500"/>
    <cellStyle name="Notiz 3 4 4 2 2 2" xfId="23659"/>
    <cellStyle name="Notiz 3 4 4 2 2 2 2" xfId="37974"/>
    <cellStyle name="Notiz 3 4 4 2 2 3" xfId="30815"/>
    <cellStyle name="Notiz 3 4 4 2 3" xfId="18854"/>
    <cellStyle name="Notiz 3 4 4 2 3 2" xfId="25991"/>
    <cellStyle name="Notiz 3 4 4 2 3 2 2" xfId="40306"/>
    <cellStyle name="Notiz 3 4 4 2 3 3" xfId="33169"/>
    <cellStyle name="Notiz 3 4 4 2 4" xfId="20191"/>
    <cellStyle name="Notiz 3 4 4 2 4 2" xfId="27328"/>
    <cellStyle name="Notiz 3 4 4 2 4 2 2" xfId="41643"/>
    <cellStyle name="Notiz 3 4 4 2 4 3" xfId="34506"/>
    <cellStyle name="Notiz 3 4 4 2 5" xfId="21406"/>
    <cellStyle name="Notiz 3 4 4 2 5 2" xfId="35721"/>
    <cellStyle name="Notiz 3 4 4 2 6" xfId="28543"/>
    <cellStyle name="Notiz 3 4 4 3" xfId="16014"/>
    <cellStyle name="Notiz 3 4 4 3 2" xfId="23173"/>
    <cellStyle name="Notiz 3 4 4 3 2 2" xfId="37488"/>
    <cellStyle name="Notiz 3 4 4 3 3" xfId="30329"/>
    <cellStyle name="Notiz 3 4 4 4" xfId="18368"/>
    <cellStyle name="Notiz 3 4 4 4 2" xfId="25505"/>
    <cellStyle name="Notiz 3 4 4 4 2 2" xfId="39820"/>
    <cellStyle name="Notiz 3 4 4 4 3" xfId="32683"/>
    <cellStyle name="Notiz 3 5" xfId="1717"/>
    <cellStyle name="Notiz 3 5 2" xfId="3750"/>
    <cellStyle name="Notiz 3 5 2 2" xfId="14024"/>
    <cellStyle name="Notiz 3 5 2 2 2" xfId="14947"/>
    <cellStyle name="Notiz 3 5 2 2 2 2" xfId="17304"/>
    <cellStyle name="Notiz 3 5 2 2 2 2 2" xfId="24441"/>
    <cellStyle name="Notiz 3 5 2 2 2 2 2 2" xfId="38756"/>
    <cellStyle name="Notiz 3 5 2 2 2 2 3" xfId="31619"/>
    <cellStyle name="Notiz 3 5 2 2 2 3" xfId="19658"/>
    <cellStyle name="Notiz 3 5 2 2 2 3 2" xfId="26795"/>
    <cellStyle name="Notiz 3 5 2 2 2 3 2 2" xfId="41110"/>
    <cellStyle name="Notiz 3 5 2 2 2 3 3" xfId="33973"/>
    <cellStyle name="Notiz 3 5 2 2 2 4" xfId="20934"/>
    <cellStyle name="Notiz 3 5 2 2 2 4 2" xfId="28071"/>
    <cellStyle name="Notiz 3 5 2 2 2 4 2 2" xfId="42386"/>
    <cellStyle name="Notiz 3 5 2 2 2 4 3" xfId="35249"/>
    <cellStyle name="Notiz 3 5 2 2 2 5" xfId="22110"/>
    <cellStyle name="Notiz 3 5 2 2 2 5 2" xfId="36425"/>
    <cellStyle name="Notiz 3 5 2 2 2 6" xfId="29266"/>
    <cellStyle name="Notiz 3 5 2 2 3" xfId="16393"/>
    <cellStyle name="Notiz 3 5 2 2 3 2" xfId="23552"/>
    <cellStyle name="Notiz 3 5 2 2 3 2 2" xfId="37867"/>
    <cellStyle name="Notiz 3 5 2 2 3 3" xfId="30708"/>
    <cellStyle name="Notiz 3 5 2 2 4" xfId="18747"/>
    <cellStyle name="Notiz 3 5 2 2 4 2" xfId="25884"/>
    <cellStyle name="Notiz 3 5 2 2 4 2 2" xfId="40199"/>
    <cellStyle name="Notiz 3 5 2 2 4 3" xfId="33062"/>
    <cellStyle name="Notiz 3 5 3" xfId="11717"/>
    <cellStyle name="Notiz 3 5 3 2" xfId="13893"/>
    <cellStyle name="Notiz 3 5 3 2 2" xfId="14525"/>
    <cellStyle name="Notiz 3 5 3 2 2 2" xfId="16894"/>
    <cellStyle name="Notiz 3 5 3 2 2 2 2" xfId="24053"/>
    <cellStyle name="Notiz 3 5 3 2 2 2 2 2" xfId="38368"/>
    <cellStyle name="Notiz 3 5 3 2 2 2 3" xfId="31209"/>
    <cellStyle name="Notiz 3 5 3 2 2 3" xfId="19248"/>
    <cellStyle name="Notiz 3 5 3 2 2 3 2" xfId="26385"/>
    <cellStyle name="Notiz 3 5 3 2 2 3 2 2" xfId="40700"/>
    <cellStyle name="Notiz 3 5 3 2 2 3 3" xfId="33563"/>
    <cellStyle name="Notiz 3 5 3 2 2 4" xfId="20555"/>
    <cellStyle name="Notiz 3 5 3 2 2 4 2" xfId="27692"/>
    <cellStyle name="Notiz 3 5 3 2 2 4 2 2" xfId="42007"/>
    <cellStyle name="Notiz 3 5 3 2 2 4 3" xfId="34870"/>
    <cellStyle name="Notiz 3 5 3 2 2 5" xfId="21770"/>
    <cellStyle name="Notiz 3 5 3 2 2 5 2" xfId="36085"/>
    <cellStyle name="Notiz 3 5 3 2 2 6" xfId="28907"/>
    <cellStyle name="Notiz 3 5 3 2 3" xfId="16262"/>
    <cellStyle name="Notiz 3 5 3 2 3 2" xfId="23421"/>
    <cellStyle name="Notiz 3 5 3 2 3 2 2" xfId="37736"/>
    <cellStyle name="Notiz 3 5 3 2 3 3" xfId="30577"/>
    <cellStyle name="Notiz 3 5 3 2 4" xfId="18616"/>
    <cellStyle name="Notiz 3 5 3 2 4 2" xfId="25753"/>
    <cellStyle name="Notiz 3 5 3 2 4 2 2" xfId="40068"/>
    <cellStyle name="Notiz 3 5 3 2 4 3" xfId="32931"/>
    <cellStyle name="Notiz 3 5 4" xfId="13646"/>
    <cellStyle name="Notiz 3 5 4 2" xfId="13795"/>
    <cellStyle name="Notiz 3 5 4 2 2" xfId="16164"/>
    <cellStyle name="Notiz 3 5 4 2 2 2" xfId="23323"/>
    <cellStyle name="Notiz 3 5 4 2 2 2 2" xfId="37638"/>
    <cellStyle name="Notiz 3 5 4 2 2 3" xfId="30479"/>
    <cellStyle name="Notiz 3 5 4 2 3" xfId="18518"/>
    <cellStyle name="Notiz 3 5 4 2 3 2" xfId="25655"/>
    <cellStyle name="Notiz 3 5 4 2 3 2 2" xfId="39970"/>
    <cellStyle name="Notiz 3 5 4 2 3 3" xfId="32833"/>
    <cellStyle name="Notiz 3 5 4 2 4" xfId="20043"/>
    <cellStyle name="Notiz 3 5 4 2 4 2" xfId="27180"/>
    <cellStyle name="Notiz 3 5 4 2 4 2 2" xfId="41495"/>
    <cellStyle name="Notiz 3 5 4 2 4 3" xfId="34358"/>
    <cellStyle name="Notiz 3 5 4 2 5" xfId="21258"/>
    <cellStyle name="Notiz 3 5 4 2 5 2" xfId="35573"/>
    <cellStyle name="Notiz 3 5 4 2 6" xfId="28395"/>
    <cellStyle name="Notiz 3 5 4 3" xfId="16015"/>
    <cellStyle name="Notiz 3 5 4 3 2" xfId="23174"/>
    <cellStyle name="Notiz 3 5 4 3 2 2" xfId="37489"/>
    <cellStyle name="Notiz 3 5 4 3 3" xfId="30330"/>
    <cellStyle name="Notiz 3 5 4 4" xfId="18369"/>
    <cellStyle name="Notiz 3 5 4 4 2" xfId="25506"/>
    <cellStyle name="Notiz 3 5 4 4 2 2" xfId="39821"/>
    <cellStyle name="Notiz 3 5 4 4 3" xfId="32684"/>
    <cellStyle name="Notiz 3 6" xfId="1718"/>
    <cellStyle name="Notiz 3 6 2" xfId="3751"/>
    <cellStyle name="Notiz 3 6 2 2" xfId="14025"/>
    <cellStyle name="Notiz 3 6 2 2 2" xfId="14948"/>
    <cellStyle name="Notiz 3 6 2 2 2 2" xfId="17305"/>
    <cellStyle name="Notiz 3 6 2 2 2 2 2" xfId="24442"/>
    <cellStyle name="Notiz 3 6 2 2 2 2 2 2" xfId="38757"/>
    <cellStyle name="Notiz 3 6 2 2 2 2 3" xfId="31620"/>
    <cellStyle name="Notiz 3 6 2 2 2 3" xfId="19659"/>
    <cellStyle name="Notiz 3 6 2 2 2 3 2" xfId="26796"/>
    <cellStyle name="Notiz 3 6 2 2 2 3 2 2" xfId="41111"/>
    <cellStyle name="Notiz 3 6 2 2 2 3 3" xfId="33974"/>
    <cellStyle name="Notiz 3 6 2 2 2 4" xfId="20935"/>
    <cellStyle name="Notiz 3 6 2 2 2 4 2" xfId="28072"/>
    <cellStyle name="Notiz 3 6 2 2 2 4 2 2" xfId="42387"/>
    <cellStyle name="Notiz 3 6 2 2 2 4 3" xfId="35250"/>
    <cellStyle name="Notiz 3 6 2 2 2 5" xfId="22111"/>
    <cellStyle name="Notiz 3 6 2 2 2 5 2" xfId="36426"/>
    <cellStyle name="Notiz 3 6 2 2 2 6" xfId="29267"/>
    <cellStyle name="Notiz 3 6 2 2 3" xfId="16394"/>
    <cellStyle name="Notiz 3 6 2 2 3 2" xfId="23553"/>
    <cellStyle name="Notiz 3 6 2 2 3 2 2" xfId="37868"/>
    <cellStyle name="Notiz 3 6 2 2 3 3" xfId="30709"/>
    <cellStyle name="Notiz 3 6 2 2 4" xfId="18748"/>
    <cellStyle name="Notiz 3 6 2 2 4 2" xfId="25885"/>
    <cellStyle name="Notiz 3 6 2 2 4 2 2" xfId="40200"/>
    <cellStyle name="Notiz 3 6 2 2 4 3" xfId="33063"/>
    <cellStyle name="Notiz 3 6 3" xfId="11718"/>
    <cellStyle name="Notiz 3 6 3 2" xfId="13894"/>
    <cellStyle name="Notiz 3 6 3 2 2" xfId="14396"/>
    <cellStyle name="Notiz 3 6 3 2 2 2" xfId="16765"/>
    <cellStyle name="Notiz 3 6 3 2 2 2 2" xfId="23924"/>
    <cellStyle name="Notiz 3 6 3 2 2 2 2 2" xfId="38239"/>
    <cellStyle name="Notiz 3 6 3 2 2 2 3" xfId="31080"/>
    <cellStyle name="Notiz 3 6 3 2 2 3" xfId="19119"/>
    <cellStyle name="Notiz 3 6 3 2 2 3 2" xfId="26256"/>
    <cellStyle name="Notiz 3 6 3 2 2 3 2 2" xfId="40571"/>
    <cellStyle name="Notiz 3 6 3 2 2 3 3" xfId="33434"/>
    <cellStyle name="Notiz 3 6 3 2 2 4" xfId="20452"/>
    <cellStyle name="Notiz 3 6 3 2 2 4 2" xfId="27589"/>
    <cellStyle name="Notiz 3 6 3 2 2 4 2 2" xfId="41904"/>
    <cellStyle name="Notiz 3 6 3 2 2 4 3" xfId="34767"/>
    <cellStyle name="Notiz 3 6 3 2 2 5" xfId="21667"/>
    <cellStyle name="Notiz 3 6 3 2 2 5 2" xfId="35982"/>
    <cellStyle name="Notiz 3 6 3 2 2 6" xfId="28804"/>
    <cellStyle name="Notiz 3 6 3 2 3" xfId="16263"/>
    <cellStyle name="Notiz 3 6 3 2 3 2" xfId="23422"/>
    <cellStyle name="Notiz 3 6 3 2 3 2 2" xfId="37737"/>
    <cellStyle name="Notiz 3 6 3 2 3 3" xfId="30578"/>
    <cellStyle name="Notiz 3 6 3 2 4" xfId="18617"/>
    <cellStyle name="Notiz 3 6 3 2 4 2" xfId="25754"/>
    <cellStyle name="Notiz 3 6 3 2 4 2 2" xfId="40069"/>
    <cellStyle name="Notiz 3 6 3 2 4 3" xfId="32932"/>
    <cellStyle name="Notiz 3 6 4" xfId="13647"/>
    <cellStyle name="Notiz 3 6 4 2" xfId="14377"/>
    <cellStyle name="Notiz 3 6 4 2 2" xfId="16746"/>
    <cellStyle name="Notiz 3 6 4 2 2 2" xfId="23905"/>
    <cellStyle name="Notiz 3 6 4 2 2 2 2" xfId="38220"/>
    <cellStyle name="Notiz 3 6 4 2 2 3" xfId="31061"/>
    <cellStyle name="Notiz 3 6 4 2 3" xfId="19100"/>
    <cellStyle name="Notiz 3 6 4 2 3 2" xfId="26237"/>
    <cellStyle name="Notiz 3 6 4 2 3 2 2" xfId="40552"/>
    <cellStyle name="Notiz 3 6 4 2 3 3" xfId="33415"/>
    <cellStyle name="Notiz 3 6 4 2 4" xfId="20433"/>
    <cellStyle name="Notiz 3 6 4 2 4 2" xfId="27570"/>
    <cellStyle name="Notiz 3 6 4 2 4 2 2" xfId="41885"/>
    <cellStyle name="Notiz 3 6 4 2 4 3" xfId="34748"/>
    <cellStyle name="Notiz 3 6 4 2 5" xfId="21648"/>
    <cellStyle name="Notiz 3 6 4 2 5 2" xfId="35963"/>
    <cellStyle name="Notiz 3 6 4 2 6" xfId="28785"/>
    <cellStyle name="Notiz 3 6 4 3" xfId="16016"/>
    <cellStyle name="Notiz 3 6 4 3 2" xfId="23175"/>
    <cellStyle name="Notiz 3 6 4 3 2 2" xfId="37490"/>
    <cellStyle name="Notiz 3 6 4 3 3" xfId="30331"/>
    <cellStyle name="Notiz 3 6 4 4" xfId="18370"/>
    <cellStyle name="Notiz 3 6 4 4 2" xfId="25507"/>
    <cellStyle name="Notiz 3 6 4 4 2 2" xfId="39822"/>
    <cellStyle name="Notiz 3 6 4 4 3" xfId="32685"/>
    <cellStyle name="Notiz 3 7" xfId="1719"/>
    <cellStyle name="Notiz 3 7 2" xfId="3752"/>
    <cellStyle name="Notiz 3 7 2 2" xfId="14026"/>
    <cellStyle name="Notiz 3 7 2 2 2" xfId="14949"/>
    <cellStyle name="Notiz 3 7 2 2 2 2" xfId="17306"/>
    <cellStyle name="Notiz 3 7 2 2 2 2 2" xfId="24443"/>
    <cellStyle name="Notiz 3 7 2 2 2 2 2 2" xfId="38758"/>
    <cellStyle name="Notiz 3 7 2 2 2 2 3" xfId="31621"/>
    <cellStyle name="Notiz 3 7 2 2 2 3" xfId="19660"/>
    <cellStyle name="Notiz 3 7 2 2 2 3 2" xfId="26797"/>
    <cellStyle name="Notiz 3 7 2 2 2 3 2 2" xfId="41112"/>
    <cellStyle name="Notiz 3 7 2 2 2 3 3" xfId="33975"/>
    <cellStyle name="Notiz 3 7 2 2 2 4" xfId="20936"/>
    <cellStyle name="Notiz 3 7 2 2 2 4 2" xfId="28073"/>
    <cellStyle name="Notiz 3 7 2 2 2 4 2 2" xfId="42388"/>
    <cellStyle name="Notiz 3 7 2 2 2 4 3" xfId="35251"/>
    <cellStyle name="Notiz 3 7 2 2 2 5" xfId="22112"/>
    <cellStyle name="Notiz 3 7 2 2 2 5 2" xfId="36427"/>
    <cellStyle name="Notiz 3 7 2 2 2 6" xfId="29268"/>
    <cellStyle name="Notiz 3 7 2 2 3" xfId="16395"/>
    <cellStyle name="Notiz 3 7 2 2 3 2" xfId="23554"/>
    <cellStyle name="Notiz 3 7 2 2 3 2 2" xfId="37869"/>
    <cellStyle name="Notiz 3 7 2 2 3 3" xfId="30710"/>
    <cellStyle name="Notiz 3 7 2 2 4" xfId="18749"/>
    <cellStyle name="Notiz 3 7 2 2 4 2" xfId="25886"/>
    <cellStyle name="Notiz 3 7 2 2 4 2 2" xfId="40201"/>
    <cellStyle name="Notiz 3 7 2 2 4 3" xfId="33064"/>
    <cellStyle name="Notiz 3 7 3" xfId="11719"/>
    <cellStyle name="Notiz 3 7 3 2" xfId="13895"/>
    <cellStyle name="Notiz 3 7 3 2 2" xfId="13949"/>
    <cellStyle name="Notiz 3 7 3 2 2 2" xfId="16318"/>
    <cellStyle name="Notiz 3 7 3 2 2 2 2" xfId="23477"/>
    <cellStyle name="Notiz 3 7 3 2 2 2 2 2" xfId="37792"/>
    <cellStyle name="Notiz 3 7 3 2 2 2 3" xfId="30633"/>
    <cellStyle name="Notiz 3 7 3 2 2 3" xfId="18672"/>
    <cellStyle name="Notiz 3 7 3 2 2 3 2" xfId="25809"/>
    <cellStyle name="Notiz 3 7 3 2 2 3 2 2" xfId="40124"/>
    <cellStyle name="Notiz 3 7 3 2 2 3 3" xfId="32987"/>
    <cellStyle name="Notiz 3 7 3 2 2 4" xfId="20113"/>
    <cellStyle name="Notiz 3 7 3 2 2 4 2" xfId="27250"/>
    <cellStyle name="Notiz 3 7 3 2 2 4 2 2" xfId="41565"/>
    <cellStyle name="Notiz 3 7 3 2 2 4 3" xfId="34428"/>
    <cellStyle name="Notiz 3 7 3 2 2 5" xfId="21328"/>
    <cellStyle name="Notiz 3 7 3 2 2 5 2" xfId="35643"/>
    <cellStyle name="Notiz 3 7 3 2 2 6" xfId="28465"/>
    <cellStyle name="Notiz 3 7 3 2 3" xfId="16264"/>
    <cellStyle name="Notiz 3 7 3 2 3 2" xfId="23423"/>
    <cellStyle name="Notiz 3 7 3 2 3 2 2" xfId="37738"/>
    <cellStyle name="Notiz 3 7 3 2 3 3" xfId="30579"/>
    <cellStyle name="Notiz 3 7 3 2 4" xfId="18618"/>
    <cellStyle name="Notiz 3 7 3 2 4 2" xfId="25755"/>
    <cellStyle name="Notiz 3 7 3 2 4 2 2" xfId="40070"/>
    <cellStyle name="Notiz 3 7 3 2 4 3" xfId="32933"/>
    <cellStyle name="Notiz 3 7 4" xfId="13648"/>
    <cellStyle name="Notiz 3 7 4 2" xfId="13708"/>
    <cellStyle name="Notiz 3 7 4 2 2" xfId="16077"/>
    <cellStyle name="Notiz 3 7 4 2 2 2" xfId="23236"/>
    <cellStyle name="Notiz 3 7 4 2 2 2 2" xfId="37551"/>
    <cellStyle name="Notiz 3 7 4 2 2 3" xfId="30392"/>
    <cellStyle name="Notiz 3 7 4 2 3" xfId="18431"/>
    <cellStyle name="Notiz 3 7 4 2 3 2" xfId="25568"/>
    <cellStyle name="Notiz 3 7 4 2 3 2 2" xfId="39883"/>
    <cellStyle name="Notiz 3 7 4 2 3 3" xfId="32746"/>
    <cellStyle name="Notiz 3 7 4 2 4" xfId="19957"/>
    <cellStyle name="Notiz 3 7 4 2 4 2" xfId="27094"/>
    <cellStyle name="Notiz 3 7 4 2 4 2 2" xfId="41409"/>
    <cellStyle name="Notiz 3 7 4 2 4 3" xfId="34272"/>
    <cellStyle name="Notiz 3 7 4 2 5" xfId="21172"/>
    <cellStyle name="Notiz 3 7 4 2 5 2" xfId="35487"/>
    <cellStyle name="Notiz 3 7 4 2 6" xfId="28309"/>
    <cellStyle name="Notiz 3 7 4 3" xfId="16017"/>
    <cellStyle name="Notiz 3 7 4 3 2" xfId="23176"/>
    <cellStyle name="Notiz 3 7 4 3 2 2" xfId="37491"/>
    <cellStyle name="Notiz 3 7 4 3 3" xfId="30332"/>
    <cellStyle name="Notiz 3 7 4 4" xfId="18371"/>
    <cellStyle name="Notiz 3 7 4 4 2" xfId="25508"/>
    <cellStyle name="Notiz 3 7 4 4 2 2" xfId="39823"/>
    <cellStyle name="Notiz 3 7 4 4 3" xfId="32686"/>
    <cellStyle name="Notiz 3 8" xfId="1720"/>
    <cellStyle name="Notiz 3 8 2" xfId="3753"/>
    <cellStyle name="Notiz 3 8 2 2" xfId="14027"/>
    <cellStyle name="Notiz 3 8 2 2 2" xfId="14950"/>
    <cellStyle name="Notiz 3 8 2 2 2 2" xfId="17307"/>
    <cellStyle name="Notiz 3 8 2 2 2 2 2" xfId="24444"/>
    <cellStyle name="Notiz 3 8 2 2 2 2 2 2" xfId="38759"/>
    <cellStyle name="Notiz 3 8 2 2 2 2 3" xfId="31622"/>
    <cellStyle name="Notiz 3 8 2 2 2 3" xfId="19661"/>
    <cellStyle name="Notiz 3 8 2 2 2 3 2" xfId="26798"/>
    <cellStyle name="Notiz 3 8 2 2 2 3 2 2" xfId="41113"/>
    <cellStyle name="Notiz 3 8 2 2 2 3 3" xfId="33976"/>
    <cellStyle name="Notiz 3 8 2 2 2 4" xfId="20937"/>
    <cellStyle name="Notiz 3 8 2 2 2 4 2" xfId="28074"/>
    <cellStyle name="Notiz 3 8 2 2 2 4 2 2" xfId="42389"/>
    <cellStyle name="Notiz 3 8 2 2 2 4 3" xfId="35252"/>
    <cellStyle name="Notiz 3 8 2 2 2 5" xfId="22113"/>
    <cellStyle name="Notiz 3 8 2 2 2 5 2" xfId="36428"/>
    <cellStyle name="Notiz 3 8 2 2 2 6" xfId="29269"/>
    <cellStyle name="Notiz 3 8 2 2 3" xfId="16396"/>
    <cellStyle name="Notiz 3 8 2 2 3 2" xfId="23555"/>
    <cellStyle name="Notiz 3 8 2 2 3 2 2" xfId="37870"/>
    <cellStyle name="Notiz 3 8 2 2 3 3" xfId="30711"/>
    <cellStyle name="Notiz 3 8 2 2 4" xfId="18750"/>
    <cellStyle name="Notiz 3 8 2 2 4 2" xfId="25887"/>
    <cellStyle name="Notiz 3 8 2 2 4 2 2" xfId="40202"/>
    <cellStyle name="Notiz 3 8 2 2 4 3" xfId="33065"/>
    <cellStyle name="Notiz 3 8 3" xfId="11720"/>
    <cellStyle name="Notiz 3 8 3 2" xfId="13896"/>
    <cellStyle name="Notiz 3 8 3 2 2" xfId="14397"/>
    <cellStyle name="Notiz 3 8 3 2 2 2" xfId="16766"/>
    <cellStyle name="Notiz 3 8 3 2 2 2 2" xfId="23925"/>
    <cellStyle name="Notiz 3 8 3 2 2 2 2 2" xfId="38240"/>
    <cellStyle name="Notiz 3 8 3 2 2 2 3" xfId="31081"/>
    <cellStyle name="Notiz 3 8 3 2 2 3" xfId="19120"/>
    <cellStyle name="Notiz 3 8 3 2 2 3 2" xfId="26257"/>
    <cellStyle name="Notiz 3 8 3 2 2 3 2 2" xfId="40572"/>
    <cellStyle name="Notiz 3 8 3 2 2 3 3" xfId="33435"/>
    <cellStyle name="Notiz 3 8 3 2 2 4" xfId="20453"/>
    <cellStyle name="Notiz 3 8 3 2 2 4 2" xfId="27590"/>
    <cellStyle name="Notiz 3 8 3 2 2 4 2 2" xfId="41905"/>
    <cellStyle name="Notiz 3 8 3 2 2 4 3" xfId="34768"/>
    <cellStyle name="Notiz 3 8 3 2 2 5" xfId="21668"/>
    <cellStyle name="Notiz 3 8 3 2 2 5 2" xfId="35983"/>
    <cellStyle name="Notiz 3 8 3 2 2 6" xfId="28805"/>
    <cellStyle name="Notiz 3 8 3 2 3" xfId="16265"/>
    <cellStyle name="Notiz 3 8 3 2 3 2" xfId="23424"/>
    <cellStyle name="Notiz 3 8 3 2 3 2 2" xfId="37739"/>
    <cellStyle name="Notiz 3 8 3 2 3 3" xfId="30580"/>
    <cellStyle name="Notiz 3 8 3 2 4" xfId="18619"/>
    <cellStyle name="Notiz 3 8 3 2 4 2" xfId="25756"/>
    <cellStyle name="Notiz 3 8 3 2 4 2 2" xfId="40071"/>
    <cellStyle name="Notiz 3 8 3 2 4 3" xfId="32934"/>
    <cellStyle name="Notiz 3 8 4" xfId="13649"/>
    <cellStyle name="Notiz 3 8 4 2" xfId="14685"/>
    <cellStyle name="Notiz 3 8 4 2 2" xfId="17048"/>
    <cellStyle name="Notiz 3 8 4 2 2 2" xfId="24207"/>
    <cellStyle name="Notiz 3 8 4 2 2 2 2" xfId="38522"/>
    <cellStyle name="Notiz 3 8 4 2 2 3" xfId="31363"/>
    <cellStyle name="Notiz 3 8 4 2 3" xfId="19402"/>
    <cellStyle name="Notiz 3 8 4 2 3 2" xfId="26539"/>
    <cellStyle name="Notiz 3 8 4 2 3 2 2" xfId="40854"/>
    <cellStyle name="Notiz 3 8 4 2 3 3" xfId="33717"/>
    <cellStyle name="Notiz 3 8 4 2 4" xfId="20700"/>
    <cellStyle name="Notiz 3 8 4 2 4 2" xfId="27837"/>
    <cellStyle name="Notiz 3 8 4 2 4 2 2" xfId="42152"/>
    <cellStyle name="Notiz 3 8 4 2 4 3" xfId="35015"/>
    <cellStyle name="Notiz 3 8 4 2 5" xfId="21915"/>
    <cellStyle name="Notiz 3 8 4 2 5 2" xfId="36230"/>
    <cellStyle name="Notiz 3 8 4 2 6" xfId="29052"/>
    <cellStyle name="Notiz 3 8 4 3" xfId="16018"/>
    <cellStyle name="Notiz 3 8 4 3 2" xfId="23177"/>
    <cellStyle name="Notiz 3 8 4 3 2 2" xfId="37492"/>
    <cellStyle name="Notiz 3 8 4 3 3" xfId="30333"/>
    <cellStyle name="Notiz 3 8 4 4" xfId="18372"/>
    <cellStyle name="Notiz 3 8 4 4 2" xfId="25509"/>
    <cellStyle name="Notiz 3 8 4 4 2 2" xfId="39824"/>
    <cellStyle name="Notiz 3 8 4 4 3" xfId="32687"/>
    <cellStyle name="Notiz 3 9" xfId="1699"/>
    <cellStyle name="Notiz 3 9 2" xfId="2990"/>
    <cellStyle name="Notiz 3 9 2 2" xfId="4120"/>
    <cellStyle name="Notiz 3 9 2 2 2" xfId="14040"/>
    <cellStyle name="Notiz 3 9 2 2 2 2" xfId="14952"/>
    <cellStyle name="Notiz 3 9 2 2 2 2 2" xfId="17309"/>
    <cellStyle name="Notiz 3 9 2 2 2 2 2 2" xfId="24446"/>
    <cellStyle name="Notiz 3 9 2 2 2 2 2 2 2" xfId="38761"/>
    <cellStyle name="Notiz 3 9 2 2 2 2 2 3" xfId="31624"/>
    <cellStyle name="Notiz 3 9 2 2 2 2 3" xfId="19663"/>
    <cellStyle name="Notiz 3 9 2 2 2 2 3 2" xfId="26800"/>
    <cellStyle name="Notiz 3 9 2 2 2 2 3 2 2" xfId="41115"/>
    <cellStyle name="Notiz 3 9 2 2 2 2 3 3" xfId="33978"/>
    <cellStyle name="Notiz 3 9 2 2 2 2 4" xfId="20939"/>
    <cellStyle name="Notiz 3 9 2 2 2 2 4 2" xfId="28076"/>
    <cellStyle name="Notiz 3 9 2 2 2 2 4 2 2" xfId="42391"/>
    <cellStyle name="Notiz 3 9 2 2 2 2 4 3" xfId="35254"/>
    <cellStyle name="Notiz 3 9 2 2 2 2 5" xfId="22115"/>
    <cellStyle name="Notiz 3 9 2 2 2 2 5 2" xfId="36430"/>
    <cellStyle name="Notiz 3 9 2 2 2 2 6" xfId="29271"/>
    <cellStyle name="Notiz 3 9 2 2 2 3" xfId="16409"/>
    <cellStyle name="Notiz 3 9 2 2 2 3 2" xfId="23568"/>
    <cellStyle name="Notiz 3 9 2 2 2 3 2 2" xfId="37883"/>
    <cellStyle name="Notiz 3 9 2 2 2 3 3" xfId="30724"/>
    <cellStyle name="Notiz 3 9 2 2 2 4" xfId="18763"/>
    <cellStyle name="Notiz 3 9 2 2 2 4 2" xfId="25900"/>
    <cellStyle name="Notiz 3 9 2 2 2 4 2 2" xfId="40215"/>
    <cellStyle name="Notiz 3 9 2 2 2 4 3" xfId="33078"/>
    <cellStyle name="Notiz 3 9 2 3" xfId="11803"/>
    <cellStyle name="Notiz 3 9 2 3 2" xfId="13934"/>
    <cellStyle name="Notiz 3 9 2 3 2 2" xfId="13407"/>
    <cellStyle name="Notiz 3 9 2 3 2 2 2" xfId="15776"/>
    <cellStyle name="Notiz 3 9 2 3 2 2 2 2" xfId="22935"/>
    <cellStyle name="Notiz 3 9 2 3 2 2 2 2 2" xfId="37250"/>
    <cellStyle name="Notiz 3 9 2 3 2 2 2 3" xfId="30091"/>
    <cellStyle name="Notiz 3 9 2 3 2 2 3" xfId="18130"/>
    <cellStyle name="Notiz 3 9 2 3 2 2 3 2" xfId="25267"/>
    <cellStyle name="Notiz 3 9 2 3 2 2 3 2 2" xfId="39582"/>
    <cellStyle name="Notiz 3 9 2 3 2 2 3 3" xfId="32445"/>
    <cellStyle name="Notiz 3 9 2 3 2 2 4" xfId="19834"/>
    <cellStyle name="Notiz 3 9 2 3 2 2 4 2" xfId="26971"/>
    <cellStyle name="Notiz 3 9 2 3 2 2 4 2 2" xfId="41286"/>
    <cellStyle name="Notiz 3 9 2 3 2 2 4 3" xfId="34149"/>
    <cellStyle name="Notiz 3 9 2 3 2 2 5" xfId="21049"/>
    <cellStyle name="Notiz 3 9 2 3 2 2 5 2" xfId="35364"/>
    <cellStyle name="Notiz 3 9 2 3 2 2 6" xfId="28186"/>
    <cellStyle name="Notiz 3 9 2 3 2 3" xfId="16303"/>
    <cellStyle name="Notiz 3 9 2 3 2 3 2" xfId="23462"/>
    <cellStyle name="Notiz 3 9 2 3 2 3 2 2" xfId="37777"/>
    <cellStyle name="Notiz 3 9 2 3 2 3 3" xfId="30618"/>
    <cellStyle name="Notiz 3 9 2 3 2 4" xfId="18657"/>
    <cellStyle name="Notiz 3 9 2 3 2 4 2" xfId="25794"/>
    <cellStyle name="Notiz 3 9 2 3 2 4 2 2" xfId="40109"/>
    <cellStyle name="Notiz 3 9 2 3 2 4 3" xfId="32972"/>
    <cellStyle name="Notiz 3 9 2 4" xfId="13774"/>
    <cellStyle name="Notiz 3 9 2 4 2" xfId="14716"/>
    <cellStyle name="Notiz 3 9 2 4 2 2" xfId="17079"/>
    <cellStyle name="Notiz 3 9 2 4 2 2 2" xfId="24238"/>
    <cellStyle name="Notiz 3 9 2 4 2 2 2 2" xfId="38553"/>
    <cellStyle name="Notiz 3 9 2 4 2 2 3" xfId="31394"/>
    <cellStyle name="Notiz 3 9 2 4 2 3" xfId="19433"/>
    <cellStyle name="Notiz 3 9 2 4 2 3 2" xfId="26570"/>
    <cellStyle name="Notiz 3 9 2 4 2 3 2 2" xfId="40885"/>
    <cellStyle name="Notiz 3 9 2 4 2 3 3" xfId="33748"/>
    <cellStyle name="Notiz 3 9 2 4 2 4" xfId="20731"/>
    <cellStyle name="Notiz 3 9 2 4 2 4 2" xfId="27868"/>
    <cellStyle name="Notiz 3 9 2 4 2 4 2 2" xfId="42183"/>
    <cellStyle name="Notiz 3 9 2 4 2 4 3" xfId="35046"/>
    <cellStyle name="Notiz 3 9 2 4 2 5" xfId="21946"/>
    <cellStyle name="Notiz 3 9 2 4 2 5 2" xfId="36261"/>
    <cellStyle name="Notiz 3 9 2 4 2 6" xfId="29083"/>
    <cellStyle name="Notiz 3 9 2 4 3" xfId="16143"/>
    <cellStyle name="Notiz 3 9 2 4 3 2" xfId="23302"/>
    <cellStyle name="Notiz 3 9 2 4 3 2 2" xfId="37617"/>
    <cellStyle name="Notiz 3 9 2 4 3 3" xfId="30458"/>
    <cellStyle name="Notiz 3 9 2 4 4" xfId="18497"/>
    <cellStyle name="Notiz 3 9 2 4 4 2" xfId="25634"/>
    <cellStyle name="Notiz 3 9 2 4 4 2 2" xfId="39949"/>
    <cellStyle name="Notiz 3 9 2 4 4 3" xfId="32812"/>
    <cellStyle name="Notiz 3 9 3" xfId="8833"/>
    <cellStyle name="Notiz 3 9 3 2" xfId="14242"/>
    <cellStyle name="Notiz 3 9 3 2 2" xfId="14987"/>
    <cellStyle name="Notiz 3 9 3 2 2 2" xfId="17344"/>
    <cellStyle name="Notiz 3 9 3 2 2 2 2" xfId="24481"/>
    <cellStyle name="Notiz 3 9 3 2 2 2 2 2" xfId="38796"/>
    <cellStyle name="Notiz 3 9 3 2 2 2 3" xfId="31659"/>
    <cellStyle name="Notiz 3 9 3 2 2 3" xfId="19698"/>
    <cellStyle name="Notiz 3 9 3 2 2 3 2" xfId="26835"/>
    <cellStyle name="Notiz 3 9 3 2 2 3 2 2" xfId="41150"/>
    <cellStyle name="Notiz 3 9 3 2 2 3 3" xfId="34013"/>
    <cellStyle name="Notiz 3 9 3 2 2 4" xfId="20974"/>
    <cellStyle name="Notiz 3 9 3 2 2 4 2" xfId="28111"/>
    <cellStyle name="Notiz 3 9 3 2 2 4 2 2" xfId="42426"/>
    <cellStyle name="Notiz 3 9 3 2 2 4 3" xfId="35289"/>
    <cellStyle name="Notiz 3 9 3 2 2 5" xfId="22150"/>
    <cellStyle name="Notiz 3 9 3 2 2 5 2" xfId="36465"/>
    <cellStyle name="Notiz 3 9 3 2 2 6" xfId="29306"/>
    <cellStyle name="Notiz 3 9 3 2 3" xfId="16611"/>
    <cellStyle name="Notiz 3 9 3 2 3 2" xfId="23770"/>
    <cellStyle name="Notiz 3 9 3 2 3 2 2" xfId="38085"/>
    <cellStyle name="Notiz 3 9 3 2 3 3" xfId="30926"/>
    <cellStyle name="Notiz 3 9 3 2 4" xfId="18965"/>
    <cellStyle name="Notiz 3 9 3 2 4 2" xfId="26102"/>
    <cellStyle name="Notiz 3 9 3 2 4 2 2" xfId="40417"/>
    <cellStyle name="Notiz 3 9 3 2 4 3" xfId="33280"/>
    <cellStyle name="Notiz 3 9 4" xfId="3754"/>
    <cellStyle name="Notiz 3 9 4 2" xfId="14028"/>
    <cellStyle name="Notiz 3 9 4 2 2" xfId="14951"/>
    <cellStyle name="Notiz 3 9 4 2 2 2" xfId="17308"/>
    <cellStyle name="Notiz 3 9 4 2 2 2 2" xfId="24445"/>
    <cellStyle name="Notiz 3 9 4 2 2 2 2 2" xfId="38760"/>
    <cellStyle name="Notiz 3 9 4 2 2 2 3" xfId="31623"/>
    <cellStyle name="Notiz 3 9 4 2 2 3" xfId="19662"/>
    <cellStyle name="Notiz 3 9 4 2 2 3 2" xfId="26799"/>
    <cellStyle name="Notiz 3 9 4 2 2 3 2 2" xfId="41114"/>
    <cellStyle name="Notiz 3 9 4 2 2 3 3" xfId="33977"/>
    <cellStyle name="Notiz 3 9 4 2 2 4" xfId="20938"/>
    <cellStyle name="Notiz 3 9 4 2 2 4 2" xfId="28075"/>
    <cellStyle name="Notiz 3 9 4 2 2 4 2 2" xfId="42390"/>
    <cellStyle name="Notiz 3 9 4 2 2 4 3" xfId="35253"/>
    <cellStyle name="Notiz 3 9 4 2 2 5" xfId="22114"/>
    <cellStyle name="Notiz 3 9 4 2 2 5 2" xfId="36429"/>
    <cellStyle name="Notiz 3 9 4 2 2 6" xfId="29270"/>
    <cellStyle name="Notiz 3 9 4 2 3" xfId="16397"/>
    <cellStyle name="Notiz 3 9 4 2 3 2" xfId="23556"/>
    <cellStyle name="Notiz 3 9 4 2 3 2 2" xfId="37871"/>
    <cellStyle name="Notiz 3 9 4 2 3 3" xfId="30712"/>
    <cellStyle name="Notiz 3 9 4 2 4" xfId="18751"/>
    <cellStyle name="Notiz 3 9 4 2 4 2" xfId="25888"/>
    <cellStyle name="Notiz 3 9 4 2 4 2 2" xfId="40203"/>
    <cellStyle name="Notiz 3 9 4 2 4 3" xfId="33066"/>
    <cellStyle name="Notiz 3 9 5" xfId="2989"/>
    <cellStyle name="Notiz 3 9 5 2" xfId="13933"/>
    <cellStyle name="Notiz 3 9 5 2 2" xfId="14681"/>
    <cellStyle name="Notiz 3 9 5 2 2 2" xfId="17044"/>
    <cellStyle name="Notiz 3 9 5 2 2 2 2" xfId="24203"/>
    <cellStyle name="Notiz 3 9 5 2 2 2 2 2" xfId="38518"/>
    <cellStyle name="Notiz 3 9 5 2 2 2 3" xfId="31359"/>
    <cellStyle name="Notiz 3 9 5 2 2 3" xfId="19398"/>
    <cellStyle name="Notiz 3 9 5 2 2 3 2" xfId="26535"/>
    <cellStyle name="Notiz 3 9 5 2 2 3 2 2" xfId="40850"/>
    <cellStyle name="Notiz 3 9 5 2 2 3 3" xfId="33713"/>
    <cellStyle name="Notiz 3 9 5 2 2 4" xfId="20696"/>
    <cellStyle name="Notiz 3 9 5 2 2 4 2" xfId="27833"/>
    <cellStyle name="Notiz 3 9 5 2 2 4 2 2" xfId="42148"/>
    <cellStyle name="Notiz 3 9 5 2 2 4 3" xfId="35011"/>
    <cellStyle name="Notiz 3 9 5 2 2 5" xfId="21911"/>
    <cellStyle name="Notiz 3 9 5 2 2 5 2" xfId="36226"/>
    <cellStyle name="Notiz 3 9 5 2 2 6" xfId="29048"/>
    <cellStyle name="Notiz 3 9 5 2 3" xfId="16302"/>
    <cellStyle name="Notiz 3 9 5 2 3 2" xfId="23461"/>
    <cellStyle name="Notiz 3 9 5 2 3 2 2" xfId="37776"/>
    <cellStyle name="Notiz 3 9 5 2 3 3" xfId="30617"/>
    <cellStyle name="Notiz 3 9 5 2 4" xfId="18656"/>
    <cellStyle name="Notiz 3 9 5 2 4 2" xfId="25793"/>
    <cellStyle name="Notiz 3 9 5 2 4 2 2" xfId="40108"/>
    <cellStyle name="Notiz 3 9 5 2 4 3" xfId="32971"/>
    <cellStyle name="Notiz 3 9 6" xfId="11700"/>
    <cellStyle name="Notiz 3 9 6 2" xfId="13876"/>
    <cellStyle name="Notiz 3 9 6 2 2" xfId="14684"/>
    <cellStyle name="Notiz 3 9 6 2 2 2" xfId="17047"/>
    <cellStyle name="Notiz 3 9 6 2 2 2 2" xfId="24206"/>
    <cellStyle name="Notiz 3 9 6 2 2 2 2 2" xfId="38521"/>
    <cellStyle name="Notiz 3 9 6 2 2 2 3" xfId="31362"/>
    <cellStyle name="Notiz 3 9 6 2 2 3" xfId="19401"/>
    <cellStyle name="Notiz 3 9 6 2 2 3 2" xfId="26538"/>
    <cellStyle name="Notiz 3 9 6 2 2 3 2 2" xfId="40853"/>
    <cellStyle name="Notiz 3 9 6 2 2 3 3" xfId="33716"/>
    <cellStyle name="Notiz 3 9 6 2 2 4" xfId="20699"/>
    <cellStyle name="Notiz 3 9 6 2 2 4 2" xfId="27836"/>
    <cellStyle name="Notiz 3 9 6 2 2 4 2 2" xfId="42151"/>
    <cellStyle name="Notiz 3 9 6 2 2 4 3" xfId="35014"/>
    <cellStyle name="Notiz 3 9 6 2 2 5" xfId="21914"/>
    <cellStyle name="Notiz 3 9 6 2 2 5 2" xfId="36229"/>
    <cellStyle name="Notiz 3 9 6 2 2 6" xfId="29051"/>
    <cellStyle name="Notiz 3 9 6 2 3" xfId="16245"/>
    <cellStyle name="Notiz 3 9 6 2 3 2" xfId="23404"/>
    <cellStyle name="Notiz 3 9 6 2 3 2 2" xfId="37719"/>
    <cellStyle name="Notiz 3 9 6 2 3 3" xfId="30560"/>
    <cellStyle name="Notiz 3 9 6 2 4" xfId="18599"/>
    <cellStyle name="Notiz 3 9 6 2 4 2" xfId="25736"/>
    <cellStyle name="Notiz 3 9 6 2 4 2 2" xfId="40051"/>
    <cellStyle name="Notiz 3 9 6 2 4 3" xfId="32914"/>
    <cellStyle name="Notiz 3 9 7" xfId="13650"/>
    <cellStyle name="Notiz 3 9 7 2" xfId="13405"/>
    <cellStyle name="Notiz 3 9 7 2 2" xfId="15774"/>
    <cellStyle name="Notiz 3 9 7 2 2 2" xfId="22933"/>
    <cellStyle name="Notiz 3 9 7 2 2 2 2" xfId="37248"/>
    <cellStyle name="Notiz 3 9 7 2 2 3" xfId="30089"/>
    <cellStyle name="Notiz 3 9 7 2 3" xfId="18128"/>
    <cellStyle name="Notiz 3 9 7 2 3 2" xfId="25265"/>
    <cellStyle name="Notiz 3 9 7 2 3 2 2" xfId="39580"/>
    <cellStyle name="Notiz 3 9 7 2 3 3" xfId="32443"/>
    <cellStyle name="Notiz 3 9 7 2 4" xfId="19832"/>
    <cellStyle name="Notiz 3 9 7 2 4 2" xfId="26969"/>
    <cellStyle name="Notiz 3 9 7 2 4 2 2" xfId="41284"/>
    <cellStyle name="Notiz 3 9 7 2 4 3" xfId="34147"/>
    <cellStyle name="Notiz 3 9 7 2 5" xfId="21047"/>
    <cellStyle name="Notiz 3 9 7 2 5 2" xfId="35362"/>
    <cellStyle name="Notiz 3 9 7 2 6" xfId="28184"/>
    <cellStyle name="Notiz 3 9 7 3" xfId="16019"/>
    <cellStyle name="Notiz 3 9 7 3 2" xfId="23178"/>
    <cellStyle name="Notiz 3 9 7 3 2 2" xfId="37493"/>
    <cellStyle name="Notiz 3 9 7 3 3" xfId="30334"/>
    <cellStyle name="Notiz 3 9 7 4" xfId="18373"/>
    <cellStyle name="Notiz 3 9 7 4 2" xfId="25510"/>
    <cellStyle name="Notiz 3 9 7 4 2 2" xfId="39825"/>
    <cellStyle name="Notiz 3 9 7 4 3" xfId="32688"/>
    <cellStyle name="Notiz 4" xfId="1721"/>
    <cellStyle name="Notiz 4 10" xfId="12308"/>
    <cellStyle name="Notiz 4 10 2" xfId="14558"/>
    <cellStyle name="Notiz 4 10 2 2" xfId="15021"/>
    <cellStyle name="Notiz 4 10 2 2 2" xfId="17378"/>
    <cellStyle name="Notiz 4 10 2 2 2 2" xfId="24515"/>
    <cellStyle name="Notiz 4 10 2 2 2 2 2" xfId="38830"/>
    <cellStyle name="Notiz 4 10 2 2 2 3" xfId="31693"/>
    <cellStyle name="Notiz 4 10 2 2 3" xfId="19732"/>
    <cellStyle name="Notiz 4 10 2 2 3 2" xfId="26869"/>
    <cellStyle name="Notiz 4 10 2 2 3 2 2" xfId="41184"/>
    <cellStyle name="Notiz 4 10 2 2 3 3" xfId="34047"/>
    <cellStyle name="Notiz 4 10 2 2 4" xfId="21008"/>
    <cellStyle name="Notiz 4 10 2 2 4 2" xfId="28145"/>
    <cellStyle name="Notiz 4 10 2 2 4 2 2" xfId="42460"/>
    <cellStyle name="Notiz 4 10 2 2 4 3" xfId="35323"/>
    <cellStyle name="Notiz 4 10 2 2 5" xfId="22184"/>
    <cellStyle name="Notiz 4 10 2 2 5 2" xfId="36499"/>
    <cellStyle name="Notiz 4 10 2 2 6" xfId="29340"/>
    <cellStyle name="Notiz 4 10 2 3" xfId="16927"/>
    <cellStyle name="Notiz 4 10 2 3 2" xfId="24086"/>
    <cellStyle name="Notiz 4 10 2 3 2 2" xfId="38401"/>
    <cellStyle name="Notiz 4 10 2 3 3" xfId="31242"/>
    <cellStyle name="Notiz 4 10 2 4" xfId="19281"/>
    <cellStyle name="Notiz 4 10 2 4 2" xfId="26418"/>
    <cellStyle name="Notiz 4 10 2 4 2 2" xfId="40733"/>
    <cellStyle name="Notiz 4 10 2 4 3" xfId="33596"/>
    <cellStyle name="Notiz 4 2" xfId="1722"/>
    <cellStyle name="Notiz 4 2 2" xfId="8114"/>
    <cellStyle name="Notiz 4 2 2 2" xfId="14111"/>
    <cellStyle name="Notiz 4 2 2 2 2" xfId="14981"/>
    <cellStyle name="Notiz 4 2 2 2 2 2" xfId="17338"/>
    <cellStyle name="Notiz 4 2 2 2 2 2 2" xfId="24475"/>
    <cellStyle name="Notiz 4 2 2 2 2 2 2 2" xfId="38790"/>
    <cellStyle name="Notiz 4 2 2 2 2 2 3" xfId="31653"/>
    <cellStyle name="Notiz 4 2 2 2 2 3" xfId="19692"/>
    <cellStyle name="Notiz 4 2 2 2 2 3 2" xfId="26829"/>
    <cellStyle name="Notiz 4 2 2 2 2 3 2 2" xfId="41144"/>
    <cellStyle name="Notiz 4 2 2 2 2 3 3" xfId="34007"/>
    <cellStyle name="Notiz 4 2 2 2 2 4" xfId="20968"/>
    <cellStyle name="Notiz 4 2 2 2 2 4 2" xfId="28105"/>
    <cellStyle name="Notiz 4 2 2 2 2 4 2 2" xfId="42420"/>
    <cellStyle name="Notiz 4 2 2 2 2 4 3" xfId="35283"/>
    <cellStyle name="Notiz 4 2 2 2 2 5" xfId="22144"/>
    <cellStyle name="Notiz 4 2 2 2 2 5 2" xfId="36459"/>
    <cellStyle name="Notiz 4 2 2 2 2 6" xfId="29300"/>
    <cellStyle name="Notiz 4 2 2 2 3" xfId="16480"/>
    <cellStyle name="Notiz 4 2 2 2 3 2" xfId="23639"/>
    <cellStyle name="Notiz 4 2 2 2 3 2 2" xfId="37954"/>
    <cellStyle name="Notiz 4 2 2 2 3 3" xfId="30795"/>
    <cellStyle name="Notiz 4 2 2 2 4" xfId="18834"/>
    <cellStyle name="Notiz 4 2 2 2 4 2" xfId="25971"/>
    <cellStyle name="Notiz 4 2 2 2 4 2 2" xfId="40286"/>
    <cellStyle name="Notiz 4 2 2 2 4 3" xfId="33149"/>
    <cellStyle name="Notiz 4 2 3" xfId="9138"/>
    <cellStyle name="Notiz 4 2 4" xfId="13651"/>
    <cellStyle name="Notiz 4 2 4 2" xfId="14376"/>
    <cellStyle name="Notiz 4 2 4 2 2" xfId="16745"/>
    <cellStyle name="Notiz 4 2 4 2 2 2" xfId="23904"/>
    <cellStyle name="Notiz 4 2 4 2 2 2 2" xfId="38219"/>
    <cellStyle name="Notiz 4 2 4 2 2 3" xfId="31060"/>
    <cellStyle name="Notiz 4 2 4 2 3" xfId="19099"/>
    <cellStyle name="Notiz 4 2 4 2 3 2" xfId="26236"/>
    <cellStyle name="Notiz 4 2 4 2 3 2 2" xfId="40551"/>
    <cellStyle name="Notiz 4 2 4 2 3 3" xfId="33414"/>
    <cellStyle name="Notiz 4 2 4 2 4" xfId="20432"/>
    <cellStyle name="Notiz 4 2 4 2 4 2" xfId="27569"/>
    <cellStyle name="Notiz 4 2 4 2 4 2 2" xfId="41884"/>
    <cellStyle name="Notiz 4 2 4 2 4 3" xfId="34747"/>
    <cellStyle name="Notiz 4 2 4 2 5" xfId="21647"/>
    <cellStyle name="Notiz 4 2 4 2 5 2" xfId="35962"/>
    <cellStyle name="Notiz 4 2 4 2 6" xfId="28784"/>
    <cellStyle name="Notiz 4 2 4 3" xfId="16020"/>
    <cellStyle name="Notiz 4 2 4 3 2" xfId="23179"/>
    <cellStyle name="Notiz 4 2 4 3 2 2" xfId="37494"/>
    <cellStyle name="Notiz 4 2 4 3 3" xfId="30335"/>
    <cellStyle name="Notiz 4 2 4 4" xfId="18374"/>
    <cellStyle name="Notiz 4 2 4 4 2" xfId="25511"/>
    <cellStyle name="Notiz 4 2 4 4 2 2" xfId="39826"/>
    <cellStyle name="Notiz 4 2 4 4 3" xfId="32689"/>
    <cellStyle name="Notiz 4 3" xfId="1723"/>
    <cellStyle name="Notiz 4 3 2" xfId="13652"/>
    <cellStyle name="Notiz 4 3 2 2" xfId="14132"/>
    <cellStyle name="Notiz 4 3 2 2 2" xfId="16501"/>
    <cellStyle name="Notiz 4 3 2 2 2 2" xfId="23660"/>
    <cellStyle name="Notiz 4 3 2 2 2 2 2" xfId="37975"/>
    <cellStyle name="Notiz 4 3 2 2 2 3" xfId="30816"/>
    <cellStyle name="Notiz 4 3 2 2 3" xfId="18855"/>
    <cellStyle name="Notiz 4 3 2 2 3 2" xfId="25992"/>
    <cellStyle name="Notiz 4 3 2 2 3 2 2" xfId="40307"/>
    <cellStyle name="Notiz 4 3 2 2 3 3" xfId="33170"/>
    <cellStyle name="Notiz 4 3 2 2 4" xfId="20192"/>
    <cellStyle name="Notiz 4 3 2 2 4 2" xfId="27329"/>
    <cellStyle name="Notiz 4 3 2 2 4 2 2" xfId="41644"/>
    <cellStyle name="Notiz 4 3 2 2 4 3" xfId="34507"/>
    <cellStyle name="Notiz 4 3 2 2 5" xfId="21407"/>
    <cellStyle name="Notiz 4 3 2 2 5 2" xfId="35722"/>
    <cellStyle name="Notiz 4 3 2 2 6" xfId="28544"/>
    <cellStyle name="Notiz 4 3 2 3" xfId="16021"/>
    <cellStyle name="Notiz 4 3 2 3 2" xfId="23180"/>
    <cellStyle name="Notiz 4 3 2 3 2 2" xfId="37495"/>
    <cellStyle name="Notiz 4 3 2 3 3" xfId="30336"/>
    <cellStyle name="Notiz 4 3 2 4" xfId="18375"/>
    <cellStyle name="Notiz 4 3 2 4 2" xfId="25512"/>
    <cellStyle name="Notiz 4 3 2 4 2 2" xfId="39827"/>
    <cellStyle name="Notiz 4 3 2 4 3" xfId="32690"/>
    <cellStyle name="Notiz 4 4" xfId="1724"/>
    <cellStyle name="Notiz 4 4 2" xfId="13653"/>
    <cellStyle name="Notiz 4 4 2 2" xfId="14039"/>
    <cellStyle name="Notiz 4 4 2 2 2" xfId="16408"/>
    <cellStyle name="Notiz 4 4 2 2 2 2" xfId="23567"/>
    <cellStyle name="Notiz 4 4 2 2 2 2 2" xfId="37882"/>
    <cellStyle name="Notiz 4 4 2 2 2 3" xfId="30723"/>
    <cellStyle name="Notiz 4 4 2 2 3" xfId="18762"/>
    <cellStyle name="Notiz 4 4 2 2 3 2" xfId="25899"/>
    <cellStyle name="Notiz 4 4 2 2 3 2 2" xfId="40214"/>
    <cellStyle name="Notiz 4 4 2 2 3 3" xfId="33077"/>
    <cellStyle name="Notiz 4 4 2 2 4" xfId="20131"/>
    <cellStyle name="Notiz 4 4 2 2 4 2" xfId="27268"/>
    <cellStyle name="Notiz 4 4 2 2 4 2 2" xfId="41583"/>
    <cellStyle name="Notiz 4 4 2 2 4 3" xfId="34446"/>
    <cellStyle name="Notiz 4 4 2 2 5" xfId="21346"/>
    <cellStyle name="Notiz 4 4 2 2 5 2" xfId="35661"/>
    <cellStyle name="Notiz 4 4 2 2 6" xfId="28483"/>
    <cellStyle name="Notiz 4 4 2 3" xfId="16022"/>
    <cellStyle name="Notiz 4 4 2 3 2" xfId="23181"/>
    <cellStyle name="Notiz 4 4 2 3 2 2" xfId="37496"/>
    <cellStyle name="Notiz 4 4 2 3 3" xfId="30337"/>
    <cellStyle name="Notiz 4 4 2 4" xfId="18376"/>
    <cellStyle name="Notiz 4 4 2 4 2" xfId="25513"/>
    <cellStyle name="Notiz 4 4 2 4 2 2" xfId="39828"/>
    <cellStyle name="Notiz 4 4 2 4 3" xfId="32691"/>
    <cellStyle name="Notiz 4 5" xfId="1725"/>
    <cellStyle name="Notiz 4 5 2" xfId="13654"/>
    <cellStyle name="Notiz 4 5 2 2" xfId="14654"/>
    <cellStyle name="Notiz 4 5 2 2 2" xfId="17017"/>
    <cellStyle name="Notiz 4 5 2 2 2 2" xfId="24176"/>
    <cellStyle name="Notiz 4 5 2 2 2 2 2" xfId="38491"/>
    <cellStyle name="Notiz 4 5 2 2 2 3" xfId="31332"/>
    <cellStyle name="Notiz 4 5 2 2 3" xfId="19371"/>
    <cellStyle name="Notiz 4 5 2 2 3 2" xfId="26508"/>
    <cellStyle name="Notiz 4 5 2 2 3 2 2" xfId="40823"/>
    <cellStyle name="Notiz 4 5 2 2 3 3" xfId="33686"/>
    <cellStyle name="Notiz 4 5 2 2 4" xfId="20669"/>
    <cellStyle name="Notiz 4 5 2 2 4 2" xfId="27806"/>
    <cellStyle name="Notiz 4 5 2 2 4 2 2" xfId="42121"/>
    <cellStyle name="Notiz 4 5 2 2 4 3" xfId="34984"/>
    <cellStyle name="Notiz 4 5 2 2 5" xfId="21884"/>
    <cellStyle name="Notiz 4 5 2 2 5 2" xfId="36199"/>
    <cellStyle name="Notiz 4 5 2 2 6" xfId="29021"/>
    <cellStyle name="Notiz 4 5 2 3" xfId="16023"/>
    <cellStyle name="Notiz 4 5 2 3 2" xfId="23182"/>
    <cellStyle name="Notiz 4 5 2 3 2 2" xfId="37497"/>
    <cellStyle name="Notiz 4 5 2 3 3" xfId="30338"/>
    <cellStyle name="Notiz 4 5 2 4" xfId="18377"/>
    <cellStyle name="Notiz 4 5 2 4 2" xfId="25514"/>
    <cellStyle name="Notiz 4 5 2 4 2 2" xfId="39829"/>
    <cellStyle name="Notiz 4 5 2 4 3" xfId="32692"/>
    <cellStyle name="Notiz 4 6" xfId="1726"/>
    <cellStyle name="Notiz 4 6 2" xfId="13655"/>
    <cellStyle name="Notiz 4 6 2 2" xfId="14379"/>
    <cellStyle name="Notiz 4 6 2 2 2" xfId="16748"/>
    <cellStyle name="Notiz 4 6 2 2 2 2" xfId="23907"/>
    <cellStyle name="Notiz 4 6 2 2 2 2 2" xfId="38222"/>
    <cellStyle name="Notiz 4 6 2 2 2 3" xfId="31063"/>
    <cellStyle name="Notiz 4 6 2 2 3" xfId="19102"/>
    <cellStyle name="Notiz 4 6 2 2 3 2" xfId="26239"/>
    <cellStyle name="Notiz 4 6 2 2 3 2 2" xfId="40554"/>
    <cellStyle name="Notiz 4 6 2 2 3 3" xfId="33417"/>
    <cellStyle name="Notiz 4 6 2 2 4" xfId="20435"/>
    <cellStyle name="Notiz 4 6 2 2 4 2" xfId="27572"/>
    <cellStyle name="Notiz 4 6 2 2 4 2 2" xfId="41887"/>
    <cellStyle name="Notiz 4 6 2 2 4 3" xfId="34750"/>
    <cellStyle name="Notiz 4 6 2 2 5" xfId="21650"/>
    <cellStyle name="Notiz 4 6 2 2 5 2" xfId="35965"/>
    <cellStyle name="Notiz 4 6 2 2 6" xfId="28787"/>
    <cellStyle name="Notiz 4 6 2 3" xfId="16024"/>
    <cellStyle name="Notiz 4 6 2 3 2" xfId="23183"/>
    <cellStyle name="Notiz 4 6 2 3 2 2" xfId="37498"/>
    <cellStyle name="Notiz 4 6 2 3 3" xfId="30339"/>
    <cellStyle name="Notiz 4 6 2 4" xfId="18378"/>
    <cellStyle name="Notiz 4 6 2 4 2" xfId="25515"/>
    <cellStyle name="Notiz 4 6 2 4 2 2" xfId="39830"/>
    <cellStyle name="Notiz 4 6 2 4 3" xfId="32693"/>
    <cellStyle name="Notiz 4 7" xfId="3755"/>
    <cellStyle name="Notiz 4 8" xfId="8113"/>
    <cellStyle name="Notiz 4 8 2" xfId="11962"/>
    <cellStyle name="Notiz 4 8 3" xfId="11454"/>
    <cellStyle name="Notiz 4 9" xfId="8898"/>
    <cellStyle name="Notiz 5" xfId="1727"/>
    <cellStyle name="Notiz 5 2" xfId="3756"/>
    <cellStyle name="Notiz 5 2 2" xfId="11112"/>
    <cellStyle name="Notiz 5 3" xfId="8116"/>
    <cellStyle name="Notiz 5 3 2" xfId="11963"/>
    <cellStyle name="Notiz 5 3 3" xfId="11455"/>
    <cellStyle name="Notiz 5 4" xfId="8115"/>
    <cellStyle name="Notiz 5 5" xfId="8899"/>
    <cellStyle name="Notiz 6" xfId="1728"/>
    <cellStyle name="Notiz 6 2" xfId="8118"/>
    <cellStyle name="Notiz 6 2 2" xfId="8119"/>
    <cellStyle name="Notiz 6 2 3" xfId="8120"/>
    <cellStyle name="Notiz 6 2 4" xfId="9164"/>
    <cellStyle name="Notiz 6 2 4 2" xfId="12082"/>
    <cellStyle name="Notiz 6 2 4 3" xfId="11964"/>
    <cellStyle name="Notiz 6 3" xfId="8121"/>
    <cellStyle name="Notiz 6 4" xfId="8122"/>
    <cellStyle name="Notiz 6 5" xfId="8117"/>
    <cellStyle name="Notiz 6 6" xfId="8900"/>
    <cellStyle name="Notiz 6 7" xfId="13656"/>
    <cellStyle name="Notiz 6 7 2" xfId="14133"/>
    <cellStyle name="Notiz 6 7 2 2" xfId="16502"/>
    <cellStyle name="Notiz 6 7 2 2 2" xfId="23661"/>
    <cellStyle name="Notiz 6 7 2 2 2 2" xfId="37976"/>
    <cellStyle name="Notiz 6 7 2 2 3" xfId="30817"/>
    <cellStyle name="Notiz 6 7 2 3" xfId="18856"/>
    <cellStyle name="Notiz 6 7 2 3 2" xfId="25993"/>
    <cellStyle name="Notiz 6 7 2 3 2 2" xfId="40308"/>
    <cellStyle name="Notiz 6 7 2 3 3" xfId="33171"/>
    <cellStyle name="Notiz 6 7 2 4" xfId="20193"/>
    <cellStyle name="Notiz 6 7 2 4 2" xfId="27330"/>
    <cellStyle name="Notiz 6 7 2 4 2 2" xfId="41645"/>
    <cellStyle name="Notiz 6 7 2 4 3" xfId="34508"/>
    <cellStyle name="Notiz 6 7 2 5" xfId="21408"/>
    <cellStyle name="Notiz 6 7 2 5 2" xfId="35723"/>
    <cellStyle name="Notiz 6 7 2 6" xfId="28545"/>
    <cellStyle name="Notiz 6 7 3" xfId="16025"/>
    <cellStyle name="Notiz 6 7 3 2" xfId="23184"/>
    <cellStyle name="Notiz 6 7 3 2 2" xfId="37499"/>
    <cellStyle name="Notiz 6 7 3 3" xfId="30340"/>
    <cellStyle name="Notiz 6 7 4" xfId="18379"/>
    <cellStyle name="Notiz 6 7 4 2" xfId="25516"/>
    <cellStyle name="Notiz 6 7 4 2 2" xfId="39831"/>
    <cellStyle name="Notiz 6 7 4 3" xfId="32694"/>
    <cellStyle name="Notiz 7" xfId="8123"/>
    <cellStyle name="Notiz 7 2" xfId="8124"/>
    <cellStyle name="Notiz 7 2 2" xfId="8125"/>
    <cellStyle name="Notiz 7 2 3" xfId="8126"/>
    <cellStyle name="Notiz 7 2 4" xfId="9002"/>
    <cellStyle name="Notiz 7 3" xfId="8127"/>
    <cellStyle name="Notiz 7 3 2" xfId="8128"/>
    <cellStyle name="Notiz 7 3 2 2" xfId="11113"/>
    <cellStyle name="Notiz 7 3 3" xfId="8129"/>
    <cellStyle name="Notiz 7 3 4" xfId="8969"/>
    <cellStyle name="Notiz 7 4" xfId="8130"/>
    <cellStyle name="Notiz 7 4 2" xfId="8131"/>
    <cellStyle name="Notiz 7 4 3" xfId="8132"/>
    <cellStyle name="Notiz 7 4 4" xfId="9165"/>
    <cellStyle name="Notiz 7 5" xfId="8133"/>
    <cellStyle name="Notiz 7 6" xfId="8134"/>
    <cellStyle name="Notiz 7 7" xfId="8946"/>
    <cellStyle name="Notiz 7 7 2" xfId="12035"/>
    <cellStyle name="Notiz 7 7 3" xfId="11965"/>
    <cellStyle name="Notiz 8" xfId="8135"/>
    <cellStyle name="Notiz 8 2" xfId="8136"/>
    <cellStyle name="Notiz 8 2 2" xfId="8137"/>
    <cellStyle name="Notiz 8 2 3" xfId="8138"/>
    <cellStyle name="Notiz 8 2 4" xfId="9192"/>
    <cellStyle name="Notiz 8 3" xfId="8139"/>
    <cellStyle name="Notiz 8 4" xfId="8140"/>
    <cellStyle name="Notiz 8 5" xfId="8947"/>
    <cellStyle name="Notiz 8 5 2" xfId="12036"/>
    <cellStyle name="Notiz 8 5 3" xfId="11966"/>
    <cellStyle name="Notiz 9" xfId="8141"/>
    <cellStyle name="Notiz 9 2" xfId="8142"/>
    <cellStyle name="Notiz 9 3" xfId="8143"/>
    <cellStyle name="Notiz 9 4" xfId="8948"/>
    <cellStyle name="Notiz 9 4 2" xfId="12037"/>
    <cellStyle name="Notiz 9 4 3" xfId="11967"/>
    <cellStyle name="Output" xfId="8144"/>
    <cellStyle name="Output 2" xfId="8145"/>
    <cellStyle name="Output 2 2" xfId="11114"/>
    <cellStyle name="Output 3" xfId="8146"/>
    <cellStyle name="Output 3 2" xfId="14113"/>
    <cellStyle name="Output 3 2 2" xfId="14983"/>
    <cellStyle name="Output 3 2 2 2" xfId="17340"/>
    <cellStyle name="Output 3 2 2 2 2" xfId="24477"/>
    <cellStyle name="Output 3 2 2 2 2 2" xfId="38792"/>
    <cellStyle name="Output 3 2 2 2 3" xfId="31655"/>
    <cellStyle name="Output 3 2 2 3" xfId="19694"/>
    <cellStyle name="Output 3 2 2 3 2" xfId="26831"/>
    <cellStyle name="Output 3 2 2 3 2 2" xfId="41146"/>
    <cellStyle name="Output 3 2 2 3 3" xfId="34009"/>
    <cellStyle name="Output 3 2 2 4" xfId="20970"/>
    <cellStyle name="Output 3 2 2 4 2" xfId="28107"/>
    <cellStyle name="Output 3 2 2 4 2 2" xfId="42422"/>
    <cellStyle name="Output 3 2 2 4 3" xfId="35285"/>
    <cellStyle name="Output 3 2 2 5" xfId="22146"/>
    <cellStyle name="Output 3 2 2 5 2" xfId="36461"/>
    <cellStyle name="Output 3 2 2 6" xfId="29302"/>
    <cellStyle name="Output 3 2 3" xfId="16482"/>
    <cellStyle name="Output 3 2 3 2" xfId="23641"/>
    <cellStyle name="Output 3 2 3 2 2" xfId="37956"/>
    <cellStyle name="Output 3 2 3 3" xfId="30797"/>
    <cellStyle name="Output 3 2 4" xfId="18836"/>
    <cellStyle name="Output 3 2 4 2" xfId="25973"/>
    <cellStyle name="Output 3 2 4 2 2" xfId="40288"/>
    <cellStyle name="Output 3 2 4 3" xfId="33151"/>
    <cellStyle name="Output 4" xfId="14112"/>
    <cellStyle name="Output 4 2" xfId="14982"/>
    <cellStyle name="Output 4 2 2" xfId="17339"/>
    <cellStyle name="Output 4 2 2 2" xfId="24476"/>
    <cellStyle name="Output 4 2 2 2 2" xfId="38791"/>
    <cellStyle name="Output 4 2 2 3" xfId="31654"/>
    <cellStyle name="Output 4 2 3" xfId="19693"/>
    <cellStyle name="Output 4 2 3 2" xfId="26830"/>
    <cellStyle name="Output 4 2 3 2 2" xfId="41145"/>
    <cellStyle name="Output 4 2 3 3" xfId="34008"/>
    <cellStyle name="Output 4 2 4" xfId="20969"/>
    <cellStyle name="Output 4 2 4 2" xfId="28106"/>
    <cellStyle name="Output 4 2 4 2 2" xfId="42421"/>
    <cellStyle name="Output 4 2 4 3" xfId="35284"/>
    <cellStyle name="Output 4 2 5" xfId="22145"/>
    <cellStyle name="Output 4 2 5 2" xfId="36460"/>
    <cellStyle name="Output 4 2 6" xfId="29301"/>
    <cellStyle name="Output 4 3" xfId="16481"/>
    <cellStyle name="Output 4 3 2" xfId="23640"/>
    <cellStyle name="Output 4 3 2 2" xfId="37955"/>
    <cellStyle name="Output 4 3 3" xfId="30796"/>
    <cellStyle name="Output 4 4" xfId="18835"/>
    <cellStyle name="Output 4 4 2" xfId="25972"/>
    <cellStyle name="Output 4 4 2 2" xfId="40287"/>
    <cellStyle name="Output 4 4 3" xfId="33150"/>
    <cellStyle name="Percent 10" xfId="1729"/>
    <cellStyle name="Percent 10 2" xfId="1730"/>
    <cellStyle name="Percent 10 2 2" xfId="3757"/>
    <cellStyle name="Percent 10 2 3" xfId="3758"/>
    <cellStyle name="Percent 10 3" xfId="3759"/>
    <cellStyle name="Percent 10 4" xfId="3760"/>
    <cellStyle name="Percent 10 5" xfId="5744"/>
    <cellStyle name="Percent 2" xfId="1731"/>
    <cellStyle name="Percent 2 2" xfId="1732"/>
    <cellStyle name="Percent 2 2 2" xfId="10797"/>
    <cellStyle name="Percent 2 3" xfId="1733"/>
    <cellStyle name="Percent 2 3 2" xfId="10798"/>
    <cellStyle name="Percent 2 4" xfId="1734"/>
    <cellStyle name="Percent 2 5" xfId="1735"/>
    <cellStyle name="Percent 2 5 2" xfId="1736"/>
    <cellStyle name="Percent 2 5 2 2" xfId="1737"/>
    <cellStyle name="Percent 2 5 2 2 2" xfId="3761"/>
    <cellStyle name="Percent 2 5 2 2 3" xfId="3762"/>
    <cellStyle name="Percent 2 5 2 3" xfId="3763"/>
    <cellStyle name="Percent 2 5 2 4" xfId="3764"/>
    <cellStyle name="Percent 2 5 2 5" xfId="5746"/>
    <cellStyle name="Percent 2 5 3" xfId="1738"/>
    <cellStyle name="Percent 2 5 3 2" xfId="3765"/>
    <cellStyle name="Percent 2 5 3 3" xfId="3766"/>
    <cellStyle name="Percent 2 5 4" xfId="3767"/>
    <cellStyle name="Percent 2 5 5" xfId="3768"/>
    <cellStyle name="Percent 2 5 6" xfId="5745"/>
    <cellStyle name="Percent 2 6" xfId="1739"/>
    <cellStyle name="Percent 2 7" xfId="10796"/>
    <cellStyle name="Percent 3" xfId="1740"/>
    <cellStyle name="Percent 3 2" xfId="1741"/>
    <cellStyle name="Percent 3 3" xfId="1742"/>
    <cellStyle name="Percent 3 3 2" xfId="8147"/>
    <cellStyle name="Percent 4" xfId="1743"/>
    <cellStyle name="Percent 4 2" xfId="8761"/>
    <cellStyle name="Percent 4 3" xfId="10799"/>
    <cellStyle name="Percent 5" xfId="1744"/>
    <cellStyle name="Percent 5 2" xfId="1745"/>
    <cellStyle name="Percent 5 2 2" xfId="1746"/>
    <cellStyle name="Percent 5 2 2 2" xfId="1747"/>
    <cellStyle name="Percent 5 2 2 2 2" xfId="3771"/>
    <cellStyle name="Percent 5 2 2 2 3" xfId="3772"/>
    <cellStyle name="Percent 5 2 2 3" xfId="3773"/>
    <cellStyle name="Percent 5 2 2 4" xfId="3774"/>
    <cellStyle name="Percent 5 2 2 5" xfId="5747"/>
    <cellStyle name="Percent 5 2 3" xfId="1748"/>
    <cellStyle name="Percent 5 2 3 2" xfId="3775"/>
    <cellStyle name="Percent 5 2 3 3" xfId="3776"/>
    <cellStyle name="Percent 5 2 3 4" xfId="5748"/>
    <cellStyle name="Percent 5 2 4" xfId="1749"/>
    <cellStyle name="Percent 5 2 4 2" xfId="3777"/>
    <cellStyle name="Percent 5 2 4 3" xfId="3778"/>
    <cellStyle name="Percent 5 2 5" xfId="1750"/>
    <cellStyle name="Percent 5 2 5 2" xfId="3779"/>
    <cellStyle name="Percent 5 2 5 3" xfId="3780"/>
    <cellStyle name="Percent 5 2 6" xfId="3781"/>
    <cellStyle name="Percent 5 2 7" xfId="3782"/>
    <cellStyle name="Percent 5 2 8" xfId="3770"/>
    <cellStyle name="Percent 5 3" xfId="1751"/>
    <cellStyle name="Percent 5 3 2" xfId="3783"/>
    <cellStyle name="Percent 5 3 3" xfId="3784"/>
    <cellStyle name="Percent 5 4" xfId="3785"/>
    <cellStyle name="Percent 5 5" xfId="3786"/>
    <cellStyle name="Percent 5 6" xfId="3769"/>
    <cellStyle name="Percent 6" xfId="1752"/>
    <cellStyle name="Percent 6 2" xfId="3787"/>
    <cellStyle name="Percent 6 3" xfId="3788"/>
    <cellStyle name="Percent 6 4" xfId="5749"/>
    <cellStyle name="Percent 7" xfId="1753"/>
    <cellStyle name="Percent 7 2" xfId="3789"/>
    <cellStyle name="Percent 7 3" xfId="3790"/>
    <cellStyle name="Percent 7 4" xfId="5750"/>
    <cellStyle name="Percent 8" xfId="1754"/>
    <cellStyle name="Percent 8 2" xfId="3791"/>
    <cellStyle name="Percent 8 3" xfId="3792"/>
    <cellStyle name="Percent 8 4" xfId="5751"/>
    <cellStyle name="Percent 9" xfId="1755"/>
    <cellStyle name="Percent_1 SubOverv.USd" xfId="3793"/>
    <cellStyle name="Prozent 10" xfId="42701"/>
    <cellStyle name="Prozent 10 2" xfId="43044"/>
    <cellStyle name="Prozent 10 3" xfId="43309"/>
    <cellStyle name="Prozent 2" xfId="1756"/>
    <cellStyle name="Prozent 2 2" xfId="1757"/>
    <cellStyle name="Prozent 2 2 2" xfId="1758"/>
    <cellStyle name="Prozent 2 2 2 2" xfId="1759"/>
    <cellStyle name="Prozent 2 2 3" xfId="1760"/>
    <cellStyle name="Prozent 2 2 4" xfId="1761"/>
    <cellStyle name="Prozent 2 3" xfId="1762"/>
    <cellStyle name="Prozent 2 3 2" xfId="1763"/>
    <cellStyle name="Prozent 2 3 2 2" xfId="1764"/>
    <cellStyle name="Prozent 2 3 3" xfId="1765"/>
    <cellStyle name="Prozent 2 3 4" xfId="1766"/>
    <cellStyle name="Prozent 2 3 4 2" xfId="1767"/>
    <cellStyle name="Prozent 2 3 4 3" xfId="1768"/>
    <cellStyle name="Prozent 2 4" xfId="1769"/>
    <cellStyle name="Prozent 2 4 2" xfId="1770"/>
    <cellStyle name="Prozent 2 5" xfId="1771"/>
    <cellStyle name="Prozent 3" xfId="1772"/>
    <cellStyle name="Prozent 3 2" xfId="1773"/>
    <cellStyle name="Prozent 3 2 2" xfId="1774"/>
    <cellStyle name="Prozent 3 2 2 2" xfId="1775"/>
    <cellStyle name="Prozent 3 2 3" xfId="1776"/>
    <cellStyle name="Prozent 3 2 3 2" xfId="1777"/>
    <cellStyle name="Prozent 3 2 4" xfId="1778"/>
    <cellStyle name="Prozent 3 2 5" xfId="1779"/>
    <cellStyle name="Prozent 3 3" xfId="1780"/>
    <cellStyle name="Prozent 3 3 2" xfId="1781"/>
    <cellStyle name="Prozent 3 4" xfId="1782"/>
    <cellStyle name="Prozent 3 5" xfId="1783"/>
    <cellStyle name="Prozent 4" xfId="1784"/>
    <cellStyle name="Prozent 4 2" xfId="1785"/>
    <cellStyle name="Prozent 4 2 2" xfId="1786"/>
    <cellStyle name="Prozent 4 2 2 2" xfId="1787"/>
    <cellStyle name="Prozent 4 2 3" xfId="1788"/>
    <cellStyle name="Prozent 4 2 4" xfId="1789"/>
    <cellStyle name="Prozent 4 3" xfId="1790"/>
    <cellStyle name="Prozent 4 3 2" xfId="1791"/>
    <cellStyle name="Prozent 4 4" xfId="1792"/>
    <cellStyle name="Prozent 4 4 2" xfId="1793"/>
    <cellStyle name="Prozent 4 5" xfId="1794"/>
    <cellStyle name="Prozent 5" xfId="1795"/>
    <cellStyle name="Prozent 5 2" xfId="1796"/>
    <cellStyle name="Prozent 5 2 2" xfId="1797"/>
    <cellStyle name="Prozent 5 3" xfId="1798"/>
    <cellStyle name="Prozent 5 4" xfId="1799"/>
    <cellStyle name="Prozent 5 4 2" xfId="1800"/>
    <cellStyle name="Prozent 5 4 3" xfId="1801"/>
    <cellStyle name="Prozent 6" xfId="1802"/>
    <cellStyle name="Prozent 6 2" xfId="1803"/>
    <cellStyle name="Prozent 6 3" xfId="1804"/>
    <cellStyle name="Prozent 6 3 2" xfId="3794"/>
    <cellStyle name="Prozent 6 3 3" xfId="3795"/>
    <cellStyle name="Prozent 6 4" xfId="3796"/>
    <cellStyle name="Prozent 6 5" xfId="3797"/>
    <cellStyle name="Prozent 6 6" xfId="5752"/>
    <cellStyle name="Prozent 7" xfId="1805"/>
    <cellStyle name="Prozent 7 2" xfId="1806"/>
    <cellStyle name="Prozent 7 2 2" xfId="1807"/>
    <cellStyle name="Prozent 7 2 2 2" xfId="3798"/>
    <cellStyle name="Prozent 7 2 2 3" xfId="3799"/>
    <cellStyle name="Prozent 7 2 3" xfId="3800"/>
    <cellStyle name="Prozent 7 2 4" xfId="3801"/>
    <cellStyle name="Prozent 7 2 5" xfId="5753"/>
    <cellStyle name="Prozent 8" xfId="1808"/>
    <cellStyle name="Prozent 8 2" xfId="1809"/>
    <cellStyle name="Prozent 8 2 2" xfId="3802"/>
    <cellStyle name="Prozent 8 2 3" xfId="3803"/>
    <cellStyle name="Prozent 8 3" xfId="3804"/>
    <cellStyle name="Prozent 8 4" xfId="3805"/>
    <cellStyle name="Prozent 8 5" xfId="5754"/>
    <cellStyle name="Prozent 9" xfId="1810"/>
    <cellStyle name="Prozent 9 2" xfId="3806"/>
    <cellStyle name="Prozent 9 3" xfId="3807"/>
    <cellStyle name="Prozent 9 4" xfId="5755"/>
    <cellStyle name="row" xfId="1811"/>
    <cellStyle name="row 2" xfId="8148"/>
    <cellStyle name="row 2 2" xfId="12653"/>
    <cellStyle name="row 2 2 2" xfId="14776"/>
    <cellStyle name="row 2 2 2 2" xfId="17139"/>
    <cellStyle name="row 2 2 2 2 2" xfId="24277"/>
    <cellStyle name="row 2 2 2 2 2 2" xfId="38592"/>
    <cellStyle name="row 2 2 2 2 3" xfId="31454"/>
    <cellStyle name="row 2 2 2 3" xfId="19493"/>
    <cellStyle name="row 2 2 2 3 2" xfId="26630"/>
    <cellStyle name="row 2 2 2 3 2 2" xfId="40945"/>
    <cellStyle name="row 2 2 2 3 3" xfId="33808"/>
    <cellStyle name="row 2 2 2 4" xfId="20770"/>
    <cellStyle name="row 2 2 2 4 2" xfId="27907"/>
    <cellStyle name="row 2 2 2 4 2 2" xfId="42222"/>
    <cellStyle name="row 2 2 2 4 3" xfId="35085"/>
    <cellStyle name="row 2 2 3" xfId="14043"/>
    <cellStyle name="row 2 2 3 2" xfId="16412"/>
    <cellStyle name="row 2 2 3 2 2" xfId="23571"/>
    <cellStyle name="row 2 2 3 2 2 2" xfId="37886"/>
    <cellStyle name="row 2 2 3 2 3" xfId="30727"/>
    <cellStyle name="row 2 2 3 3" xfId="18766"/>
    <cellStyle name="row 2 2 3 3 2" xfId="25903"/>
    <cellStyle name="row 2 2 3 3 2 2" xfId="40218"/>
    <cellStyle name="row 2 2 3 3 3" xfId="33081"/>
    <cellStyle name="row 2 2 3 4" xfId="20134"/>
    <cellStyle name="row 2 2 3 4 2" xfId="27271"/>
    <cellStyle name="row 2 2 3 4 2 2" xfId="41586"/>
    <cellStyle name="row 2 2 3 4 3" xfId="34449"/>
    <cellStyle name="row 2 2 3 5" xfId="21349"/>
    <cellStyle name="row 2 2 3 5 2" xfId="35664"/>
    <cellStyle name="row 2 2 3 6" xfId="28486"/>
    <cellStyle name="row 2 2 4" xfId="19791"/>
    <cellStyle name="row 2 2 4 2" xfId="26928"/>
    <cellStyle name="row 2 2 4 2 2" xfId="41243"/>
    <cellStyle name="row 2 2 4 3" xfId="34106"/>
    <cellStyle name="row 3" xfId="12638"/>
    <cellStyle name="row 3 2" xfId="14761"/>
    <cellStyle name="row 3 2 2" xfId="17124"/>
    <cellStyle name="row 3 2 2 2" xfId="24268"/>
    <cellStyle name="row 3 2 2 2 2" xfId="38583"/>
    <cellStyle name="row 3 2 2 3" xfId="31439"/>
    <cellStyle name="row 3 2 3" xfId="19478"/>
    <cellStyle name="row 3 2 3 2" xfId="26615"/>
    <cellStyle name="row 3 2 3 2 2" xfId="40930"/>
    <cellStyle name="row 3 2 3 3" xfId="33793"/>
    <cellStyle name="row 3 2 4" xfId="20761"/>
    <cellStyle name="row 3 2 4 2" xfId="27898"/>
    <cellStyle name="row 3 2 4 2 2" xfId="42213"/>
    <cellStyle name="row 3 2 4 3" xfId="35076"/>
    <cellStyle name="row 3 3" xfId="14042"/>
    <cellStyle name="row 3 3 2" xfId="16411"/>
    <cellStyle name="row 3 3 2 2" xfId="23570"/>
    <cellStyle name="row 3 3 2 2 2" xfId="37885"/>
    <cellStyle name="row 3 3 2 3" xfId="30726"/>
    <cellStyle name="row 3 3 3" xfId="18765"/>
    <cellStyle name="row 3 3 3 2" xfId="25902"/>
    <cellStyle name="row 3 3 3 2 2" xfId="40217"/>
    <cellStyle name="row 3 3 3 3" xfId="33080"/>
    <cellStyle name="row 3 3 4" xfId="20133"/>
    <cellStyle name="row 3 3 4 2" xfId="27270"/>
    <cellStyle name="row 3 3 4 2 2" xfId="41585"/>
    <cellStyle name="row 3 3 4 3" xfId="34448"/>
    <cellStyle name="row 3 3 5" xfId="21348"/>
    <cellStyle name="row 3 3 5 2" xfId="35663"/>
    <cellStyle name="row 3 3 6" xfId="28485"/>
    <cellStyle name="row 3 4" xfId="19776"/>
    <cellStyle name="row 3 4 2" xfId="26913"/>
    <cellStyle name="row 3 4 2 2" xfId="41228"/>
    <cellStyle name="row 3 4 3" xfId="34091"/>
    <cellStyle name="RowCodes" xfId="3808"/>
    <cellStyle name="Row-Col Headings" xfId="3809"/>
    <cellStyle name="RowTitles" xfId="8149"/>
    <cellStyle name="RowTitles 2" xfId="12654"/>
    <cellStyle name="RowTitles 2 2" xfId="14777"/>
    <cellStyle name="RowTitles 2 2 2" xfId="17140"/>
    <cellStyle name="RowTitles 2 2 2 2" xfId="24278"/>
    <cellStyle name="RowTitles 2 2 2 2 2" xfId="38593"/>
    <cellStyle name="RowTitles 2 2 2 3" xfId="31455"/>
    <cellStyle name="RowTitles 2 2 3" xfId="19494"/>
    <cellStyle name="RowTitles 2 2 3 2" xfId="26631"/>
    <cellStyle name="RowTitles 2 2 3 2 2" xfId="40946"/>
    <cellStyle name="RowTitles 2 2 3 3" xfId="33809"/>
    <cellStyle name="RowTitles 2 2 4" xfId="20771"/>
    <cellStyle name="RowTitles 2 2 4 2" xfId="27908"/>
    <cellStyle name="RowTitles 2 2 4 2 2" xfId="42223"/>
    <cellStyle name="RowTitles 2 2 4 3" xfId="35086"/>
    <cellStyle name="RowTitles 2 3" xfId="13388"/>
    <cellStyle name="RowTitles 2 3 2" xfId="15757"/>
    <cellStyle name="RowTitles 2 3 2 2" xfId="22916"/>
    <cellStyle name="RowTitles 2 3 2 2 2" xfId="37231"/>
    <cellStyle name="RowTitles 2 3 2 3" xfId="30072"/>
    <cellStyle name="RowTitles 2 3 3" xfId="18111"/>
    <cellStyle name="RowTitles 2 3 3 2" xfId="25248"/>
    <cellStyle name="RowTitles 2 3 3 2 2" xfId="39563"/>
    <cellStyle name="RowTitles 2 3 3 3" xfId="32426"/>
    <cellStyle name="RowTitles 2 3 4" xfId="19815"/>
    <cellStyle name="RowTitles 2 3 4 2" xfId="26952"/>
    <cellStyle name="RowTitles 2 3 4 2 2" xfId="41267"/>
    <cellStyle name="RowTitles 2 3 4 3" xfId="34130"/>
    <cellStyle name="RowTitles 2 3 5" xfId="21030"/>
    <cellStyle name="RowTitles 2 3 5 2" xfId="35345"/>
    <cellStyle name="RowTitles 2 3 6" xfId="28167"/>
    <cellStyle name="RowTitles 2 4" xfId="19792"/>
    <cellStyle name="RowTitles 2 4 2" xfId="26929"/>
    <cellStyle name="RowTitles 2 4 2 2" xfId="41244"/>
    <cellStyle name="RowTitles 2 4 3" xfId="34107"/>
    <cellStyle name="RowTitles_CENTRAL_GOVT" xfId="15026"/>
    <cellStyle name="RowTitles1-Detail" xfId="8150"/>
    <cellStyle name="RowTitles1-Detail 2" xfId="12655"/>
    <cellStyle name="RowTitles1-Detail 2 2" xfId="14778"/>
    <cellStyle name="RowTitles1-Detail 2 2 2" xfId="17141"/>
    <cellStyle name="RowTitles1-Detail 2 2 2 2" xfId="31456"/>
    <cellStyle name="RowTitles1-Detail 2 2 3" xfId="19495"/>
    <cellStyle name="RowTitles1-Detail 2 2 3 2" xfId="26632"/>
    <cellStyle name="RowTitles1-Detail 2 2 3 2 2" xfId="40947"/>
    <cellStyle name="RowTitles1-Detail 2 2 3 3" xfId="33810"/>
    <cellStyle name="RowTitles1-Detail 2 3" xfId="13670"/>
    <cellStyle name="RowTitles1-Detail 2 3 2" xfId="16039"/>
    <cellStyle name="RowTitles1-Detail 2 3 2 2" xfId="23198"/>
    <cellStyle name="RowTitles1-Detail 2 3 2 2 2" xfId="37513"/>
    <cellStyle name="RowTitles1-Detail 2 3 2 3" xfId="30354"/>
    <cellStyle name="RowTitles1-Detail 2 3 3" xfId="18393"/>
    <cellStyle name="RowTitles1-Detail 2 3 3 2" xfId="25530"/>
    <cellStyle name="RowTitles1-Detail 2 3 3 2 2" xfId="39845"/>
    <cellStyle name="RowTitles1-Detail 2 3 3 3" xfId="32708"/>
    <cellStyle name="RowTitles1-Detail 2 3 4" xfId="19919"/>
    <cellStyle name="RowTitles1-Detail 2 3 4 2" xfId="27056"/>
    <cellStyle name="RowTitles1-Detail 2 3 4 2 2" xfId="41371"/>
    <cellStyle name="RowTitles1-Detail 2 3 4 3" xfId="34234"/>
    <cellStyle name="RowTitles1-Detail 2 3 5" xfId="21134"/>
    <cellStyle name="RowTitles1-Detail 2 3 5 2" xfId="35449"/>
    <cellStyle name="RowTitles1-Detail 2 3 6" xfId="28271"/>
    <cellStyle name="RowTitles1-Detail 2 4" xfId="19793"/>
    <cellStyle name="RowTitles1-Detail 2 4 2" xfId="26930"/>
    <cellStyle name="RowTitles1-Detail 2 4 2 2" xfId="41245"/>
    <cellStyle name="RowTitles1-Detail 2 4 3" xfId="34108"/>
    <cellStyle name="RowTitles-Col2" xfId="3810"/>
    <cellStyle name="RowTitles-Col2 2" xfId="12643"/>
    <cellStyle name="RowTitles-Col2 2 2" xfId="14766"/>
    <cellStyle name="RowTitles-Col2 2 2 2" xfId="17129"/>
    <cellStyle name="RowTitles-Col2 2 2 2 2" xfId="31444"/>
    <cellStyle name="RowTitles-Col2 2 2 3" xfId="19483"/>
    <cellStyle name="RowTitles-Col2 2 2 3 2" xfId="26620"/>
    <cellStyle name="RowTitles-Col2 2 2 3 2 2" xfId="40935"/>
    <cellStyle name="RowTitles-Col2 2 2 3 3" xfId="33798"/>
    <cellStyle name="RowTitles-Col2 2 3" xfId="14557"/>
    <cellStyle name="RowTitles-Col2 2 3 2" xfId="16926"/>
    <cellStyle name="RowTitles-Col2 2 3 2 2" xfId="24085"/>
    <cellStyle name="RowTitles-Col2 2 3 2 2 2" xfId="38400"/>
    <cellStyle name="RowTitles-Col2 2 3 2 3" xfId="31241"/>
    <cellStyle name="RowTitles-Col2 2 3 3" xfId="19280"/>
    <cellStyle name="RowTitles-Col2 2 3 3 2" xfId="26417"/>
    <cellStyle name="RowTitles-Col2 2 3 3 2 2" xfId="40732"/>
    <cellStyle name="RowTitles-Col2 2 3 3 3" xfId="33595"/>
    <cellStyle name="RowTitles-Col2 2 3 4" xfId="20580"/>
    <cellStyle name="RowTitles-Col2 2 3 4 2" xfId="27717"/>
    <cellStyle name="RowTitles-Col2 2 3 4 2 2" xfId="42032"/>
    <cellStyle name="RowTitles-Col2 2 3 4 3" xfId="34895"/>
    <cellStyle name="RowTitles-Col2 2 3 5" xfId="21795"/>
    <cellStyle name="RowTitles-Col2 2 3 5 2" xfId="36110"/>
    <cellStyle name="RowTitles-Col2 2 3 6" xfId="28932"/>
    <cellStyle name="RowTitles-Col2 2 4" xfId="19781"/>
    <cellStyle name="RowTitles-Col2 2 4 2" xfId="26918"/>
    <cellStyle name="RowTitles-Col2 2 4 2 2" xfId="41233"/>
    <cellStyle name="RowTitles-Col2 2 4 3" xfId="34096"/>
    <cellStyle name="RowTitles-Detail" xfId="3811"/>
    <cellStyle name="RowTitles-Detail 2" xfId="12644"/>
    <cellStyle name="RowTitles-Detail 2 2" xfId="14767"/>
    <cellStyle name="RowTitles-Detail 2 2 2" xfId="17130"/>
    <cellStyle name="RowTitles-Detail 2 2 2 2" xfId="31445"/>
    <cellStyle name="RowTitles-Detail 2 2 3" xfId="19484"/>
    <cellStyle name="RowTitles-Detail 2 2 3 2" xfId="26621"/>
    <cellStyle name="RowTitles-Detail 2 2 3 2 2" xfId="40936"/>
    <cellStyle name="RowTitles-Detail 2 2 3 3" xfId="33799"/>
    <cellStyle name="RowTitles-Detail 2 3" xfId="13668"/>
    <cellStyle name="RowTitles-Detail 2 3 2" xfId="16037"/>
    <cellStyle name="RowTitles-Detail 2 3 2 2" xfId="23196"/>
    <cellStyle name="RowTitles-Detail 2 3 2 2 2" xfId="37511"/>
    <cellStyle name="RowTitles-Detail 2 3 2 3" xfId="30352"/>
    <cellStyle name="RowTitles-Detail 2 3 3" xfId="18391"/>
    <cellStyle name="RowTitles-Detail 2 3 3 2" xfId="25528"/>
    <cellStyle name="RowTitles-Detail 2 3 3 2 2" xfId="39843"/>
    <cellStyle name="RowTitles-Detail 2 3 3 3" xfId="32706"/>
    <cellStyle name="RowTitles-Detail 2 3 4" xfId="19917"/>
    <cellStyle name="RowTitles-Detail 2 3 4 2" xfId="27054"/>
    <cellStyle name="RowTitles-Detail 2 3 4 2 2" xfId="41369"/>
    <cellStyle name="RowTitles-Detail 2 3 4 3" xfId="34232"/>
    <cellStyle name="RowTitles-Detail 2 3 5" xfId="21132"/>
    <cellStyle name="RowTitles-Detail 2 3 5 2" xfId="35447"/>
    <cellStyle name="RowTitles-Detail 2 3 6" xfId="28269"/>
    <cellStyle name="RowTitles-Detail 2 4" xfId="19782"/>
    <cellStyle name="RowTitles-Detail 2 4 2" xfId="26919"/>
    <cellStyle name="RowTitles-Detail 2 4 2 2" xfId="41234"/>
    <cellStyle name="RowTitles-Detail 2 4 3" xfId="34097"/>
    <cellStyle name="Schlecht" xfId="270" builtinId="27" customBuiltin="1"/>
    <cellStyle name="Schlecht 2" xfId="244"/>
    <cellStyle name="Schlecht 2 2" xfId="1813"/>
    <cellStyle name="Schlecht 2 2 2" xfId="8152"/>
    <cellStyle name="Schlecht 2 2 2 2" xfId="11115"/>
    <cellStyle name="Schlecht 2 2 3" xfId="8151"/>
    <cellStyle name="Schlecht 2 2 4" xfId="42478"/>
    <cellStyle name="Schlecht 2 3" xfId="2968"/>
    <cellStyle name="Schlecht 2 3 2" xfId="8153"/>
    <cellStyle name="Schlecht 2 3 3" xfId="8822"/>
    <cellStyle name="Schlecht 2 3 4" xfId="3812"/>
    <cellStyle name="Schlecht 2 3 5" xfId="11789"/>
    <cellStyle name="Schlecht 2 3 6" xfId="11456"/>
    <cellStyle name="Schlecht 2 4" xfId="2940"/>
    <cellStyle name="Schlecht 2 4 2" xfId="8801"/>
    <cellStyle name="Schlecht 2 4 3" xfId="8154"/>
    <cellStyle name="Schlecht 2 5" xfId="1812"/>
    <cellStyle name="Schlecht 2 5 2" xfId="8155"/>
    <cellStyle name="Schlecht 2 6" xfId="8156"/>
    <cellStyle name="Schlecht 2 7" xfId="3158"/>
    <cellStyle name="Schlecht 3" xfId="1814"/>
    <cellStyle name="Schlecht 3 2" xfId="3813"/>
    <cellStyle name="Schlecht 3 2 2" xfId="8158"/>
    <cellStyle name="Schlecht 3 2 3" xfId="11868"/>
    <cellStyle name="Schlecht 3 3" xfId="8159"/>
    <cellStyle name="Schlecht 3 4" xfId="8160"/>
    <cellStyle name="Schlecht 3 5" xfId="8157"/>
    <cellStyle name="Schlecht 3 6" xfId="11721"/>
    <cellStyle name="Standard" xfId="0" builtinId="0" customBuiltin="1"/>
    <cellStyle name="Standard 10" xfId="19"/>
    <cellStyle name="Standard 10 2" xfId="1815"/>
    <cellStyle name="Standard 10 2 2" xfId="8161"/>
    <cellStyle name="Standard 10 2 2 2" xfId="9282"/>
    <cellStyle name="Standard 10 2 3" xfId="9008"/>
    <cellStyle name="Standard 10 3" xfId="1816"/>
    <cellStyle name="Standard 10 3 2" xfId="1817"/>
    <cellStyle name="Standard 10 3 3" xfId="9193"/>
    <cellStyle name="Standard 10 3 4" xfId="10800"/>
    <cellStyle name="Standard 10 4" xfId="5756"/>
    <cellStyle name="Standard 10 4 2" xfId="8762"/>
    <cellStyle name="Standard 10 4 2 2" xfId="11975"/>
    <cellStyle name="Standard 10 4 2 3" xfId="11554"/>
    <cellStyle name="Standard 10 4 3" xfId="8771"/>
    <cellStyle name="Standard 10 4 3 2" xfId="11976"/>
    <cellStyle name="Standard 10 4 3 3" xfId="11544"/>
    <cellStyle name="Standard 10 4 4" xfId="11529"/>
    <cellStyle name="Standard 10 4 5" xfId="11874"/>
    <cellStyle name="Standard 10 4 6" xfId="11475"/>
    <cellStyle name="Standard 10 5" xfId="7005"/>
    <cellStyle name="Standard 10 5 2" xfId="11877"/>
    <cellStyle name="Standard 10 5 3" xfId="11507"/>
    <cellStyle name="Standard 10 6" xfId="8901"/>
    <cellStyle name="Standard 10 7" xfId="43276"/>
    <cellStyle name="Standard 10_Kennzahlen 2011" xfId="1818"/>
    <cellStyle name="Standard 100" xfId="1819"/>
    <cellStyle name="Standard 100 2" xfId="3814"/>
    <cellStyle name="Standard 100 3" xfId="9283"/>
    <cellStyle name="Standard 1000" xfId="9284"/>
    <cellStyle name="Standard 1001" xfId="9285"/>
    <cellStyle name="Standard 1002" xfId="9286"/>
    <cellStyle name="Standard 1003" xfId="9287"/>
    <cellStyle name="Standard 1004" xfId="9288"/>
    <cellStyle name="Standard 1005" xfId="9289"/>
    <cellStyle name="Standard 1006" xfId="9290"/>
    <cellStyle name="Standard 1007" xfId="9291"/>
    <cellStyle name="Standard 1008" xfId="9292"/>
    <cellStyle name="Standard 1009" xfId="9293"/>
    <cellStyle name="Standard 101" xfId="1820"/>
    <cellStyle name="Standard 101 2" xfId="3815"/>
    <cellStyle name="Standard 101 3" xfId="9294"/>
    <cellStyle name="Standard 1010" xfId="9295"/>
    <cellStyle name="Standard 1011" xfId="9296"/>
    <cellStyle name="Standard 1012" xfId="9297"/>
    <cellStyle name="Standard 1013" xfId="9298"/>
    <cellStyle name="Standard 1014" xfId="9299"/>
    <cellStyle name="Standard 1015" xfId="9300"/>
    <cellStyle name="Standard 1016" xfId="9301"/>
    <cellStyle name="Standard 1017" xfId="9302"/>
    <cellStyle name="Standard 1018" xfId="9303"/>
    <cellStyle name="Standard 1019" xfId="9304"/>
    <cellStyle name="Standard 102" xfId="1821"/>
    <cellStyle name="Standard 102 2" xfId="9305"/>
    <cellStyle name="Standard 1020" xfId="9306"/>
    <cellStyle name="Standard 1021" xfId="9307"/>
    <cellStyle name="Standard 1022" xfId="9308"/>
    <cellStyle name="Standard 1023" xfId="9309"/>
    <cellStyle name="Standard 1024" xfId="9310"/>
    <cellStyle name="Standard 1025" xfId="9311"/>
    <cellStyle name="Standard 1026" xfId="9312"/>
    <cellStyle name="Standard 1027" xfId="9313"/>
    <cellStyle name="Standard 1028" xfId="9314"/>
    <cellStyle name="Standard 1029" xfId="9315"/>
    <cellStyle name="Standard 103" xfId="1822"/>
    <cellStyle name="Standard 103 2" xfId="9316"/>
    <cellStyle name="Standard 1030" xfId="9317"/>
    <cellStyle name="Standard 1031" xfId="9318"/>
    <cellStyle name="Standard 1032" xfId="9319"/>
    <cellStyle name="Standard 1033" xfId="9320"/>
    <cellStyle name="Standard 1034" xfId="9321"/>
    <cellStyle name="Standard 1035" xfId="9322"/>
    <cellStyle name="Standard 1036" xfId="9323"/>
    <cellStyle name="Standard 1037" xfId="9324"/>
    <cellStyle name="Standard 1038" xfId="9325"/>
    <cellStyle name="Standard 1039" xfId="9326"/>
    <cellStyle name="Standard 104" xfId="1823"/>
    <cellStyle name="Standard 104 2" xfId="9327"/>
    <cellStyle name="Standard 1040" xfId="9328"/>
    <cellStyle name="Standard 1041" xfId="9329"/>
    <cellStyle name="Standard 1042" xfId="9330"/>
    <cellStyle name="Standard 1043" xfId="9331"/>
    <cellStyle name="Standard 1044" xfId="9332"/>
    <cellStyle name="Standard 1045" xfId="9333"/>
    <cellStyle name="Standard 1046" xfId="9334"/>
    <cellStyle name="Standard 1047" xfId="9335"/>
    <cellStyle name="Standard 1048" xfId="9336"/>
    <cellStyle name="Standard 1049" xfId="9337"/>
    <cellStyle name="Standard 105" xfId="1824"/>
    <cellStyle name="Standard 105 2" xfId="9338"/>
    <cellStyle name="Standard 1050" xfId="9339"/>
    <cellStyle name="Standard 1051" xfId="9340"/>
    <cellStyle name="Standard 1052" xfId="9341"/>
    <cellStyle name="Standard 1053" xfId="9342"/>
    <cellStyle name="Standard 1054" xfId="9343"/>
    <cellStyle name="Standard 1055" xfId="9344"/>
    <cellStyle name="Standard 1056" xfId="9345"/>
    <cellStyle name="Standard 1057" xfId="9346"/>
    <cellStyle name="Standard 1058" xfId="9347"/>
    <cellStyle name="Standard 1059" xfId="9348"/>
    <cellStyle name="Standard 106" xfId="1825"/>
    <cellStyle name="Standard 106 2" xfId="9349"/>
    <cellStyle name="Standard 1060" xfId="9350"/>
    <cellStyle name="Standard 1061" xfId="9351"/>
    <cellStyle name="Standard 1062" xfId="9352"/>
    <cellStyle name="Standard 1063" xfId="9353"/>
    <cellStyle name="Standard 1064" xfId="9354"/>
    <cellStyle name="Standard 1065" xfId="9355"/>
    <cellStyle name="Standard 1066" xfId="9356"/>
    <cellStyle name="Standard 1067" xfId="9357"/>
    <cellStyle name="Standard 1068" xfId="9358"/>
    <cellStyle name="Standard 1069" xfId="9359"/>
    <cellStyle name="Standard 107" xfId="1826"/>
    <cellStyle name="Standard 107 2" xfId="1827"/>
    <cellStyle name="Standard 107 3" xfId="3816"/>
    <cellStyle name="Standard 107 4" xfId="9360"/>
    <cellStyle name="Standard 1070" xfId="9361"/>
    <cellStyle name="Standard 1071" xfId="9362"/>
    <cellStyle name="Standard 1072" xfId="9363"/>
    <cellStyle name="Standard 1073" xfId="9364"/>
    <cellStyle name="Standard 1074" xfId="9365"/>
    <cellStyle name="Standard 1075" xfId="9366"/>
    <cellStyle name="Standard 1076" xfId="9367"/>
    <cellStyle name="Standard 1077" xfId="9368"/>
    <cellStyle name="Standard 1078" xfId="9369"/>
    <cellStyle name="Standard 1079" xfId="9370"/>
    <cellStyle name="Standard 108" xfId="1828"/>
    <cellStyle name="Standard 108 2" xfId="1829"/>
    <cellStyle name="Standard 108 3" xfId="3817"/>
    <cellStyle name="Standard 108 4" xfId="9371"/>
    <cellStyle name="Standard 1080" xfId="9372"/>
    <cellStyle name="Standard 1081" xfId="9373"/>
    <cellStyle name="Standard 1082" xfId="9374"/>
    <cellStyle name="Standard 1083" xfId="9375"/>
    <cellStyle name="Standard 1084" xfId="9376"/>
    <cellStyle name="Standard 1085" xfId="9377"/>
    <cellStyle name="Standard 1086" xfId="9378"/>
    <cellStyle name="Standard 1087" xfId="9379"/>
    <cellStyle name="Standard 1088" xfId="9380"/>
    <cellStyle name="Standard 1089" xfId="9381"/>
    <cellStyle name="Standard 109" xfId="1830"/>
    <cellStyle name="Standard 109 2" xfId="1831"/>
    <cellStyle name="Standard 109 3" xfId="3818"/>
    <cellStyle name="Standard 109 4" xfId="9382"/>
    <cellStyle name="Standard 1090" xfId="9383"/>
    <cellStyle name="Standard 1091" xfId="9384"/>
    <cellStyle name="Standard 1092" xfId="9385"/>
    <cellStyle name="Standard 1093" xfId="9386"/>
    <cellStyle name="Standard 1094" xfId="9387"/>
    <cellStyle name="Standard 1095" xfId="9388"/>
    <cellStyle name="Standard 1096" xfId="9389"/>
    <cellStyle name="Standard 1097" xfId="9390"/>
    <cellStyle name="Standard 1098" xfId="9391"/>
    <cellStyle name="Standard 1099" xfId="9392"/>
    <cellStyle name="Standard 11" xfId="260"/>
    <cellStyle name="Standard 11 2" xfId="1833"/>
    <cellStyle name="Standard 11 2 2" xfId="1834"/>
    <cellStyle name="Standard 11 2 2 2" xfId="9012"/>
    <cellStyle name="Standard 11 2 3" xfId="1835"/>
    <cellStyle name="Standard 11 2 3 2" xfId="1836"/>
    <cellStyle name="Standard 11 2 3 3" xfId="10801"/>
    <cellStyle name="Standard 11 2 4" xfId="9009"/>
    <cellStyle name="Standard 11 3" xfId="1837"/>
    <cellStyle name="Standard 11 3 2" xfId="9167"/>
    <cellStyle name="Standard 11 4" xfId="1838"/>
    <cellStyle name="Standard 11 4 2" xfId="10802"/>
    <cellStyle name="Standard 11 5" xfId="8902"/>
    <cellStyle name="Standard 11 5 2" xfId="11999"/>
    <cellStyle name="Standard 11 5 3" xfId="11508"/>
    <cellStyle name="Standard 11 6" xfId="1832"/>
    <cellStyle name="Standard 11 7" xfId="43310"/>
    <cellStyle name="Standard 110" xfId="1839"/>
    <cellStyle name="Standard 110 2" xfId="1840"/>
    <cellStyle name="Standard 110 3" xfId="3819"/>
    <cellStyle name="Standard 110 4" xfId="9393"/>
    <cellStyle name="Standard 1100" xfId="9394"/>
    <cellStyle name="Standard 1101" xfId="9395"/>
    <cellStyle name="Standard 1102" xfId="9396"/>
    <cellStyle name="Standard 1103" xfId="9397"/>
    <cellStyle name="Standard 1104" xfId="9398"/>
    <cellStyle name="Standard 1105" xfId="9399"/>
    <cellStyle name="Standard 1106" xfId="9400"/>
    <cellStyle name="Standard 1107" xfId="9401"/>
    <cellStyle name="Standard 1108" xfId="9402"/>
    <cellStyle name="Standard 1109" xfId="9403"/>
    <cellStyle name="Standard 111" xfId="1841"/>
    <cellStyle name="Standard 111 2" xfId="1842"/>
    <cellStyle name="Standard 111 3" xfId="3820"/>
    <cellStyle name="Standard 111 4" xfId="9404"/>
    <cellStyle name="Standard 1110" xfId="9405"/>
    <cellStyle name="Standard 1111" xfId="9406"/>
    <cellStyle name="Standard 1112" xfId="9407"/>
    <cellStyle name="Standard 1113" xfId="9408"/>
    <cellStyle name="Standard 1114" xfId="9409"/>
    <cellStyle name="Standard 1115" xfId="9410"/>
    <cellStyle name="Standard 1116" xfId="9411"/>
    <cellStyle name="Standard 1117" xfId="9412"/>
    <cellStyle name="Standard 1118" xfId="9413"/>
    <cellStyle name="Standard 1119" xfId="9414"/>
    <cellStyle name="Standard 112" xfId="1843"/>
    <cellStyle name="Standard 112 2" xfId="1844"/>
    <cellStyle name="Standard 112 3" xfId="3821"/>
    <cellStyle name="Standard 112 4" xfId="9415"/>
    <cellStyle name="Standard 1120" xfId="9416"/>
    <cellStyle name="Standard 1121" xfId="9417"/>
    <cellStyle name="Standard 1122" xfId="9418"/>
    <cellStyle name="Standard 1123" xfId="9419"/>
    <cellStyle name="Standard 1124" xfId="9280"/>
    <cellStyle name="Standard 1125" xfId="10560"/>
    <cellStyle name="Standard 1126" xfId="10731"/>
    <cellStyle name="Standard 1127" xfId="10732"/>
    <cellStyle name="Standard 1128" xfId="10561"/>
    <cellStyle name="Standard 1129" xfId="10734"/>
    <cellStyle name="Standard 1129 2" xfId="12162"/>
    <cellStyle name="Standard 1129 3" xfId="12153"/>
    <cellStyle name="Standard 1129 4" xfId="12120"/>
    <cellStyle name="Standard 113" xfId="1845"/>
    <cellStyle name="Standard 113 2" xfId="1846"/>
    <cellStyle name="Standard 113 3" xfId="3822"/>
    <cellStyle name="Standard 113 4" xfId="9420"/>
    <cellStyle name="Standard 1130" xfId="10733"/>
    <cellStyle name="Standard 1130 2" xfId="12161"/>
    <cellStyle name="Standard 1130 3" xfId="12152"/>
    <cellStyle name="Standard 1130 4" xfId="12119"/>
    <cellStyle name="Standard 1131" xfId="10735"/>
    <cellStyle name="Standard 1132" xfId="10858"/>
    <cellStyle name="Standard 1132 2" xfId="12163"/>
    <cellStyle name="Standard 1132 2 2" xfId="12301"/>
    <cellStyle name="Standard 1132 2 3" xfId="12263"/>
    <cellStyle name="Standard 1132 3" xfId="12150"/>
    <cellStyle name="Standard 1132 3 2" xfId="12298"/>
    <cellStyle name="Standard 1132 3 3" xfId="12268"/>
    <cellStyle name="Standard 1132 4" xfId="12117"/>
    <cellStyle name="Standard 1133" xfId="10859"/>
    <cellStyle name="Standard 1134" xfId="10860"/>
    <cellStyle name="Standard 1135" xfId="10861"/>
    <cellStyle name="Standard 1136" xfId="10862"/>
    <cellStyle name="Standard 1137" xfId="10863"/>
    <cellStyle name="Standard 1138" xfId="10864"/>
    <cellStyle name="Standard 1139" xfId="10865"/>
    <cellStyle name="Standard 1139 2" xfId="12165"/>
    <cellStyle name="Standard 1139 2 2" xfId="12233"/>
    <cellStyle name="Standard 1139 2 2 2" xfId="12305"/>
    <cellStyle name="Standard 1139 2 3" xfId="12302"/>
    <cellStyle name="Standard 1139 3" xfId="12164"/>
    <cellStyle name="Standard 1139 4" xfId="12198"/>
    <cellStyle name="Standard 1139 4 2" xfId="12304"/>
    <cellStyle name="Standard 1139 5" xfId="12318"/>
    <cellStyle name="Standard 1139 5 2" xfId="12324"/>
    <cellStyle name="Standard 1139 6" xfId="12322"/>
    <cellStyle name="Standard 1139 6 2" xfId="12329"/>
    <cellStyle name="Standard 1139 6 2 2" xfId="12331"/>
    <cellStyle name="Standard 1139 6 2 2 2" xfId="12337"/>
    <cellStyle name="Standard 1139 6 2 2 3" xfId="14601"/>
    <cellStyle name="Standard 1139 6 2 2 3 2" xfId="14944"/>
    <cellStyle name="Standard 1139 6 2 2 4" xfId="12586"/>
    <cellStyle name="Standard 1139 6 2 3" xfId="12343"/>
    <cellStyle name="Standard 1139 6 3" xfId="12327"/>
    <cellStyle name="Standard 1139 6 3 2" xfId="12338"/>
    <cellStyle name="Standard 1139 6 3 3" xfId="14599"/>
    <cellStyle name="Standard 1139 6 3 3 2" xfId="14942"/>
    <cellStyle name="Standard 1139 6 3 4" xfId="12584"/>
    <cellStyle name="Standard 1139 7" xfId="10925"/>
    <cellStyle name="Standard 1139 7 2" xfId="12522"/>
    <cellStyle name="Standard 1139 8" xfId="14597"/>
    <cellStyle name="Standard 1139 8 2" xfId="14940"/>
    <cellStyle name="Standard 1139 9" xfId="12582"/>
    <cellStyle name="Standard 114" xfId="1847"/>
    <cellStyle name="Standard 114 2" xfId="1848"/>
    <cellStyle name="Standard 114 3" xfId="9421"/>
    <cellStyle name="Standard 1140" xfId="11172"/>
    <cellStyle name="Standard 1140 2" xfId="12225"/>
    <cellStyle name="Standard 1140 3" xfId="12194"/>
    <cellStyle name="Standard 1141" xfId="18"/>
    <cellStyle name="Standard 1141 2" xfId="46"/>
    <cellStyle name="Standard 1141 2 2" xfId="12226"/>
    <cellStyle name="Standard 1141 2 2 2" xfId="43264"/>
    <cellStyle name="Standard 1141 2 3" xfId="42940"/>
    <cellStyle name="Standard 1141 2 4" xfId="43311"/>
    <cellStyle name="Standard 1141 3" xfId="12195"/>
    <cellStyle name="Standard 1141 4" xfId="11173"/>
    <cellStyle name="Standard 1141 5" xfId="42933"/>
    <cellStyle name="Standard 1141 6" xfId="42939"/>
    <cellStyle name="Standard 1141 7" xfId="43281"/>
    <cellStyle name="Standard 1142" xfId="11174"/>
    <cellStyle name="Standard 1143" xfId="11175"/>
    <cellStyle name="Standard 1144" xfId="11176"/>
    <cellStyle name="Standard 1145" xfId="11177"/>
    <cellStyle name="Standard 1146" xfId="11178"/>
    <cellStyle name="Standard 1147" xfId="11179"/>
    <cellStyle name="Standard 1148" xfId="11180"/>
    <cellStyle name="Standard 1149" xfId="11181"/>
    <cellStyle name="Standard 115" xfId="1849"/>
    <cellStyle name="Standard 115 2" xfId="1850"/>
    <cellStyle name="Standard 115 3" xfId="4121"/>
    <cellStyle name="Standard 115 4" xfId="3823"/>
    <cellStyle name="Standard 1150" xfId="11182"/>
    <cellStyle name="Standard 1151" xfId="11183"/>
    <cellStyle name="Standard 1152" xfId="11184"/>
    <cellStyle name="Standard 1153" xfId="11185"/>
    <cellStyle name="Standard 1154" xfId="11186"/>
    <cellStyle name="Standard 1155" xfId="11187"/>
    <cellStyle name="Standard 1156" xfId="11188"/>
    <cellStyle name="Standard 1157" xfId="11189"/>
    <cellStyle name="Standard 1158" xfId="11190"/>
    <cellStyle name="Standard 1159" xfId="11191"/>
    <cellStyle name="Standard 116" xfId="1851"/>
    <cellStyle name="Standard 116 2" xfId="1852"/>
    <cellStyle name="Standard 116 3" xfId="4122"/>
    <cellStyle name="Standard 116 4" xfId="3824"/>
    <cellStyle name="Standard 1160" xfId="11192"/>
    <cellStyle name="Standard 1161" xfId="11193"/>
    <cellStyle name="Standard 1162" xfId="11194"/>
    <cellStyle name="Standard 1163" xfId="11195"/>
    <cellStyle name="Standard 1164" xfId="11196"/>
    <cellStyle name="Standard 1165" xfId="11197"/>
    <cellStyle name="Standard 1166" xfId="11198"/>
    <cellStyle name="Standard 1167" xfId="11199"/>
    <cellStyle name="Standard 1168" xfId="11200"/>
    <cellStyle name="Standard 1169" xfId="11201"/>
    <cellStyle name="Standard 117" xfId="1853"/>
    <cellStyle name="Standard 117 2" xfId="1854"/>
    <cellStyle name="Standard 117 3" xfId="4123"/>
    <cellStyle name="Standard 117 4" xfId="3825"/>
    <cellStyle name="Standard 1170" xfId="11202"/>
    <cellStyle name="Standard 1171" xfId="11203"/>
    <cellStyle name="Standard 1172" xfId="11204"/>
    <cellStyle name="Standard 1173" xfId="11205"/>
    <cellStyle name="Standard 1174" xfId="11206"/>
    <cellStyle name="Standard 1175" xfId="11207"/>
    <cellStyle name="Standard 1176" xfId="11208"/>
    <cellStyle name="Standard 1177" xfId="11209"/>
    <cellStyle name="Standard 1178" xfId="11210"/>
    <cellStyle name="Standard 1179" xfId="11211"/>
    <cellStyle name="Standard 118" xfId="1855"/>
    <cellStyle name="Standard 118 2" xfId="1856"/>
    <cellStyle name="Standard 118 3" xfId="4124"/>
    <cellStyle name="Standard 118 4" xfId="3826"/>
    <cellStyle name="Standard 1180" xfId="11212"/>
    <cellStyle name="Standard 1181" xfId="11213"/>
    <cellStyle name="Standard 1182" xfId="11214"/>
    <cellStyle name="Standard 1183" xfId="11215"/>
    <cellStyle name="Standard 1184" xfId="11216"/>
    <cellStyle name="Standard 1185" xfId="11217"/>
    <cellStyle name="Standard 1186" xfId="11218"/>
    <cellStyle name="Standard 1187" xfId="11219"/>
    <cellStyle name="Standard 1188" xfId="11220"/>
    <cellStyle name="Standard 1189" xfId="11221"/>
    <cellStyle name="Standard 119" xfId="1857"/>
    <cellStyle name="Standard 119 2" xfId="1858"/>
    <cellStyle name="Standard 119 3" xfId="4125"/>
    <cellStyle name="Standard 119 4" xfId="3827"/>
    <cellStyle name="Standard 1190" xfId="11222"/>
    <cellStyle name="Standard 1191" xfId="11223"/>
    <cellStyle name="Standard 1192" xfId="11224"/>
    <cellStyle name="Standard 1193" xfId="11225"/>
    <cellStyle name="Standard 1194" xfId="11226"/>
    <cellStyle name="Standard 1195" xfId="11227"/>
    <cellStyle name="Standard 1196" xfId="11228"/>
    <cellStyle name="Standard 1197" xfId="11229"/>
    <cellStyle name="Standard 1198" xfId="11230"/>
    <cellStyle name="Standard 1199" xfId="11231"/>
    <cellStyle name="Standard 12" xfId="1859"/>
    <cellStyle name="Standard 12 2" xfId="1860"/>
    <cellStyle name="Standard 12 2 2" xfId="1861"/>
    <cellStyle name="Standard 12 2 2 2" xfId="1862"/>
    <cellStyle name="Standard 12 2 2 3" xfId="10803"/>
    <cellStyle name="Standard 12 2 3" xfId="9010"/>
    <cellStyle name="Standard 12 2 4" xfId="9279"/>
    <cellStyle name="Standard 12 3" xfId="1863"/>
    <cellStyle name="Standard 12 3 2" xfId="1864"/>
    <cellStyle name="Standard 12 3 2 2" xfId="4127"/>
    <cellStyle name="Standard 12 3 2 3" xfId="8162"/>
    <cellStyle name="Standard 12 3 2 4" xfId="11116"/>
    <cellStyle name="Standard 12 3 3" xfId="4126"/>
    <cellStyle name="Standard 12 3 4" xfId="8956"/>
    <cellStyle name="Standard 12 4" xfId="8163"/>
    <cellStyle name="Standard 12 4 2" xfId="8164"/>
    <cellStyle name="Standard 12 4 3" xfId="9196"/>
    <cellStyle name="Standard 12 4 4" xfId="9422"/>
    <cellStyle name="Standard 12 4 5" xfId="43275"/>
    <cellStyle name="Standard 12 5" xfId="8165"/>
    <cellStyle name="Standard 12 5 2" xfId="8763"/>
    <cellStyle name="Standard 120" xfId="1865"/>
    <cellStyle name="Standard 120 2" xfId="2969"/>
    <cellStyle name="Standard 120 2 2" xfId="8823"/>
    <cellStyle name="Standard 120 2 3" xfId="4128"/>
    <cellStyle name="Standard 120 2 4" xfId="11790"/>
    <cellStyle name="Standard 120 3" xfId="3828"/>
    <cellStyle name="Standard 120 4" xfId="11722"/>
    <cellStyle name="Standard 1200" xfId="11232"/>
    <cellStyle name="Standard 1201" xfId="11233"/>
    <cellStyle name="Standard 1202" xfId="11234"/>
    <cellStyle name="Standard 1203" xfId="11235"/>
    <cellStyle name="Standard 1204" xfId="11236"/>
    <cellStyle name="Standard 1205" xfId="11237"/>
    <cellStyle name="Standard 1206" xfId="11238"/>
    <cellStyle name="Standard 1207" xfId="11239"/>
    <cellStyle name="Standard 1208" xfId="11240"/>
    <cellStyle name="Standard 1209" xfId="11241"/>
    <cellStyle name="Standard 121" xfId="2926"/>
    <cellStyle name="Standard 121 2" xfId="2983"/>
    <cellStyle name="Standard 121 2 2" xfId="8830"/>
    <cellStyle name="Standard 121 2 3" xfId="4129"/>
    <cellStyle name="Standard 121 2 4" xfId="11801"/>
    <cellStyle name="Standard 121 3" xfId="8788"/>
    <cellStyle name="Standard 121 4" xfId="3829"/>
    <cellStyle name="Standard 121 5" xfId="11769"/>
    <cellStyle name="Standard 1210" xfId="11242"/>
    <cellStyle name="Standard 1211" xfId="11243"/>
    <cellStyle name="Standard 1212" xfId="11244"/>
    <cellStyle name="Standard 1213" xfId="11245"/>
    <cellStyle name="Standard 1214" xfId="11246"/>
    <cellStyle name="Standard 1215" xfId="11247"/>
    <cellStyle name="Standard 1216" xfId="11248"/>
    <cellStyle name="Standard 1217" xfId="11249"/>
    <cellStyle name="Standard 1218" xfId="11250"/>
    <cellStyle name="Standard 1219" xfId="11251"/>
    <cellStyle name="Standard 122" xfId="2929"/>
    <cellStyle name="Standard 122 2" xfId="2984"/>
    <cellStyle name="Standard 122 3" xfId="8790"/>
    <cellStyle name="Standard 122 4" xfId="4049"/>
    <cellStyle name="Standard 122 5" xfId="9423"/>
    <cellStyle name="Standard 122 5 2" xfId="12088"/>
    <cellStyle name="Standard 122 5 3" xfId="11771"/>
    <cellStyle name="Standard 1220" xfId="11252"/>
    <cellStyle name="Standard 1221" xfId="11253"/>
    <cellStyle name="Standard 1222" xfId="11254"/>
    <cellStyle name="Standard 1223" xfId="11255"/>
    <cellStyle name="Standard 1224" xfId="27"/>
    <cellStyle name="Standard 1225" xfId="26"/>
    <cellStyle name="Standard 1226" xfId="12234"/>
    <cellStyle name="Standard 1226 2" xfId="12303"/>
    <cellStyle name="Standard 1226 3" xfId="12323"/>
    <cellStyle name="Standard 1226 3 2" xfId="12330"/>
    <cellStyle name="Standard 1226 3 2 2" xfId="12332"/>
    <cellStyle name="Standard 1226 3 2 2 2" xfId="12340"/>
    <cellStyle name="Standard 1226 3 2 2 3" xfId="14602"/>
    <cellStyle name="Standard 1226 3 2 2 3 2" xfId="14945"/>
    <cellStyle name="Standard 1226 3 2 2 4" xfId="12587"/>
    <cellStyle name="Standard 1226 3 2 3" xfId="12344"/>
    <cellStyle name="Standard 1226 3 3" xfId="12328"/>
    <cellStyle name="Standard 1226 3 3 2" xfId="12339"/>
    <cellStyle name="Standard 1226 3 3 3" xfId="14600"/>
    <cellStyle name="Standard 1226 3 3 3 2" xfId="14943"/>
    <cellStyle name="Standard 1226 3 3 4" xfId="12585"/>
    <cellStyle name="Standard 1226 4" xfId="14598"/>
    <cellStyle name="Standard 1226 4 2" xfId="14941"/>
    <cellStyle name="Standard 1226 5" xfId="12583"/>
    <cellStyle name="Standard 1227" xfId="12237"/>
    <cellStyle name="Standard 1228" xfId="12235"/>
    <cellStyle name="Standard 1229" xfId="12236"/>
    <cellStyle name="Standard 123" xfId="2930"/>
    <cellStyle name="Standard 123 2" xfId="2985"/>
    <cellStyle name="Standard 123 3" xfId="2987"/>
    <cellStyle name="Standard 123 3 2" xfId="8831"/>
    <cellStyle name="Standard 123 3 3" xfId="12264"/>
    <cellStyle name="Standard 123 4" xfId="8791"/>
    <cellStyle name="Standard 123 5" xfId="4907"/>
    <cellStyle name="Standard 123 6" xfId="9424"/>
    <cellStyle name="Standard 123 6 2" xfId="12089"/>
    <cellStyle name="Standard 123 6 3" xfId="12139"/>
    <cellStyle name="Standard 123 6 4" xfId="11772"/>
    <cellStyle name="Standard 1230" xfId="12238"/>
    <cellStyle name="Standard 1231" xfId="12240"/>
    <cellStyle name="Standard 1232" xfId="12241"/>
    <cellStyle name="Standard 1233" xfId="12242"/>
    <cellStyle name="Standard 1234" xfId="12239"/>
    <cellStyle name="Standard 1235" xfId="12243"/>
    <cellStyle name="Standard 1236" xfId="12244"/>
    <cellStyle name="Standard 1237" xfId="12245"/>
    <cellStyle name="Standard 1238" xfId="12246"/>
    <cellStyle name="Standard 1239" xfId="12247"/>
    <cellStyle name="Standard 124" xfId="4908"/>
    <cellStyle name="Standard 124 2" xfId="9425"/>
    <cellStyle name="Standard 1240" xfId="12248"/>
    <cellStyle name="Standard 1241" xfId="12249"/>
    <cellStyle name="Standard 1242" xfId="12250"/>
    <cellStyle name="Standard 1243" xfId="12252"/>
    <cellStyle name="Standard 1244" xfId="12251"/>
    <cellStyle name="Standard 1245" xfId="12253"/>
    <cellStyle name="Standard 1246" xfId="12254"/>
    <cellStyle name="Standard 1247" xfId="12255"/>
    <cellStyle name="Standard 1248" xfId="12320"/>
    <cellStyle name="Standard 1249" xfId="12321"/>
    <cellStyle name="Standard 125" xfId="4909"/>
    <cellStyle name="Standard 125 2" xfId="9426"/>
    <cellStyle name="Standard 1250" xfId="12319"/>
    <cellStyle name="Standard 1251" xfId="12325"/>
    <cellStyle name="Standard 1251 2" xfId="12333"/>
    <cellStyle name="Standard 1251 3" xfId="12341"/>
    <cellStyle name="Standard 1252" xfId="12326"/>
    <cellStyle name="Standard 1252 2" xfId="12334"/>
    <cellStyle name="Standard 1252 3" xfId="12342"/>
    <cellStyle name="Standard 1253" xfId="12335"/>
    <cellStyle name="Standard 1254" xfId="12336"/>
    <cellStyle name="Standard 1255" xfId="12588"/>
    <cellStyle name="Standard 1256" xfId="12589"/>
    <cellStyle name="Standard 1257" xfId="12590"/>
    <cellStyle name="Standard 1258" xfId="12591"/>
    <cellStyle name="Standard 1259" xfId="12592"/>
    <cellStyle name="Standard 126" xfId="4910"/>
    <cellStyle name="Standard 126 2" xfId="9427"/>
    <cellStyle name="Standard 1260" xfId="12593"/>
    <cellStyle name="Standard 1261" xfId="12594"/>
    <cellStyle name="Standard 1262" xfId="12595"/>
    <cellStyle name="Standard 1263" xfId="12657"/>
    <cellStyle name="Standard 1263 2" xfId="42691"/>
    <cellStyle name="Standard 1264" xfId="15024"/>
    <cellStyle name="Standard 1265" xfId="15023"/>
    <cellStyle name="Standard 1266" xfId="313"/>
    <cellStyle name="Standard 1267" xfId="309"/>
    <cellStyle name="Standard 1268" xfId="308"/>
    <cellStyle name="Standard 1269" xfId="306"/>
    <cellStyle name="Standard 127" xfId="4911"/>
    <cellStyle name="Standard 127 2" xfId="9428"/>
    <cellStyle name="Standard 1270" xfId="310"/>
    <cellStyle name="Standard 1271" xfId="314"/>
    <cellStyle name="Standard 1272" xfId="311"/>
    <cellStyle name="Standard 1273" xfId="312"/>
    <cellStyle name="Standard 1274" xfId="321"/>
    <cellStyle name="Standard 1275" xfId="318"/>
    <cellStyle name="Standard 1276" xfId="315"/>
    <cellStyle name="Standard 1277" xfId="323"/>
    <cellStyle name="Standard 1278" xfId="320"/>
    <cellStyle name="Standard 1279" xfId="317"/>
    <cellStyle name="Standard 128" xfId="4912"/>
    <cellStyle name="Standard 128 2" xfId="9429"/>
    <cellStyle name="Standard 1280" xfId="322"/>
    <cellStyle name="Standard 1281" xfId="319"/>
    <cellStyle name="Standard 1282" xfId="316"/>
    <cellStyle name="Standard 1283" xfId="304"/>
    <cellStyle name="Standard 1284" xfId="42657"/>
    <cellStyle name="Standard 1285" xfId="42658"/>
    <cellStyle name="Standard 1286" xfId="42690"/>
    <cellStyle name="Standard 1287" xfId="42689"/>
    <cellStyle name="Standard 1288" xfId="42688"/>
    <cellStyle name="Standard 1289" xfId="42687"/>
    <cellStyle name="Standard 129" xfId="4913"/>
    <cellStyle name="Standard 129 2" xfId="9430"/>
    <cellStyle name="Standard 1290" xfId="42686"/>
    <cellStyle name="Standard 1291" xfId="42685"/>
    <cellStyle name="Standard 1292" xfId="42684"/>
    <cellStyle name="Standard 1293" xfId="42683"/>
    <cellStyle name="Standard 1294" xfId="42681"/>
    <cellStyle name="Standard 1295" xfId="42680"/>
    <cellStyle name="Standard 1296" xfId="42677"/>
    <cellStyle name="Standard 1297" xfId="42678"/>
    <cellStyle name="Standard 1298" xfId="42675"/>
    <cellStyle name="Standard 1299" xfId="42669"/>
    <cellStyle name="Standard 13" xfId="1866"/>
    <cellStyle name="Standard 13 2" xfId="1867"/>
    <cellStyle name="Standard 13 2 2" xfId="8166"/>
    <cellStyle name="Standard 13 2 3" xfId="9278"/>
    <cellStyle name="Standard 13 3" xfId="1868"/>
    <cellStyle name="Standard 13 3 2" xfId="1869"/>
    <cellStyle name="Standard 13 3 2 2" xfId="4131"/>
    <cellStyle name="Standard 13 3 3" xfId="4130"/>
    <cellStyle name="Standard 13 3 4" xfId="8984"/>
    <cellStyle name="Standard 13 4" xfId="8167"/>
    <cellStyle name="Standard 13 4 2" xfId="8764"/>
    <cellStyle name="Standard 13 4 3" xfId="9195"/>
    <cellStyle name="Standard 13 4 4" xfId="9431"/>
    <cellStyle name="Standard 13 5" xfId="8168"/>
    <cellStyle name="Standard 13 6" xfId="8169"/>
    <cellStyle name="Standard 13 6 2" xfId="8170"/>
    <cellStyle name="Standard 13 7" xfId="8765"/>
    <cellStyle name="Standard 130" xfId="4914"/>
    <cellStyle name="Standard 130 2" xfId="9432"/>
    <cellStyle name="Standard 1300" xfId="42672"/>
    <cellStyle name="Standard 1301" xfId="42679"/>
    <cellStyle name="Standard 1302" xfId="42667"/>
    <cellStyle name="Standard 1303" xfId="42674"/>
    <cellStyle name="Standard 1304" xfId="42931"/>
    <cellStyle name="Standard 1305" xfId="42932"/>
    <cellStyle name="Standard 1306" xfId="43265"/>
    <cellStyle name="Standard 1306 2" xfId="43272"/>
    <cellStyle name="Standard 1307" xfId="43268"/>
    <cellStyle name="Standard 1308" xfId="43269"/>
    <cellStyle name="Standard 1309" xfId="43273"/>
    <cellStyle name="Standard 131" xfId="4915"/>
    <cellStyle name="Standard 131 2" xfId="9433"/>
    <cellStyle name="Standard 132" xfId="4916"/>
    <cellStyle name="Standard 132 2" xfId="9434"/>
    <cellStyle name="Standard 133" xfId="4917"/>
    <cellStyle name="Standard 133 2" xfId="9435"/>
    <cellStyle name="Standard 134" xfId="4918"/>
    <cellStyle name="Standard 134 2" xfId="9436"/>
    <cellStyle name="Standard 135" xfId="4919"/>
    <cellStyle name="Standard 135 2" xfId="9437"/>
    <cellStyle name="Standard 136" xfId="4920"/>
    <cellStyle name="Standard 136 2" xfId="9438"/>
    <cellStyle name="Standard 137" xfId="4048"/>
    <cellStyle name="Standard 138" xfId="3180"/>
    <cellStyle name="Standard 138 2" xfId="9439"/>
    <cellStyle name="Standard 138 3" xfId="11332"/>
    <cellStyle name="Standard 138 3 2" xfId="12227"/>
    <cellStyle name="Standard 139" xfId="25"/>
    <cellStyle name="Standard 139 2" xfId="9440"/>
    <cellStyle name="Standard 139 2 2" xfId="12090"/>
    <cellStyle name="Standard 139 2 3" xfId="11549"/>
    <cellStyle name="Standard 139 3" xfId="11333"/>
    <cellStyle name="Standard 139 3 2" xfId="11535"/>
    <cellStyle name="Standard 139 3 3" xfId="12228"/>
    <cellStyle name="Standard 139 3 4" xfId="12295"/>
    <cellStyle name="Standard 139 4" xfId="11522"/>
    <cellStyle name="Standard 139 5" xfId="11977"/>
    <cellStyle name="Standard 139 6" xfId="11334"/>
    <cellStyle name="Standard 139 6 2" xfId="12229"/>
    <cellStyle name="Standard 139 6 3" xfId="12196"/>
    <cellStyle name="Standard 139 7" xfId="8772"/>
    <cellStyle name="Standard 14" xfId="1870"/>
    <cellStyle name="Standard 14 2" xfId="1871"/>
    <cellStyle name="Standard 14 2 2" xfId="8171"/>
    <cellStyle name="Standard 14 2 3" xfId="9100"/>
    <cellStyle name="Standard 14 3" xfId="1872"/>
    <cellStyle name="Standard 14 3 2" xfId="8172"/>
    <cellStyle name="Standard 14 3 3" xfId="9194"/>
    <cellStyle name="Standard 14 3 4" xfId="10804"/>
    <cellStyle name="Standard 14 4" xfId="8173"/>
    <cellStyle name="Standard 14 4 2" xfId="8174"/>
    <cellStyle name="Standard 14 4 3" xfId="9441"/>
    <cellStyle name="Standard 14 4 3 2" xfId="12091"/>
    <cellStyle name="Standard 14 4 3 3" xfId="11968"/>
    <cellStyle name="Standard 14 4 4" xfId="11511"/>
    <cellStyle name="Standard 140" xfId="8775"/>
    <cellStyle name="Standard 140 2" xfId="8853"/>
    <cellStyle name="Standard 140 2 2" xfId="11990"/>
    <cellStyle name="Standard 140 2 3" xfId="11386"/>
    <cellStyle name="Standard 140 2 3 2" xfId="12296"/>
    <cellStyle name="Standard 140 2 3 3" xfId="12267"/>
    <cellStyle name="Standard 140 3" xfId="9442"/>
    <cellStyle name="Standard 140 3 2" xfId="12092"/>
    <cellStyle name="Standard 140 3 3" xfId="11978"/>
    <cellStyle name="Standard 140 4" xfId="11336"/>
    <cellStyle name="Standard 140 4 2" xfId="12230"/>
    <cellStyle name="Standard 140 4 3" xfId="12197"/>
    <cellStyle name="Standard 141" xfId="8776"/>
    <cellStyle name="Standard 141 2" xfId="9443"/>
    <cellStyle name="Standard 141 2 2" xfId="11550"/>
    <cellStyle name="Standard 141 2 3" xfId="12093"/>
    <cellStyle name="Standard 141 2 4" xfId="11387"/>
    <cellStyle name="Standard 141 3" xfId="11536"/>
    <cellStyle name="Standard 141 3 2" xfId="12137"/>
    <cellStyle name="Standard 141 3 3" xfId="12136"/>
    <cellStyle name="Standard 141 3 4" xfId="12231"/>
    <cellStyle name="Standard 141 4" xfId="11523"/>
    <cellStyle name="Standard 141 5" xfId="11979"/>
    <cellStyle name="Standard 141 6" xfId="11335"/>
    <cellStyle name="Standard 142" xfId="8835"/>
    <cellStyle name="Standard 142 2" xfId="9444"/>
    <cellStyle name="Standard 142 2 2" xfId="11551"/>
    <cellStyle name="Standard 142 2 3" xfId="12094"/>
    <cellStyle name="Standard 142 2 4" xfId="11469"/>
    <cellStyle name="Standard 142 3" xfId="11539"/>
    <cellStyle name="Standard 142 4" xfId="11524"/>
    <cellStyle name="Standard 142 5" xfId="11981"/>
    <cellStyle name="Standard 142 6" xfId="11337"/>
    <cellStyle name="Standard 143" xfId="8836"/>
    <cellStyle name="Standard 143 2" xfId="9445"/>
    <cellStyle name="Standard 143 2 2" xfId="11552"/>
    <cellStyle name="Standard 143 2 3" xfId="12095"/>
    <cellStyle name="Standard 143 2 4" xfId="11472"/>
    <cellStyle name="Standard 143 3" xfId="11542"/>
    <cellStyle name="Standard 143 4" xfId="11525"/>
    <cellStyle name="Standard 143 5" xfId="11982"/>
    <cellStyle name="Standard 143 6" xfId="11339"/>
    <cellStyle name="Standard 144" xfId="8837"/>
    <cellStyle name="Standard 144 2" xfId="9446"/>
    <cellStyle name="Standard 144 2 2" xfId="12096"/>
    <cellStyle name="Standard 144 2 3" xfId="11559"/>
    <cellStyle name="Standard 144 3" xfId="11540"/>
    <cellStyle name="Standard 144 4" xfId="11534"/>
    <cellStyle name="Standard 144 5" xfId="11983"/>
    <cellStyle name="Standard 144 6" xfId="11470"/>
    <cellStyle name="Standard 145" xfId="8839"/>
    <cellStyle name="Standard 145 2" xfId="9447"/>
    <cellStyle name="Standard 145 2 2" xfId="12097"/>
    <cellStyle name="Standard 145 2 3" xfId="11555"/>
    <cellStyle name="Standard 145 3" xfId="11541"/>
    <cellStyle name="Standard 145 4" xfId="11530"/>
    <cellStyle name="Standard 145 5" xfId="11985"/>
    <cellStyle name="Standard 145 6" xfId="11471"/>
    <cellStyle name="Standard 146" xfId="8840"/>
    <cellStyle name="Standard 146 2" xfId="9448"/>
    <cellStyle name="Standard 146 2 2" xfId="12098"/>
    <cellStyle name="Standard 146 2 3" xfId="11986"/>
    <cellStyle name="Standard 146 3" xfId="11476"/>
    <cellStyle name="Standard 147" xfId="8841"/>
    <cellStyle name="Standard 147 2" xfId="9449"/>
    <cellStyle name="Standard 147 2 2" xfId="12099"/>
    <cellStyle name="Standard 147 2 3" xfId="11987"/>
    <cellStyle name="Standard 147 3" xfId="11481"/>
    <cellStyle name="Standard 148" xfId="8838"/>
    <cellStyle name="Standard 148 2" xfId="9450"/>
    <cellStyle name="Standard 148 2 2" xfId="12100"/>
    <cellStyle name="Standard 148 2 3" xfId="11984"/>
    <cellStyle name="Standard 148 3" xfId="11483"/>
    <cellStyle name="Standard 149" xfId="8842"/>
    <cellStyle name="Standard 149 2" xfId="9451"/>
    <cellStyle name="Standard 149 2 2" xfId="12101"/>
    <cellStyle name="Standard 149 2 3" xfId="11988"/>
    <cellStyle name="Standard 149 3" xfId="11479"/>
    <cellStyle name="Standard 15" xfId="1873"/>
    <cellStyle name="Standard 15 2" xfId="1874"/>
    <cellStyle name="Standard 15 2 2" xfId="9101"/>
    <cellStyle name="Standard 15 3" xfId="8175"/>
    <cellStyle name="Standard 15 3 2" xfId="8176"/>
    <cellStyle name="Standard 15 4" xfId="9011"/>
    <cellStyle name="Standard 15 4 2" xfId="9452"/>
    <cellStyle name="Standard 150" xfId="8855"/>
    <cellStyle name="Standard 150 2" xfId="8870"/>
    <cellStyle name="Standard 150 2 2" xfId="9453"/>
    <cellStyle name="Standard 150 2 3" xfId="12142"/>
    <cellStyle name="Standard 150 2 4" xfId="11991"/>
    <cellStyle name="Standard 150 3" xfId="12154"/>
    <cellStyle name="Standard 150 3 2" xfId="12299"/>
    <cellStyle name="Standard 150 4" xfId="11482"/>
    <cellStyle name="Standard 151" xfId="8856"/>
    <cellStyle name="Standard 151 2" xfId="8871"/>
    <cellStyle name="Standard 151 2 2" xfId="9454"/>
    <cellStyle name="Standard 151 2 3" xfId="12143"/>
    <cellStyle name="Standard 151 2 4" xfId="11992"/>
    <cellStyle name="Standard 151 3" xfId="12155"/>
    <cellStyle name="Standard 151 3 2" xfId="12300"/>
    <cellStyle name="Standard 151 4" xfId="11478"/>
    <cellStyle name="Standard 152" xfId="8857"/>
    <cellStyle name="Standard 152 2" xfId="9455"/>
    <cellStyle name="Standard 152 2 2" xfId="12102"/>
    <cellStyle name="Standard 152 2 3" xfId="11993"/>
    <cellStyle name="Standard 152 3" xfId="11486"/>
    <cellStyle name="Standard 153" xfId="8858"/>
    <cellStyle name="Standard 153 2" xfId="9456"/>
    <cellStyle name="Standard 153 2 2" xfId="12103"/>
    <cellStyle name="Standard 153 2 3" xfId="11994"/>
    <cellStyle name="Standard 153 3" xfId="11487"/>
    <cellStyle name="Standard 154" xfId="8859"/>
    <cellStyle name="Standard 154 2" xfId="8872"/>
    <cellStyle name="Standard 154 2 2" xfId="9457"/>
    <cellStyle name="Standard 154 2 3" xfId="12144"/>
    <cellStyle name="Standard 154 2 4" xfId="11995"/>
    <cellStyle name="Standard 154 3" xfId="12156"/>
    <cellStyle name="Standard 154 4" xfId="11488"/>
    <cellStyle name="Standard 155" xfId="8860"/>
    <cellStyle name="Standard 155 2" xfId="8873"/>
    <cellStyle name="Standard 155 2 2" xfId="9458"/>
    <cellStyle name="Standard 155 2 3" xfId="12145"/>
    <cellStyle name="Standard 155 2 4" xfId="11996"/>
    <cellStyle name="Standard 155 3" xfId="12157"/>
    <cellStyle name="Standard 155 4" xfId="11489"/>
    <cellStyle name="Standard 156" xfId="8861"/>
    <cellStyle name="Standard 156 2" xfId="8874"/>
    <cellStyle name="Standard 156 2 2" xfId="9459"/>
    <cellStyle name="Standard 156 2 3" xfId="12146"/>
    <cellStyle name="Standard 156 2 4" xfId="11997"/>
    <cellStyle name="Standard 156 3" xfId="12158"/>
    <cellStyle name="Standard 156 4" xfId="11490"/>
    <cellStyle name="Standard 157" xfId="8862"/>
    <cellStyle name="Standard 157 2" xfId="9460"/>
    <cellStyle name="Standard 157 2 2" xfId="12104"/>
    <cellStyle name="Standard 157 2 3" xfId="11998"/>
    <cellStyle name="Standard 157 3" xfId="11491"/>
    <cellStyle name="Standard 158" xfId="8865"/>
    <cellStyle name="Standard 158 2" xfId="9461"/>
    <cellStyle name="Standard 159" xfId="8863"/>
    <cellStyle name="Standard 159 2" xfId="9462"/>
    <cellStyle name="Standard 16" xfId="1875"/>
    <cellStyle name="Standard 16 2" xfId="1876"/>
    <cellStyle name="Standard 16 2 2" xfId="9263"/>
    <cellStyle name="Standard 16 3" xfId="8177"/>
    <cellStyle name="Standard 16 3 2" xfId="8178"/>
    <cellStyle name="Standard 16 4" xfId="9463"/>
    <cellStyle name="Standard 160" xfId="8864"/>
    <cellStyle name="Standard 160 2" xfId="9464"/>
    <cellStyle name="Standard 161" xfId="8866"/>
    <cellStyle name="Standard 161 2" xfId="9465"/>
    <cellStyle name="Standard 162" xfId="8867"/>
    <cellStyle name="Standard 162 2" xfId="9466"/>
    <cellStyle name="Standard 163" xfId="8868"/>
    <cellStyle name="Standard 163 2" xfId="9467"/>
    <cellStyle name="Standard 164" xfId="8869"/>
    <cellStyle name="Standard 164 2" xfId="9468"/>
    <cellStyle name="Standard 165" xfId="9469"/>
    <cellStyle name="Standard 165 2" xfId="12105"/>
    <cellStyle name="Standard 165 3" xfId="11492"/>
    <cellStyle name="Standard 166" xfId="9470"/>
    <cellStyle name="Standard 166 2" xfId="11547"/>
    <cellStyle name="Standard 166 3" xfId="12106"/>
    <cellStyle name="Standard 166 4" xfId="11385"/>
    <cellStyle name="Standard 167" xfId="9471"/>
    <cellStyle name="Standard 167 2" xfId="12107"/>
    <cellStyle name="Standard 167 3" xfId="11493"/>
    <cellStyle name="Standard 168" xfId="9472"/>
    <cellStyle name="Standard 168 2" xfId="11548"/>
    <cellStyle name="Standard 168 3" xfId="12108"/>
    <cellStyle name="Standard 168 4" xfId="11496"/>
    <cellStyle name="Standard 169" xfId="9473"/>
    <cellStyle name="Standard 169 2" xfId="11560"/>
    <cellStyle name="Standard 169 3" xfId="12109"/>
    <cellStyle name="Standard 169 4" xfId="11501"/>
    <cellStyle name="Standard 17" xfId="1877"/>
    <cellStyle name="Standard 17 2" xfId="1878"/>
    <cellStyle name="Standard 17 3" xfId="8179"/>
    <cellStyle name="Standard 17 3 2" xfId="8180"/>
    <cellStyle name="Standard 17 3 3" xfId="9109"/>
    <cellStyle name="Standard 17 3 3 2" xfId="12159"/>
    <cellStyle name="Standard 17 3 3 3" xfId="12147"/>
    <cellStyle name="Standard 17 3 3 4" xfId="12063"/>
    <cellStyle name="Standard 17 4" xfId="9236"/>
    <cellStyle name="Standard 17 5" xfId="9474"/>
    <cellStyle name="Standard 170" xfId="9475"/>
    <cellStyle name="Standard 170 2" xfId="12110"/>
    <cellStyle name="Standard 170 3" xfId="11497"/>
    <cellStyle name="Standard 171" xfId="9476"/>
    <cellStyle name="Standard 171 2" xfId="12111"/>
    <cellStyle name="Standard 171 3" xfId="11520"/>
    <cellStyle name="Standard 172" xfId="9477"/>
    <cellStyle name="Standard 172 2" xfId="12112"/>
    <cellStyle name="Standard 172 3" xfId="11519"/>
    <cellStyle name="Standard 173" xfId="9478"/>
    <cellStyle name="Standard 173 2" xfId="12113"/>
    <cellStyle name="Standard 173 3" xfId="11518"/>
    <cellStyle name="Standard 174" xfId="9479"/>
    <cellStyle name="Standard 174 2" xfId="12114"/>
    <cellStyle name="Standard 174 3" xfId="11521"/>
    <cellStyle name="Standard 174 4" xfId="43035"/>
    <cellStyle name="Standard 174 5" xfId="43312"/>
    <cellStyle name="Standard 175" xfId="9480"/>
    <cellStyle name="Standard 175 2" xfId="43046"/>
    <cellStyle name="Standard 175 3" xfId="43313"/>
    <cellStyle name="Standard 176" xfId="9481"/>
    <cellStyle name="Standard 177" xfId="9482"/>
    <cellStyle name="Standard 178" xfId="9483"/>
    <cellStyle name="Standard 179" xfId="9484"/>
    <cellStyle name="Standard 18" xfId="1879"/>
    <cellStyle name="Standard 18 2" xfId="1880"/>
    <cellStyle name="Standard 18 2 2" xfId="9264"/>
    <cellStyle name="Standard 18 3" xfId="8181"/>
    <cellStyle name="Standard 18 4" xfId="9485"/>
    <cellStyle name="Standard 180" xfId="9486"/>
    <cellStyle name="Standard 181" xfId="9487"/>
    <cellStyle name="Standard 182" xfId="9488"/>
    <cellStyle name="Standard 183" xfId="9489"/>
    <cellStyle name="Standard 184" xfId="9490"/>
    <cellStyle name="Standard 185" xfId="9491"/>
    <cellStyle name="Standard 186" xfId="9492"/>
    <cellStyle name="Standard 187" xfId="9493"/>
    <cellStyle name="Standard 188" xfId="9494"/>
    <cellStyle name="Standard 189" xfId="9495"/>
    <cellStyle name="Standard 19" xfId="1881"/>
    <cellStyle name="Standard 19 2" xfId="1882"/>
    <cellStyle name="Standard 19 2 2" xfId="3831"/>
    <cellStyle name="Standard 19 2 2 2" xfId="4132"/>
    <cellStyle name="Standard 19 2 3" xfId="3832"/>
    <cellStyle name="Standard 19 2 4" xfId="3830"/>
    <cellStyle name="Standard 19 2 5" xfId="3159"/>
    <cellStyle name="Standard 19 3" xfId="1883"/>
    <cellStyle name="Standard 19 3 2" xfId="1884"/>
    <cellStyle name="Standard 19 3 2 2" xfId="3833"/>
    <cellStyle name="Standard 19 3 2 3" xfId="11723"/>
    <cellStyle name="Standard 19 3 3" xfId="2970"/>
    <cellStyle name="Standard 19 3 3 2" xfId="8824"/>
    <cellStyle name="Standard 19 3 3 3" xfId="3834"/>
    <cellStyle name="Standard 19 3 3 4" xfId="11791"/>
    <cellStyle name="Standard 19 4" xfId="3835"/>
    <cellStyle name="Standard 19 5" xfId="3836"/>
    <cellStyle name="Standard 19 6" xfId="9269"/>
    <cellStyle name="Standard 190" xfId="9496"/>
    <cellStyle name="Standard 191" xfId="9497"/>
    <cellStyle name="Standard 192" xfId="9498"/>
    <cellStyle name="Standard 193" xfId="9499"/>
    <cellStyle name="Standard 194" xfId="9500"/>
    <cellStyle name="Standard 195" xfId="9501"/>
    <cellStyle name="Standard 196" xfId="9502"/>
    <cellStyle name="Standard 197" xfId="9503"/>
    <cellStyle name="Standard 198" xfId="9504"/>
    <cellStyle name="Standard 199" xfId="9505"/>
    <cellStyle name="Standard 2" xfId="17"/>
    <cellStyle name="Standard 2 10" xfId="1885"/>
    <cellStyle name="Standard 2 10 2" xfId="3838"/>
    <cellStyle name="Standard 2 10 2 2" xfId="8182"/>
    <cellStyle name="Standard 2 10 2 2 2" xfId="8183"/>
    <cellStyle name="Standard 2 10 2 3" xfId="8184"/>
    <cellStyle name="Standard 2 10 3" xfId="3837"/>
    <cellStyle name="Standard 2 10 3 2" xfId="8185"/>
    <cellStyle name="Standard 2 10 4" xfId="8186"/>
    <cellStyle name="Standard 2 10 4 2" xfId="8187"/>
    <cellStyle name="Standard 2 10 5" xfId="8188"/>
    <cellStyle name="Standard 2 10 6" xfId="11724"/>
    <cellStyle name="Standard 2 11" xfId="1886"/>
    <cellStyle name="Standard 2 11 2" xfId="3839"/>
    <cellStyle name="Standard 2 11 3" xfId="11725"/>
    <cellStyle name="Standard 2 12" xfId="2988"/>
    <cellStyle name="Standard 2 12 2" xfId="3841"/>
    <cellStyle name="Standard 2 12 2 2" xfId="8189"/>
    <cellStyle name="Standard 2 12 3" xfId="8190"/>
    <cellStyle name="Standard 2 12 4" xfId="8832"/>
    <cellStyle name="Standard 2 12 5" xfId="3840"/>
    <cellStyle name="Standard 2 12 6" xfId="11802"/>
    <cellStyle name="Standard 2 12 7" xfId="12265"/>
    <cellStyle name="Standard 2 13" xfId="3842"/>
    <cellStyle name="Standard 2 13 2" xfId="8191"/>
    <cellStyle name="Standard 2 14" xfId="3843"/>
    <cellStyle name="Standard 2 14 2" xfId="8192"/>
    <cellStyle name="Standard 2 15" xfId="3844"/>
    <cellStyle name="Standard 2 15 2" xfId="8194"/>
    <cellStyle name="Standard 2 15 2 2" xfId="11117"/>
    <cellStyle name="Standard 2 15 3" xfId="8193"/>
    <cellStyle name="Standard 2 16" xfId="3845"/>
    <cellStyle name="Standard 2 16 2" xfId="3846"/>
    <cellStyle name="Standard 2 16 3" xfId="3847"/>
    <cellStyle name="Standard 2 16 4" xfId="8195"/>
    <cellStyle name="Standard 2 16 5" xfId="11118"/>
    <cellStyle name="Standard 2 17" xfId="3848"/>
    <cellStyle name="Standard 2 18" xfId="9277"/>
    <cellStyle name="Standard 2 18 2" xfId="11457"/>
    <cellStyle name="Standard 2 18 3" xfId="12521"/>
    <cellStyle name="Standard 2 19" xfId="11515"/>
    <cellStyle name="Standard 2 2" xfId="21"/>
    <cellStyle name="Standard 2 2 10" xfId="1887"/>
    <cellStyle name="Standard 2 2 2" xfId="246"/>
    <cellStyle name="Standard 2 2 2 2" xfId="1888"/>
    <cellStyle name="Standard 2 2 2 2 2" xfId="1889"/>
    <cellStyle name="Standard 2 2 2 2 2 2" xfId="1890"/>
    <cellStyle name="Standard 2 2 2 2 2 2 2" xfId="1891"/>
    <cellStyle name="Standard 2 2 2 2 2 2 2 2" xfId="4136"/>
    <cellStyle name="Standard 2 2 2 2 2 2 3" xfId="4135"/>
    <cellStyle name="Standard 2 2 2 2 2 3" xfId="1892"/>
    <cellStyle name="Standard 2 2 2 2 2 3 2" xfId="4137"/>
    <cellStyle name="Standard 2 2 2 2 2 4" xfId="4134"/>
    <cellStyle name="Standard 2 2 2 2 2 5" xfId="10806"/>
    <cellStyle name="Standard 2 2 2 2 3" xfId="1893"/>
    <cellStyle name="Standard 2 2 2 2 3 2" xfId="1894"/>
    <cellStyle name="Standard 2 2 2 2 3 2 2" xfId="4139"/>
    <cellStyle name="Standard 2 2 2 2 3 3" xfId="4138"/>
    <cellStyle name="Standard 2 2 2 2 4" xfId="1895"/>
    <cellStyle name="Standard 2 2 2 2 4 2" xfId="4140"/>
    <cellStyle name="Standard 2 2 2 2 5" xfId="4133"/>
    <cellStyle name="Standard 2 2 2 2 6" xfId="10805"/>
    <cellStyle name="Standard 2 2 2 3" xfId="1896"/>
    <cellStyle name="Standard 2 2 2 3 2" xfId="1897"/>
    <cellStyle name="Standard 2 2 2 3 2 2" xfId="1898"/>
    <cellStyle name="Standard 2 2 2 3 2 2 2" xfId="4143"/>
    <cellStyle name="Standard 2 2 2 3 2 3" xfId="4142"/>
    <cellStyle name="Standard 2 2 2 3 3" xfId="1899"/>
    <cellStyle name="Standard 2 2 2 3 3 2" xfId="4144"/>
    <cellStyle name="Standard 2 2 2 3 4" xfId="4141"/>
    <cellStyle name="Standard 2 2 2 3 5" xfId="10807"/>
    <cellStyle name="Standard 2 2 2 4" xfId="1900"/>
    <cellStyle name="Standard 2 2 2 4 2" xfId="1901"/>
    <cellStyle name="Standard 2 2 2 4 2 2" xfId="4146"/>
    <cellStyle name="Standard 2 2 2 4 3" xfId="4145"/>
    <cellStyle name="Standard 2 2 2 5" xfId="1902"/>
    <cellStyle name="Standard 2 2 2 6" xfId="1903"/>
    <cellStyle name="Standard 2 2 2 6 2" xfId="1904"/>
    <cellStyle name="Standard 2 2 2 6 2 2" xfId="4148"/>
    <cellStyle name="Standard 2 2 2 6 3" xfId="4147"/>
    <cellStyle name="Standard 2 2 2 7" xfId="3160"/>
    <cellStyle name="Standard 2 2 2 8" xfId="8989"/>
    <cellStyle name="Standard 2 2 3" xfId="245"/>
    <cellStyle name="Standard 2 2 3 2" xfId="1905"/>
    <cellStyle name="Standard 2 2 3 2 2" xfId="1906"/>
    <cellStyle name="Standard 2 2 3 2 2 2" xfId="1907"/>
    <cellStyle name="Standard 2 2 3 2 2 2 2" xfId="4152"/>
    <cellStyle name="Standard 2 2 3 2 2 3" xfId="4151"/>
    <cellStyle name="Standard 2 2 3 2 3" xfId="1908"/>
    <cellStyle name="Standard 2 2 3 2 3 2" xfId="4153"/>
    <cellStyle name="Standard 2 2 3 2 4" xfId="4150"/>
    <cellStyle name="Standard 2 2 3 2 5" xfId="10809"/>
    <cellStyle name="Standard 2 2 3 3" xfId="1909"/>
    <cellStyle name="Standard 2 2 3 3 2" xfId="1910"/>
    <cellStyle name="Standard 2 2 3 3 2 2" xfId="4155"/>
    <cellStyle name="Standard 2 2 3 3 3" xfId="4154"/>
    <cellStyle name="Standard 2 2 3 3 4" xfId="11119"/>
    <cellStyle name="Standard 2 2 3 4" xfId="1911"/>
    <cellStyle name="Standard 2 2 3 4 2" xfId="4156"/>
    <cellStyle name="Standard 2 2 3 5" xfId="4149"/>
    <cellStyle name="Standard 2 2 3 6" xfId="10808"/>
    <cellStyle name="Standard 2 2 3 6 2" xfId="12133"/>
    <cellStyle name="Standard 2 2 3 6 3" xfId="11726"/>
    <cellStyle name="Standard 2 2 4" xfId="1912"/>
    <cellStyle name="Standard 2 2 4 2" xfId="1913"/>
    <cellStyle name="Standard 2 2 4 2 2" xfId="1914"/>
    <cellStyle name="Standard 2 2 4 2 2 2" xfId="4159"/>
    <cellStyle name="Standard 2 2 4 2 3" xfId="4158"/>
    <cellStyle name="Standard 2 2 4 2 4" xfId="10811"/>
    <cellStyle name="Standard 2 2 4 3" xfId="1915"/>
    <cellStyle name="Standard 2 2 4 3 2" xfId="4160"/>
    <cellStyle name="Standard 2 2 4 3 3" xfId="8196"/>
    <cellStyle name="Standard 2 2 4 4" xfId="4157"/>
    <cellStyle name="Standard 2 2 4 5" xfId="10810"/>
    <cellStyle name="Standard 2 2 5" xfId="1916"/>
    <cellStyle name="Standard 2 2 5 2" xfId="1917"/>
    <cellStyle name="Standard 2 2 5 2 2" xfId="4162"/>
    <cellStyle name="Standard 2 2 5 2 3" xfId="8197"/>
    <cellStyle name="Standard 2 2 5 3" xfId="4161"/>
    <cellStyle name="Standard 2 2 6" xfId="1918"/>
    <cellStyle name="Standard 2 2 6 2" xfId="1919"/>
    <cellStyle name="Standard 2 2 6 2 2" xfId="1920"/>
    <cellStyle name="Standard 2 2 6 2 2 2" xfId="4164"/>
    <cellStyle name="Standard 2 2 6 2 3" xfId="4163"/>
    <cellStyle name="Standard 2 2 7" xfId="1921"/>
    <cellStyle name="Standard 2 2 7 2" xfId="1922"/>
    <cellStyle name="Standard 2 2 7 3" xfId="1923"/>
    <cellStyle name="Standard 2 2 7 3 2" xfId="4166"/>
    <cellStyle name="Standard 2 2 7 4" xfId="4165"/>
    <cellStyle name="Standard 2 2 8" xfId="1924"/>
    <cellStyle name="Standard 2 2 8 2" xfId="1925"/>
    <cellStyle name="Standard 2 2 8 2 2" xfId="1926"/>
    <cellStyle name="Standard 2 2 8 2 2 2" xfId="4168"/>
    <cellStyle name="Standard 2 2 8 2 3" xfId="4167"/>
    <cellStyle name="Standard 2 2 9" xfId="1927"/>
    <cellStyle name="Standard 2 2 9 2" xfId="1928"/>
    <cellStyle name="Standard 2 2 9 2 2" xfId="4170"/>
    <cellStyle name="Standard 2 2 9 3" xfId="4169"/>
    <cellStyle name="Standard 2 2_BBE12 Tab. H2.3 120506" xfId="3849"/>
    <cellStyle name="Standard 2 20" xfId="11514"/>
    <cellStyle name="Standard 2 21" xfId="324"/>
    <cellStyle name="Standard 2 22" xfId="305"/>
    <cellStyle name="Standard 2 23" xfId="42700"/>
    <cellStyle name="Standard 2 24" xfId="42936"/>
    <cellStyle name="Standard 2 3" xfId="327"/>
    <cellStyle name="Standard 2 3 10" xfId="3161"/>
    <cellStyle name="Standard 2 3 11" xfId="43280"/>
    <cellStyle name="Standard 2 3 2" xfId="1930"/>
    <cellStyle name="Standard 2 3 2 2" xfId="1931"/>
    <cellStyle name="Standard 2 3 2 2 2" xfId="1932"/>
    <cellStyle name="Standard 2 3 2 2 2 2" xfId="4172"/>
    <cellStyle name="Standard 2 3 2 2 2 3" xfId="8198"/>
    <cellStyle name="Standard 2 3 2 2 3" xfId="4171"/>
    <cellStyle name="Standard 2 3 2 2 3 2" xfId="8199"/>
    <cellStyle name="Standard 2 3 2 3" xfId="1933"/>
    <cellStyle name="Standard 2 3 2 3 2" xfId="1934"/>
    <cellStyle name="Standard 2 3 2 3 2 2" xfId="4174"/>
    <cellStyle name="Standard 2 3 2 3 2 3" xfId="8200"/>
    <cellStyle name="Standard 2 3 2 3 2 4" xfId="11120"/>
    <cellStyle name="Standard 2 3 2 3 3" xfId="4173"/>
    <cellStyle name="Standard 2 3 2 3 4" xfId="10812"/>
    <cellStyle name="Standard 2 3 3" xfId="1935"/>
    <cellStyle name="Standard 2 3 3 2" xfId="1936"/>
    <cellStyle name="Standard 2 3 3 2 2" xfId="4176"/>
    <cellStyle name="Standard 2 3 3 2 3" xfId="8201"/>
    <cellStyle name="Standard 2 3 3 3" xfId="4175"/>
    <cellStyle name="Standard 2 3 3 3 2" xfId="8202"/>
    <cellStyle name="Standard 2 3 3 4" xfId="8203"/>
    <cellStyle name="Standard 2 3 4" xfId="1937"/>
    <cellStyle name="Standard 2 3 4 2" xfId="1938"/>
    <cellStyle name="Standard 2 3 4 2 2" xfId="4178"/>
    <cellStyle name="Standard 2 3 4 2 2 2" xfId="8205"/>
    <cellStyle name="Standard 2 3 4 2 2 3" xfId="11121"/>
    <cellStyle name="Standard 2 3 4 2 3" xfId="8204"/>
    <cellStyle name="Standard 2 3 4 3" xfId="4177"/>
    <cellStyle name="Standard 2 3 4 3 2" xfId="8206"/>
    <cellStyle name="Standard 2 3 4 3 3" xfId="11122"/>
    <cellStyle name="Standard 2 3 5" xfId="1939"/>
    <cellStyle name="Standard 2 3 5 2" xfId="3850"/>
    <cellStyle name="Standard 2 3 5 2 2" xfId="8207"/>
    <cellStyle name="Standard 2 3 5 2 3" xfId="11123"/>
    <cellStyle name="Standard 2 3 5 3" xfId="3851"/>
    <cellStyle name="Standard 2 3 5 4" xfId="10813"/>
    <cellStyle name="Standard 2 3 6" xfId="1929"/>
    <cellStyle name="Standard 2 3 6 2" xfId="8208"/>
    <cellStyle name="Standard 2 3 6 2 2" xfId="11124"/>
    <cellStyle name="Standard 2 3 6 3" xfId="11727"/>
    <cellStyle name="Standard 2 3 7" xfId="8209"/>
    <cellStyle name="Standard 2 3 8" xfId="8210"/>
    <cellStyle name="Standard 2 3 9" xfId="4924"/>
    <cellStyle name="Standard 2 4" xfId="330"/>
    <cellStyle name="Standard 2 4 10" xfId="8774"/>
    <cellStyle name="Standard 2 4 10 2" xfId="11458"/>
    <cellStyle name="Standard 2 4 11" xfId="8949"/>
    <cellStyle name="Standard 2 4 12" xfId="12309"/>
    <cellStyle name="Standard 2 4 2" xfId="1941"/>
    <cellStyle name="Standard 2 4 2 2" xfId="1942"/>
    <cellStyle name="Standard 2 4 2 2 2" xfId="1943"/>
    <cellStyle name="Standard 2 4 2 2 2 2" xfId="4182"/>
    <cellStyle name="Standard 2 4 2 2 2 3" xfId="8211"/>
    <cellStyle name="Standard 2 4 2 2 3" xfId="4181"/>
    <cellStyle name="Standard 2 4 2 2 3 2" xfId="8212"/>
    <cellStyle name="Standard 2 4 2 2 4" xfId="8213"/>
    <cellStyle name="Standard 2 4 2 2 5" xfId="42479"/>
    <cellStyle name="Standard 2 4 2 3" xfId="1944"/>
    <cellStyle name="Standard 2 4 2 3 2" xfId="8214"/>
    <cellStyle name="Standard 2 4 2 3 2 2" xfId="11125"/>
    <cellStyle name="Standard 2 4 2 3 3" xfId="10814"/>
    <cellStyle name="Standard 2 4 2 4" xfId="1945"/>
    <cellStyle name="Standard 2 4 2 4 2" xfId="1946"/>
    <cellStyle name="Standard 2 4 2 4 2 2" xfId="4184"/>
    <cellStyle name="Standard 2 4 2 4 3" xfId="4183"/>
    <cellStyle name="Standard 2 4 2 5" xfId="1947"/>
    <cellStyle name="Standard 2 4 2 5 2" xfId="4185"/>
    <cellStyle name="Standard 2 4 2 6" xfId="3852"/>
    <cellStyle name="Standard 2 4 2 6 2" xfId="4186"/>
    <cellStyle name="Standard 2 4 2 7" xfId="3853"/>
    <cellStyle name="Standard 2 4 2 7 2" xfId="4187"/>
    <cellStyle name="Standard 2 4 2 8" xfId="4180"/>
    <cellStyle name="Standard 2 4 2 9" xfId="9007"/>
    <cellStyle name="Standard 2 4 3" xfId="1948"/>
    <cellStyle name="Standard 2 4 3 2" xfId="1949"/>
    <cellStyle name="Standard 2 4 3 2 2" xfId="1950"/>
    <cellStyle name="Standard 2 4 3 2 2 2" xfId="4190"/>
    <cellStyle name="Standard 2 4 3 2 3" xfId="4189"/>
    <cellStyle name="Standard 2 4 3 2 4" xfId="10816"/>
    <cellStyle name="Standard 2 4 3 3" xfId="1951"/>
    <cellStyle name="Standard 2 4 3 3 2" xfId="4191"/>
    <cellStyle name="Standard 2 4 3 4" xfId="3854"/>
    <cellStyle name="Standard 2 4 3 4 2" xfId="4192"/>
    <cellStyle name="Standard 2 4 3 5" xfId="3855"/>
    <cellStyle name="Standard 2 4 3 5 2" xfId="4193"/>
    <cellStyle name="Standard 2 4 3 6" xfId="4188"/>
    <cellStyle name="Standard 2 4 3 7" xfId="8986"/>
    <cellStyle name="Standard 2 4 3 8" xfId="10815"/>
    <cellStyle name="Standard 2 4 3 9" xfId="12310"/>
    <cellStyle name="Standard 2 4 4" xfId="1952"/>
    <cellStyle name="Standard 2 4 4 2" xfId="8215"/>
    <cellStyle name="Standard 2 4 5" xfId="1953"/>
    <cellStyle name="Standard 2 4 5 2" xfId="1954"/>
    <cellStyle name="Standard 2 4 5 2 2" xfId="4195"/>
    <cellStyle name="Standard 2 4 5 2 3" xfId="8216"/>
    <cellStyle name="Standard 2 4 5 2 4" xfId="11127"/>
    <cellStyle name="Standard 2 4 5 3" xfId="4194"/>
    <cellStyle name="Standard 2 4 5 3 2" xfId="8217"/>
    <cellStyle name="Standard 2 4 5 4" xfId="10817"/>
    <cellStyle name="Standard 2 4 5 5" xfId="11126"/>
    <cellStyle name="Standard 2 4 6" xfId="1955"/>
    <cellStyle name="Standard 2 4 6 2" xfId="4196"/>
    <cellStyle name="Standard 2 4 7" xfId="1940"/>
    <cellStyle name="Standard 2 4 7 2" xfId="4197"/>
    <cellStyle name="Standard 2 4 8" xfId="2993"/>
    <cellStyle name="Standard 2 4 8 2" xfId="4198"/>
    <cellStyle name="Standard 2 4 8 3" xfId="3856"/>
    <cellStyle name="Standard 2 4 8 4" xfId="11804"/>
    <cellStyle name="Standard 2 4 9" xfId="4179"/>
    <cellStyle name="Standard 2 5" xfId="1956"/>
    <cellStyle name="Standard 2 5 2" xfId="1957"/>
    <cellStyle name="Standard 2 5 2 2" xfId="1958"/>
    <cellStyle name="Standard 2 5 2 2 2" xfId="8218"/>
    <cellStyle name="Standard 2 5 2 3" xfId="1959"/>
    <cellStyle name="Standard 2 5 2 3 2" xfId="1960"/>
    <cellStyle name="Standard 2 5 2 3 2 2" xfId="4202"/>
    <cellStyle name="Standard 2 5 2 3 3" xfId="4201"/>
    <cellStyle name="Standard 2 5 2 3 4" xfId="10818"/>
    <cellStyle name="Standard 2 5 2 4" xfId="1961"/>
    <cellStyle name="Standard 2 5 2 4 2" xfId="4203"/>
    <cellStyle name="Standard 2 5 2 5" xfId="3857"/>
    <cellStyle name="Standard 2 5 2 5 2" xfId="4204"/>
    <cellStyle name="Standard 2 5 2 6" xfId="3858"/>
    <cellStyle name="Standard 2 5 2 6 2" xfId="4205"/>
    <cellStyle name="Standard 2 5 2 7" xfId="4200"/>
    <cellStyle name="Standard 2 5 3" xfId="1962"/>
    <cellStyle name="Standard 2 5 3 2" xfId="1963"/>
    <cellStyle name="Standard 2 5 3 2 2" xfId="3859"/>
    <cellStyle name="Standard 2 5 3 2 3" xfId="10820"/>
    <cellStyle name="Standard 2 5 3 2 3 2" xfId="12134"/>
    <cellStyle name="Standard 2 5 3 2 3 3" xfId="11728"/>
    <cellStyle name="Standard 2 5 3 3" xfId="1964"/>
    <cellStyle name="Standard 2 5 3 3 2" xfId="8219"/>
    <cellStyle name="Standard 2 5 3 4" xfId="3860"/>
    <cellStyle name="Standard 2 5 3 5" xfId="10819"/>
    <cellStyle name="Standard 2 5 4" xfId="1965"/>
    <cellStyle name="Standard 2 5 4 2" xfId="1966"/>
    <cellStyle name="Standard 2 5 4 2 2" xfId="4206"/>
    <cellStyle name="Standard 2 5 4 2 3" xfId="8220"/>
    <cellStyle name="Standard 2 5 4 3" xfId="1967"/>
    <cellStyle name="Standard 2 5 4 3 2" xfId="4207"/>
    <cellStyle name="Standard 2 5 5" xfId="3861"/>
    <cellStyle name="Standard 2 5 5 2" xfId="4208"/>
    <cellStyle name="Standard 2 5 5 3" xfId="8221"/>
    <cellStyle name="Standard 2 5 6" xfId="3862"/>
    <cellStyle name="Standard 2 5 6 2" xfId="4209"/>
    <cellStyle name="Standard 2 5 7" xfId="4199"/>
    <cellStyle name="Standard 2 5 8" xfId="9085"/>
    <cellStyle name="Standard 2 6" xfId="1968"/>
    <cellStyle name="Standard 2 6 2" xfId="1969"/>
    <cellStyle name="Standard 2 6 2 2" xfId="1970"/>
    <cellStyle name="Standard 2 6 2 2 2" xfId="8223"/>
    <cellStyle name="Standard 2 6 2 2 3" xfId="8222"/>
    <cellStyle name="Standard 2 6 2 3" xfId="8224"/>
    <cellStyle name="Standard 2 6 3" xfId="1971"/>
    <cellStyle name="Standard 2 6 3 2" xfId="3863"/>
    <cellStyle name="Standard 2 6 3 2 2" xfId="8226"/>
    <cellStyle name="Standard 2 6 3 3" xfId="8225"/>
    <cellStyle name="Standard 2 6 3 4" xfId="11729"/>
    <cellStyle name="Standard 2 6 4" xfId="8227"/>
    <cellStyle name="Standard 2 6 4 2" xfId="8228"/>
    <cellStyle name="Standard 2 6 4 3" xfId="11969"/>
    <cellStyle name="Standard 2 6 4 4" xfId="11513"/>
    <cellStyle name="Standard 2 6 5" xfId="8229"/>
    <cellStyle name="Standard 2 7" xfId="1972"/>
    <cellStyle name="Standard 2 7 2" xfId="1973"/>
    <cellStyle name="Standard 2 7 2 2" xfId="8230"/>
    <cellStyle name="Standard 2 7 2 2 2" xfId="8231"/>
    <cellStyle name="Standard 2 7 2 3" xfId="8232"/>
    <cellStyle name="Standard 2 7 3" xfId="1974"/>
    <cellStyle name="Standard 2 7 3 2" xfId="8234"/>
    <cellStyle name="Standard 2 7 3 3" xfId="8233"/>
    <cellStyle name="Standard 2 7 4" xfId="8235"/>
    <cellStyle name="Standard 2 7 4 2" xfId="8236"/>
    <cellStyle name="Standard 2 7 5" xfId="8237"/>
    <cellStyle name="Standard 2 8" xfId="1975"/>
    <cellStyle name="Standard 2 8 2" xfId="1976"/>
    <cellStyle name="Standard 2 8 2 2" xfId="3864"/>
    <cellStyle name="Standard 2 8 2 2 2" xfId="8240"/>
    <cellStyle name="Standard 2 8 2 2 3" xfId="8239"/>
    <cellStyle name="Standard 2 8 2 3" xfId="3865"/>
    <cellStyle name="Standard 2 8 2 3 2" xfId="8241"/>
    <cellStyle name="Standard 2 8 2 4" xfId="8238"/>
    <cellStyle name="Standard 2 8 3" xfId="1977"/>
    <cellStyle name="Standard 2 8 3 2" xfId="3866"/>
    <cellStyle name="Standard 2 8 3 3" xfId="3867"/>
    <cellStyle name="Standard 2 8 4" xfId="1978"/>
    <cellStyle name="Standard 2 8 4 2" xfId="4210"/>
    <cellStyle name="Standard 2 8 4 2 2" xfId="8243"/>
    <cellStyle name="Standard 2 8 4 3" xfId="3868"/>
    <cellStyle name="Standard 2 8 4 4" xfId="8242"/>
    <cellStyle name="Standard 2 8 4 5" xfId="11730"/>
    <cellStyle name="Standard 2 8 5" xfId="8244"/>
    <cellStyle name="Standard 2 9" xfId="1979"/>
    <cellStyle name="Standard 2 9 2" xfId="3869"/>
    <cellStyle name="Standard 2 9 2 2" xfId="8245"/>
    <cellStyle name="Standard 2 9 2 2 2" xfId="8246"/>
    <cellStyle name="Standard 2 9 2 3" xfId="8247"/>
    <cellStyle name="Standard 2 9 3" xfId="3870"/>
    <cellStyle name="Standard 2 9 3 2" xfId="3871"/>
    <cellStyle name="Standard 2 9 3 2 2" xfId="8249"/>
    <cellStyle name="Standard 2 9 3 3" xfId="3872"/>
    <cellStyle name="Standard 2 9 3 4" xfId="8248"/>
    <cellStyle name="Standard 2 9 4" xfId="3873"/>
    <cellStyle name="Standard 2 9 4 2" xfId="8251"/>
    <cellStyle name="Standard 2 9 4 3" xfId="8250"/>
    <cellStyle name="Standard 2 9 5" xfId="3874"/>
    <cellStyle name="Standard 2 9 5 2" xfId="8252"/>
    <cellStyle name="Standard 2_BBE12 Tab. H2.3 120506" xfId="3875"/>
    <cellStyle name="Standard 20" xfId="1980"/>
    <cellStyle name="Standard 20 2" xfId="1981"/>
    <cellStyle name="Standard 20 3" xfId="9270"/>
    <cellStyle name="Standard 20 4" xfId="9506"/>
    <cellStyle name="Standard 200" xfId="9507"/>
    <cellStyle name="Standard 201" xfId="9508"/>
    <cellStyle name="Standard 202" xfId="9509"/>
    <cellStyle name="Standard 203" xfId="9510"/>
    <cellStyle name="Standard 204" xfId="9511"/>
    <cellStyle name="Standard 205" xfId="9512"/>
    <cellStyle name="Standard 206" xfId="9513"/>
    <cellStyle name="Standard 207" xfId="9514"/>
    <cellStyle name="Standard 208" xfId="9515"/>
    <cellStyle name="Standard 209" xfId="9516"/>
    <cellStyle name="Standard 21" xfId="1982"/>
    <cellStyle name="Standard 21 2" xfId="1983"/>
    <cellStyle name="Standard 21 3" xfId="9517"/>
    <cellStyle name="Standard 210" xfId="9518"/>
    <cellStyle name="Standard 211" xfId="9519"/>
    <cellStyle name="Standard 212" xfId="9520"/>
    <cellStyle name="Standard 213" xfId="9521"/>
    <cellStyle name="Standard 214" xfId="9522"/>
    <cellStyle name="Standard 215" xfId="9523"/>
    <cellStyle name="Standard 216" xfId="9524"/>
    <cellStyle name="Standard 217" xfId="9525"/>
    <cellStyle name="Standard 218" xfId="9526"/>
    <cellStyle name="Standard 219" xfId="9527"/>
    <cellStyle name="Standard 22" xfId="1984"/>
    <cellStyle name="Standard 22 2" xfId="1985"/>
    <cellStyle name="Standard 22 2 2" xfId="1986"/>
    <cellStyle name="Standard 22 2 2 2" xfId="1987"/>
    <cellStyle name="Standard 22 2 2 2 2" xfId="4214"/>
    <cellStyle name="Standard 22 2 2 3" xfId="4213"/>
    <cellStyle name="Standard 22 2 3" xfId="1988"/>
    <cellStyle name="Standard 22 2 3 2" xfId="4215"/>
    <cellStyle name="Standard 22 2 4" xfId="3876"/>
    <cellStyle name="Standard 22 2 4 2" xfId="4216"/>
    <cellStyle name="Standard 22 2 5" xfId="3877"/>
    <cellStyle name="Standard 22 2 5 2" xfId="4217"/>
    <cellStyle name="Standard 22 2 6" xfId="4212"/>
    <cellStyle name="Standard 22 2 7" xfId="3162"/>
    <cellStyle name="Standard 22 3" xfId="1989"/>
    <cellStyle name="Standard 22 3 2" xfId="1990"/>
    <cellStyle name="Standard 22 3 2 2" xfId="4219"/>
    <cellStyle name="Standard 22 3 3" xfId="4218"/>
    <cellStyle name="Standard 22 4" xfId="1991"/>
    <cellStyle name="Standard 22 4 2" xfId="4220"/>
    <cellStyle name="Standard 22 5" xfId="3878"/>
    <cellStyle name="Standard 22 6" xfId="3879"/>
    <cellStyle name="Standard 22 6 2" xfId="4221"/>
    <cellStyle name="Standard 22 7" xfId="4211"/>
    <cellStyle name="Standard 220" xfId="9528"/>
    <cellStyle name="Standard 221" xfId="9529"/>
    <cellStyle name="Standard 222" xfId="9530"/>
    <cellStyle name="Standard 223" xfId="9531"/>
    <cellStyle name="Standard 224" xfId="9532"/>
    <cellStyle name="Standard 225" xfId="9533"/>
    <cellStyle name="Standard 226" xfId="9534"/>
    <cellStyle name="Standard 227" xfId="9535"/>
    <cellStyle name="Standard 228" xfId="9536"/>
    <cellStyle name="Standard 229" xfId="9537"/>
    <cellStyle name="Standard 23" xfId="1992"/>
    <cellStyle name="Standard 23 2" xfId="1993"/>
    <cellStyle name="Standard 23 2 2" xfId="3882"/>
    <cellStyle name="Standard 23 2 3" xfId="3881"/>
    <cellStyle name="Standard 23 2 4" xfId="3163"/>
    <cellStyle name="Standard 23 3" xfId="3880"/>
    <cellStyle name="Standard 23 4" xfId="9538"/>
    <cellStyle name="Standard 23 4 2" xfId="12115"/>
    <cellStyle name="Standard 23 4 3" xfId="11731"/>
    <cellStyle name="Standard 230" xfId="9539"/>
    <cellStyle name="Standard 231" xfId="9540"/>
    <cellStyle name="Standard 232" xfId="9541"/>
    <cellStyle name="Standard 233" xfId="9542"/>
    <cellStyle name="Standard 234" xfId="9543"/>
    <cellStyle name="Standard 235" xfId="9544"/>
    <cellStyle name="Standard 236" xfId="9545"/>
    <cellStyle name="Standard 236 2" xfId="9546"/>
    <cellStyle name="Standard 236 3" xfId="9547"/>
    <cellStyle name="Standard 237" xfId="9548"/>
    <cellStyle name="Standard 238" xfId="9549"/>
    <cellStyle name="Standard 239" xfId="9550"/>
    <cellStyle name="Standard 24" xfId="1994"/>
    <cellStyle name="Standard 24 2" xfId="1995"/>
    <cellStyle name="Standard 24 3" xfId="8253"/>
    <cellStyle name="Standard 24 4" xfId="9551"/>
    <cellStyle name="Standard 24 5" xfId="12311"/>
    <cellStyle name="Standard 240" xfId="9552"/>
    <cellStyle name="Standard 241" xfId="9553"/>
    <cellStyle name="Standard 242" xfId="9554"/>
    <cellStyle name="Standard 243" xfId="9555"/>
    <cellStyle name="Standard 244" xfId="9556"/>
    <cellStyle name="Standard 245" xfId="9557"/>
    <cellStyle name="Standard 246" xfId="9558"/>
    <cellStyle name="Standard 247" xfId="9559"/>
    <cellStyle name="Standard 248" xfId="9560"/>
    <cellStyle name="Standard 249" xfId="9561"/>
    <cellStyle name="Standard 25" xfId="1996"/>
    <cellStyle name="Standard 25 2" xfId="1997"/>
    <cellStyle name="Standard 25 3" xfId="1998"/>
    <cellStyle name="Standard 25 3 2" xfId="1999"/>
    <cellStyle name="Standard 25 4" xfId="2000"/>
    <cellStyle name="Standard 25 5" xfId="9562"/>
    <cellStyle name="Standard 250" xfId="9563"/>
    <cellStyle name="Standard 251" xfId="9564"/>
    <cellStyle name="Standard 252" xfId="9565"/>
    <cellStyle name="Standard 253" xfId="9566"/>
    <cellStyle name="Standard 254" xfId="9567"/>
    <cellStyle name="Standard 255" xfId="9568"/>
    <cellStyle name="Standard 256" xfId="9569"/>
    <cellStyle name="Standard 257" xfId="9570"/>
    <cellStyle name="Standard 258" xfId="9571"/>
    <cellStyle name="Standard 259" xfId="9572"/>
    <cellStyle name="Standard 26" xfId="2001"/>
    <cellStyle name="Standard 26 2" xfId="3884"/>
    <cellStyle name="Standard 26 3" xfId="3883"/>
    <cellStyle name="Standard 26 4" xfId="9573"/>
    <cellStyle name="Standard 26 4 2" xfId="12116"/>
    <cellStyle name="Standard 26 4 3" xfId="11732"/>
    <cellStyle name="Standard 260" xfId="9574"/>
    <cellStyle name="Standard 261" xfId="9575"/>
    <cellStyle name="Standard 262" xfId="9576"/>
    <cellStyle name="Standard 263" xfId="9577"/>
    <cellStyle name="Standard 263 2" xfId="9578"/>
    <cellStyle name="Standard 263 3" xfId="9579"/>
    <cellStyle name="Standard 264" xfId="9580"/>
    <cellStyle name="Standard 265" xfId="9581"/>
    <cellStyle name="Standard 266" xfId="9582"/>
    <cellStyle name="Standard 267" xfId="9583"/>
    <cellStyle name="Standard 268" xfId="9584"/>
    <cellStyle name="Standard 269" xfId="9585"/>
    <cellStyle name="Standard 27" xfId="2002"/>
    <cellStyle name="Standard 27 2" xfId="2003"/>
    <cellStyle name="Standard 27 3" xfId="9586"/>
    <cellStyle name="Standard 270" xfId="9587"/>
    <cellStyle name="Standard 271" xfId="9588"/>
    <cellStyle name="Standard 272" xfId="9589"/>
    <cellStyle name="Standard 273" xfId="9590"/>
    <cellStyle name="Standard 274" xfId="9591"/>
    <cellStyle name="Standard 275" xfId="9592"/>
    <cellStyle name="Standard 276" xfId="9593"/>
    <cellStyle name="Standard 277" xfId="9594"/>
    <cellStyle name="Standard 278" xfId="9595"/>
    <cellStyle name="Standard 279" xfId="9596"/>
    <cellStyle name="Standard 28" xfId="2004"/>
    <cellStyle name="Standard 28 2" xfId="2005"/>
    <cellStyle name="Standard 28 2 2" xfId="2006"/>
    <cellStyle name="Standard 28 3" xfId="2007"/>
    <cellStyle name="Standard 28 4" xfId="2008"/>
    <cellStyle name="Standard 28 5" xfId="3885"/>
    <cellStyle name="Standard 28 6" xfId="9597"/>
    <cellStyle name="Standard 280" xfId="9598"/>
    <cellStyle name="Standard 281" xfId="9599"/>
    <cellStyle name="Standard 282" xfId="9600"/>
    <cellStyle name="Standard 283" xfId="9601"/>
    <cellStyle name="Standard 284" xfId="9602"/>
    <cellStyle name="Standard 285" xfId="9603"/>
    <cellStyle name="Standard 286" xfId="9604"/>
    <cellStyle name="Standard 287" xfId="9605"/>
    <cellStyle name="Standard 288" xfId="9606"/>
    <cellStyle name="Standard 289" xfId="9607"/>
    <cellStyle name="Standard 29" xfId="2009"/>
    <cellStyle name="Standard 29 2" xfId="2010"/>
    <cellStyle name="Standard 29 2 2" xfId="2011"/>
    <cellStyle name="Standard 29 2 2 2" xfId="4222"/>
    <cellStyle name="Standard 29 3" xfId="2012"/>
    <cellStyle name="Standard 29 4" xfId="2013"/>
    <cellStyle name="Standard 29 4 2" xfId="4223"/>
    <cellStyle name="Standard 29 5" xfId="3887"/>
    <cellStyle name="Standard 29 6" xfId="3886"/>
    <cellStyle name="Standard 290" xfId="9608"/>
    <cellStyle name="Standard 291" xfId="9609"/>
    <cellStyle name="Standard 292" xfId="9610"/>
    <cellStyle name="Standard 293" xfId="9611"/>
    <cellStyle name="Standard 294" xfId="9612"/>
    <cellStyle name="Standard 295" xfId="9613"/>
    <cellStyle name="Standard 296" xfId="9614"/>
    <cellStyle name="Standard 297" xfId="9615"/>
    <cellStyle name="Standard 298" xfId="9616"/>
    <cellStyle name="Standard 299" xfId="9617"/>
    <cellStyle name="Standard 3" xfId="23"/>
    <cellStyle name="Standard 3 10" xfId="2015"/>
    <cellStyle name="Standard 3 10 2" xfId="2016"/>
    <cellStyle name="Standard 3 10 2 2" xfId="4225"/>
    <cellStyle name="Standard 3 10 3" xfId="4224"/>
    <cellStyle name="Standard 3 11" xfId="2017"/>
    <cellStyle name="Standard 3 11 2" xfId="3888"/>
    <cellStyle name="Standard 3 11 3" xfId="3889"/>
    <cellStyle name="Standard 3 12" xfId="2018"/>
    <cellStyle name="Standard 3 12 2" xfId="3890"/>
    <cellStyle name="Standard 3 12 3" xfId="11734"/>
    <cellStyle name="Standard 3 13" xfId="2019"/>
    <cellStyle name="Standard 3 13 2" xfId="3891"/>
    <cellStyle name="Standard 3 13 3" xfId="3892"/>
    <cellStyle name="Standard 3 14" xfId="2020"/>
    <cellStyle name="Standard 3 14 2" xfId="2021"/>
    <cellStyle name="Standard 3 14 3" xfId="3893"/>
    <cellStyle name="Standard 3 15" xfId="2014"/>
    <cellStyle name="Standard 3 15 2" xfId="3894"/>
    <cellStyle name="Standard 3 15 3" xfId="11733"/>
    <cellStyle name="Standard 3 16" xfId="2986"/>
    <cellStyle name="Standard 3 16 2" xfId="3084"/>
    <cellStyle name="Standard 3 16 3" xfId="12140"/>
    <cellStyle name="Standard 3 16 3 2" xfId="12297"/>
    <cellStyle name="Standard 3 17" xfId="10821"/>
    <cellStyle name="Standard 3 2" xfId="247"/>
    <cellStyle name="Standard 3 2 10" xfId="2971"/>
    <cellStyle name="Standard 3 2 11" xfId="2022"/>
    <cellStyle name="Standard 3 2 12" xfId="3164"/>
    <cellStyle name="Standard 3 2 2" xfId="2023"/>
    <cellStyle name="Standard 3 2 2 2" xfId="2024"/>
    <cellStyle name="Standard 3 2 2 2 2" xfId="2025"/>
    <cellStyle name="Standard 3 2 2 2 2 2" xfId="2026"/>
    <cellStyle name="Standard 3 2 2 2 2 2 2" xfId="4229"/>
    <cellStyle name="Standard 3 2 2 2 2 2 3" xfId="8254"/>
    <cellStyle name="Standard 3 2 2 2 2 3" xfId="4228"/>
    <cellStyle name="Standard 3 2 2 2 2 4" xfId="11737"/>
    <cellStyle name="Standard 3 2 2 2 3" xfId="2027"/>
    <cellStyle name="Standard 3 2 2 2 3 2" xfId="4230"/>
    <cellStyle name="Standard 3 2 2 2 3 3" xfId="8255"/>
    <cellStyle name="Standard 3 2 2 2 4" xfId="4227"/>
    <cellStyle name="Standard 3 2 2 2 5" xfId="11736"/>
    <cellStyle name="Standard 3 2 2 2 6" xfId="42480"/>
    <cellStyle name="Standard 3 2 2 3" xfId="2028"/>
    <cellStyle name="Standard 3 2 2 3 2" xfId="2029"/>
    <cellStyle name="Standard 3 2 2 3 2 2" xfId="4232"/>
    <cellStyle name="Standard 3 2 2 3 3" xfId="2030"/>
    <cellStyle name="Standard 3 2 2 3 3 2" xfId="4233"/>
    <cellStyle name="Standard 3 2 2 3 4" xfId="4231"/>
    <cellStyle name="Standard 3 2 2 3 5" xfId="11738"/>
    <cellStyle name="Standard 3 2 2 4" xfId="2031"/>
    <cellStyle name="Standard 3 2 2 4 2" xfId="4234"/>
    <cellStyle name="Standard 3 2 2 5" xfId="4226"/>
    <cellStyle name="Standard 3 2 2 6" xfId="3165"/>
    <cellStyle name="Standard 3 2 2 7" xfId="11735"/>
    <cellStyle name="Standard 3 2 3" xfId="2032"/>
    <cellStyle name="Standard 3 2 3 2" xfId="2033"/>
    <cellStyle name="Standard 3 2 3 2 2" xfId="2034"/>
    <cellStyle name="Standard 3 2 3 2 2 2" xfId="4237"/>
    <cellStyle name="Standard 3 2 3 2 3" xfId="4236"/>
    <cellStyle name="Standard 3 2 3 2 4" xfId="10822"/>
    <cellStyle name="Standard 3 2 3 3" xfId="2035"/>
    <cellStyle name="Standard 3 2 3 3 2" xfId="4238"/>
    <cellStyle name="Standard 3 2 3 4" xfId="4235"/>
    <cellStyle name="Standard 3 2 3 5" xfId="11739"/>
    <cellStyle name="Standard 3 2 3 6" xfId="42481"/>
    <cellStyle name="Standard 3 2 4" xfId="2036"/>
    <cellStyle name="Standard 3 2 4 2" xfId="2037"/>
    <cellStyle name="Standard 3 2 4 2 2" xfId="4240"/>
    <cellStyle name="Standard 3 2 4 2 3" xfId="8256"/>
    <cellStyle name="Standard 3 2 4 2 4" xfId="11128"/>
    <cellStyle name="Standard 3 2 4 3" xfId="2038"/>
    <cellStyle name="Standard 3 2 4 3 2" xfId="4241"/>
    <cellStyle name="Standard 3 2 4 4" xfId="4239"/>
    <cellStyle name="Standard 3 2 4 5" xfId="10823"/>
    <cellStyle name="Standard 3 2 4 5 2" xfId="12135"/>
    <cellStyle name="Standard 3 2 4 5 3" xfId="11740"/>
    <cellStyle name="Standard 3 2 5" xfId="2039"/>
    <cellStyle name="Standard 3 2 5 2" xfId="2040"/>
    <cellStyle name="Standard 3 2 5 2 2" xfId="2041"/>
    <cellStyle name="Standard 3 2 5 2 2 2" xfId="4243"/>
    <cellStyle name="Standard 3 2 5 2 3" xfId="4242"/>
    <cellStyle name="Standard 3 2 5 2 4" xfId="10824"/>
    <cellStyle name="Standard 3 2 5 2 5" xfId="11129"/>
    <cellStyle name="Standard 3 2 5 3" xfId="8257"/>
    <cellStyle name="Standard 3 2 6" xfId="2042"/>
    <cellStyle name="Standard 3 2 6 2" xfId="2043"/>
    <cellStyle name="Standard 3 2 6 3" xfId="2044"/>
    <cellStyle name="Standard 3 2 6 3 2" xfId="4245"/>
    <cellStyle name="Standard 3 2 6 4" xfId="4244"/>
    <cellStyle name="Standard 3 2 7" xfId="2045"/>
    <cellStyle name="Standard 3 2 7 2" xfId="2046"/>
    <cellStyle name="Standard 3 2 7 2 2" xfId="2047"/>
    <cellStyle name="Standard 3 2 7 2 2 2" xfId="4247"/>
    <cellStyle name="Standard 3 2 7 2 3" xfId="4246"/>
    <cellStyle name="Standard 3 2 8" xfId="2048"/>
    <cellStyle name="Standard 3 2 8 2" xfId="2049"/>
    <cellStyle name="Standard 3 2 8 2 2" xfId="4249"/>
    <cellStyle name="Standard 3 2 8 3" xfId="4248"/>
    <cellStyle name="Standard 3 2 9" xfId="2050"/>
    <cellStyle name="Standard 3 3" xfId="332"/>
    <cellStyle name="Standard 3 3 10" xfId="2992"/>
    <cellStyle name="Standard 3 3 11" xfId="8786"/>
    <cellStyle name="Standard 3 3 12" xfId="12312"/>
    <cellStyle name="Standard 3 3 2" xfId="48"/>
    <cellStyle name="Standard 3 3 2 2" xfId="2052"/>
    <cellStyle name="Standard 3 3 2 2 2" xfId="2053"/>
    <cellStyle name="Standard 3 3 2 2 2 2" xfId="2054"/>
    <cellStyle name="Standard 3 3 2 2 2 2 2" xfId="4252"/>
    <cellStyle name="Standard 3 3 2 2 2 3" xfId="4251"/>
    <cellStyle name="Standard 3 3 2 2 3" xfId="2055"/>
    <cellStyle name="Standard 3 3 2 2 3 2" xfId="4253"/>
    <cellStyle name="Standard 3 3 2 2 4" xfId="4250"/>
    <cellStyle name="Standard 3 3 2 2 5" xfId="10826"/>
    <cellStyle name="Standard 3 3 2 3" xfId="2056"/>
    <cellStyle name="Standard 3 3 2 3 2" xfId="2057"/>
    <cellStyle name="Standard 3 3 2 3 2 2" xfId="4255"/>
    <cellStyle name="Standard 3 3 2 3 3" xfId="4254"/>
    <cellStyle name="Standard 3 3 2 4" xfId="2058"/>
    <cellStyle name="Standard 3 3 2 4 2" xfId="4256"/>
    <cellStyle name="Standard 3 3 2 5" xfId="2059"/>
    <cellStyle name="Standard 3 3 2 5 2" xfId="4257"/>
    <cellStyle name="Standard 3 3 2 6" xfId="9005"/>
    <cellStyle name="Standard 3 3 2 7" xfId="10825"/>
    <cellStyle name="Standard 3 3 3" xfId="2060"/>
    <cellStyle name="Standard 3 3 3 2" xfId="2061"/>
    <cellStyle name="Standard 3 3 3 2 2" xfId="2062"/>
    <cellStyle name="Standard 3 3 3 2 2 2" xfId="4259"/>
    <cellStyle name="Standard 3 3 3 2 3" xfId="4258"/>
    <cellStyle name="Standard 3 3 3 2 4" xfId="10828"/>
    <cellStyle name="Standard 3 3 3 2 5" xfId="11130"/>
    <cellStyle name="Standard 3 3 3 3" xfId="2063"/>
    <cellStyle name="Standard 3 3 3 3 2" xfId="4260"/>
    <cellStyle name="Standard 3 3 3 4" xfId="2064"/>
    <cellStyle name="Standard 3 3 3 4 2" xfId="4261"/>
    <cellStyle name="Standard 3 3 3 5" xfId="10827"/>
    <cellStyle name="Standard 3 3 4" xfId="2065"/>
    <cellStyle name="Standard 3 3 4 2" xfId="2066"/>
    <cellStyle name="Standard 3 3 4 2 2" xfId="4263"/>
    <cellStyle name="Standard 3 3 4 3" xfId="4262"/>
    <cellStyle name="Standard 3 3 4 4" xfId="10829"/>
    <cellStyle name="Standard 3 3 5" xfId="2067"/>
    <cellStyle name="Standard 3 3 5 2" xfId="2068"/>
    <cellStyle name="Standard 3 3 5 3" xfId="2069"/>
    <cellStyle name="Standard 3 3 5 3 2" xfId="4265"/>
    <cellStyle name="Standard 3 3 5 4" xfId="4264"/>
    <cellStyle name="Standard 3 3 5 5" xfId="10830"/>
    <cellStyle name="Standard 3 3 6" xfId="2070"/>
    <cellStyle name="Standard 3 3 7" xfId="2071"/>
    <cellStyle name="Standard 3 3 7 2" xfId="4266"/>
    <cellStyle name="Standard 3 3 8" xfId="2072"/>
    <cellStyle name="Standard 3 3 8 2" xfId="4267"/>
    <cellStyle name="Standard 3 3 9" xfId="2051"/>
    <cellStyle name="Standard 3 3 9 2" xfId="3895"/>
    <cellStyle name="Standard 3 3 9 2 2" xfId="11869"/>
    <cellStyle name="Standard 3 3 9 2 3" xfId="11502"/>
    <cellStyle name="Standard 3 3 9 3" xfId="11741"/>
    <cellStyle name="Standard 3 3 9 4" xfId="11338"/>
    <cellStyle name="Standard 3 4" xfId="49"/>
    <cellStyle name="Standard 3 4 2" xfId="2073"/>
    <cellStyle name="Standard 3 4 2 2" xfId="2074"/>
    <cellStyle name="Standard 3 4 2 2 2" xfId="2075"/>
    <cellStyle name="Standard 3 4 2 2 2 2" xfId="4270"/>
    <cellStyle name="Standard 3 4 2 2 3" xfId="4269"/>
    <cellStyle name="Standard 3 4 2 3" xfId="2076"/>
    <cellStyle name="Standard 3 4 2 3 2" xfId="4271"/>
    <cellStyle name="Standard 3 4 2 4" xfId="4268"/>
    <cellStyle name="Standard 3 4 2 5" xfId="3166"/>
    <cellStyle name="Standard 3 4 3" xfId="2077"/>
    <cellStyle name="Standard 3 4 3 2" xfId="2078"/>
    <cellStyle name="Standard 3 4 3 2 2" xfId="4273"/>
    <cellStyle name="Standard 3 4 3 3" xfId="4272"/>
    <cellStyle name="Standard 3 4 3 4" xfId="10831"/>
    <cellStyle name="Standard 3 4 4" xfId="2079"/>
    <cellStyle name="Standard 3 4 4 2" xfId="4274"/>
    <cellStyle name="Standard 3 4 5" xfId="2080"/>
    <cellStyle name="Standard 3 4 5 2" xfId="4275"/>
    <cellStyle name="Standard 3 4 6" xfId="8950"/>
    <cellStyle name="Standard 3 5" xfId="2081"/>
    <cellStyle name="Standard 3 5 2" xfId="2082"/>
    <cellStyle name="Standard 3 5 2 2" xfId="2083"/>
    <cellStyle name="Standard 3 5 2 2 2" xfId="4278"/>
    <cellStyle name="Standard 3 5 2 3" xfId="4277"/>
    <cellStyle name="Standard 3 5 2 4" xfId="3168"/>
    <cellStyle name="Standard 3 5 3" xfId="2084"/>
    <cellStyle name="Standard 3 5 3 2" xfId="4279"/>
    <cellStyle name="Standard 3 5 4" xfId="4276"/>
    <cellStyle name="Standard 3 5 5" xfId="3167"/>
    <cellStyle name="Standard 3 5 5 2" xfId="11807"/>
    <cellStyle name="Standard 3 5 5 3" xfId="11512"/>
    <cellStyle name="Standard 3 5 6" xfId="8987"/>
    <cellStyle name="Standard 3 6" xfId="2085"/>
    <cellStyle name="Standard 3 6 2" xfId="2086"/>
    <cellStyle name="Standard 3 6 2 2" xfId="4281"/>
    <cellStyle name="Standard 3 6 3" xfId="4280"/>
    <cellStyle name="Standard 3 6 4" xfId="8953"/>
    <cellStyle name="Standard 3 7" xfId="2087"/>
    <cellStyle name="Standard 3 7 2" xfId="2088"/>
    <cellStyle name="Standard 3 7 2 2" xfId="2089"/>
    <cellStyle name="Standard 3 7 2 2 2" xfId="4283"/>
    <cellStyle name="Standard 3 7 2 3" xfId="4282"/>
    <cellStyle name="Standard 3 7 3" xfId="10832"/>
    <cellStyle name="Standard 3 8" xfId="2090"/>
    <cellStyle name="Standard 3 8 2" xfId="2091"/>
    <cellStyle name="Standard 3 8 3" xfId="2092"/>
    <cellStyle name="Standard 3 8 3 2" xfId="4285"/>
    <cellStyle name="Standard 3 8 4" xfId="4284"/>
    <cellStyle name="Standard 3 9" xfId="2093"/>
    <cellStyle name="Standard 3 9 2" xfId="2094"/>
    <cellStyle name="Standard 3 9 2 2" xfId="2095"/>
    <cellStyle name="Standard 3 9 2 2 2" xfId="4287"/>
    <cellStyle name="Standard 3 9 2 3" xfId="4286"/>
    <cellStyle name="Standard 3 9 3" xfId="10833"/>
    <cellStyle name="Standard 3 9 4" xfId="11131"/>
    <cellStyle name="Standard 3_3_1_Schüler_B-Schulen_insg" xfId="8258"/>
    <cellStyle name="Standard 30" xfId="2096"/>
    <cellStyle name="Standard 30 2" xfId="2097"/>
    <cellStyle name="Standard 30 3" xfId="2098"/>
    <cellStyle name="Standard 30 3 2" xfId="3897"/>
    <cellStyle name="Standard 30 3 3" xfId="8259"/>
    <cellStyle name="Standard 30 4" xfId="2099"/>
    <cellStyle name="Standard 30 4 2" xfId="3898"/>
    <cellStyle name="Standard 30 4 3" xfId="3899"/>
    <cellStyle name="Standard 30 5" xfId="3900"/>
    <cellStyle name="Standard 30 6" xfId="4288"/>
    <cellStyle name="Standard 30 7" xfId="3896"/>
    <cellStyle name="Standard 300" xfId="9618"/>
    <cellStyle name="Standard 301" xfId="9619"/>
    <cellStyle name="Standard 302" xfId="9620"/>
    <cellStyle name="Standard 303" xfId="9621"/>
    <cellStyle name="Standard 304" xfId="9622"/>
    <cellStyle name="Standard 305" xfId="9623"/>
    <cellStyle name="Standard 306" xfId="9624"/>
    <cellStyle name="Standard 307" xfId="9625"/>
    <cellStyle name="Standard 308" xfId="9626"/>
    <cellStyle name="Standard 309" xfId="9627"/>
    <cellStyle name="Standard 31" xfId="2100"/>
    <cellStyle name="Standard 31 2" xfId="2101"/>
    <cellStyle name="Standard 31 2 2" xfId="11132"/>
    <cellStyle name="Standard 31 3" xfId="2102"/>
    <cellStyle name="Standard 31 3 2" xfId="3901"/>
    <cellStyle name="Standard 31 4" xfId="2103"/>
    <cellStyle name="Standard 31 4 2" xfId="3902"/>
    <cellStyle name="Standard 31 4 3" xfId="3903"/>
    <cellStyle name="Standard 31 5" xfId="9628"/>
    <cellStyle name="Standard 310" xfId="9629"/>
    <cellStyle name="Standard 311" xfId="9630"/>
    <cellStyle name="Standard 312" xfId="9631"/>
    <cellStyle name="Standard 313" xfId="9632"/>
    <cellStyle name="Standard 314" xfId="9633"/>
    <cellStyle name="Standard 315" xfId="9634"/>
    <cellStyle name="Standard 316" xfId="9635"/>
    <cellStyle name="Standard 317" xfId="9636"/>
    <cellStyle name="Standard 318" xfId="9637"/>
    <cellStyle name="Standard 319" xfId="9638"/>
    <cellStyle name="Standard 32" xfId="2104"/>
    <cellStyle name="Standard 32 2" xfId="2105"/>
    <cellStyle name="Standard 32 3" xfId="2106"/>
    <cellStyle name="Standard 32 3 2" xfId="3904"/>
    <cellStyle name="Standard 32 4" xfId="2107"/>
    <cellStyle name="Standard 32 4 2" xfId="3905"/>
    <cellStyle name="Standard 32 4 3" xfId="3906"/>
    <cellStyle name="Standard 32 5" xfId="9639"/>
    <cellStyle name="Standard 32 6" xfId="11133"/>
    <cellStyle name="Standard 320" xfId="9640"/>
    <cellStyle name="Standard 321" xfId="9641"/>
    <cellStyle name="Standard 322" xfId="9642"/>
    <cellStyle name="Standard 323" xfId="9643"/>
    <cellStyle name="Standard 324" xfId="9644"/>
    <cellStyle name="Standard 325" xfId="9645"/>
    <cellStyle name="Standard 326" xfId="9646"/>
    <cellStyle name="Standard 327" xfId="9647"/>
    <cellStyle name="Standard 328" xfId="9648"/>
    <cellStyle name="Standard 329" xfId="9649"/>
    <cellStyle name="Standard 33" xfId="2108"/>
    <cellStyle name="Standard 33 2" xfId="2109"/>
    <cellStyle name="Standard 33 2 2" xfId="3908"/>
    <cellStyle name="Standard 33 2 3" xfId="43278"/>
    <cellStyle name="Standard 33 3" xfId="2110"/>
    <cellStyle name="Standard 33 3 2" xfId="3909"/>
    <cellStyle name="Standard 33 3 3" xfId="3910"/>
    <cellStyle name="Standard 33 4" xfId="3907"/>
    <cellStyle name="Standard 33 5" xfId="9650"/>
    <cellStyle name="Standard 330" xfId="9651"/>
    <cellStyle name="Standard 330 2" xfId="9652"/>
    <cellStyle name="Standard 330 3" xfId="9653"/>
    <cellStyle name="Standard 331" xfId="9654"/>
    <cellStyle name="Standard 332" xfId="9655"/>
    <cellStyle name="Standard 333" xfId="9656"/>
    <cellStyle name="Standard 334" xfId="9657"/>
    <cellStyle name="Standard 335" xfId="9658"/>
    <cellStyle name="Standard 336" xfId="9659"/>
    <cellStyle name="Standard 337" xfId="9660"/>
    <cellStyle name="Standard 338" xfId="9661"/>
    <cellStyle name="Standard 339" xfId="9662"/>
    <cellStyle name="Standard 34" xfId="2111"/>
    <cellStyle name="Standard 34 2" xfId="2112"/>
    <cellStyle name="Standard 34 2 2" xfId="3912"/>
    <cellStyle name="Standard 34 2 3" xfId="3913"/>
    <cellStyle name="Standard 34 3" xfId="3914"/>
    <cellStyle name="Standard 34 4" xfId="3911"/>
    <cellStyle name="Standard 34 5" xfId="9663"/>
    <cellStyle name="Standard 340" xfId="9664"/>
    <cellStyle name="Standard 341" xfId="9665"/>
    <cellStyle name="Standard 342" xfId="9666"/>
    <cellStyle name="Standard 343" xfId="9667"/>
    <cellStyle name="Standard 344" xfId="9668"/>
    <cellStyle name="Standard 345" xfId="9669"/>
    <cellStyle name="Standard 346" xfId="9670"/>
    <cellStyle name="Standard 347" xfId="9671"/>
    <cellStyle name="Standard 348" xfId="9672"/>
    <cellStyle name="Standard 349" xfId="9673"/>
    <cellStyle name="Standard 35" xfId="2113"/>
    <cellStyle name="Standard 35 2" xfId="2114"/>
    <cellStyle name="Standard 35 2 2" xfId="3916"/>
    <cellStyle name="Standard 35 2 3" xfId="3917"/>
    <cellStyle name="Standard 35 3" xfId="3918"/>
    <cellStyle name="Standard 35 4" xfId="3915"/>
    <cellStyle name="Standard 35 5" xfId="5757"/>
    <cellStyle name="Standard 35 6" xfId="9674"/>
    <cellStyle name="Standard 350" xfId="9675"/>
    <cellStyle name="Standard 351" xfId="9676"/>
    <cellStyle name="Standard 352" xfId="9677"/>
    <cellStyle name="Standard 353" xfId="9678"/>
    <cellStyle name="Standard 354" xfId="9679"/>
    <cellStyle name="Standard 355" xfId="9680"/>
    <cellStyle name="Standard 356" xfId="9681"/>
    <cellStyle name="Standard 357" xfId="9682"/>
    <cellStyle name="Standard 358" xfId="9683"/>
    <cellStyle name="Standard 359" xfId="9684"/>
    <cellStyle name="Standard 36" xfId="2115"/>
    <cellStyle name="Standard 36 2" xfId="2116"/>
    <cellStyle name="Standard 36 2 2" xfId="3920"/>
    <cellStyle name="Standard 36 2 3" xfId="3921"/>
    <cellStyle name="Standard 36 3" xfId="3922"/>
    <cellStyle name="Standard 36 4" xfId="3919"/>
    <cellStyle name="Standard 36 5" xfId="5758"/>
    <cellStyle name="Standard 36 6" xfId="9685"/>
    <cellStyle name="Standard 360" xfId="9686"/>
    <cellStyle name="Standard 361" xfId="9687"/>
    <cellStyle name="Standard 362" xfId="9688"/>
    <cellStyle name="Standard 363" xfId="9689"/>
    <cellStyle name="Standard 364" xfId="9690"/>
    <cellStyle name="Standard 365" xfId="9691"/>
    <cellStyle name="Standard 366" xfId="9692"/>
    <cellStyle name="Standard 367" xfId="9693"/>
    <cellStyle name="Standard 367 2" xfId="9694"/>
    <cellStyle name="Standard 367 3" xfId="9695"/>
    <cellStyle name="Standard 368" xfId="9696"/>
    <cellStyle name="Standard 369" xfId="9697"/>
    <cellStyle name="Standard 37" xfId="2117"/>
    <cellStyle name="Standard 37 2" xfId="2118"/>
    <cellStyle name="Standard 37 2 2" xfId="3923"/>
    <cellStyle name="Standard 37 2 3" xfId="3924"/>
    <cellStyle name="Standard 37 3" xfId="2119"/>
    <cellStyle name="Standard 37 4" xfId="5759"/>
    <cellStyle name="Standard 37 5" xfId="11742"/>
    <cellStyle name="Standard 370" xfId="9698"/>
    <cellStyle name="Standard 371" xfId="9699"/>
    <cellStyle name="Standard 372" xfId="9700"/>
    <cellStyle name="Standard 373" xfId="9701"/>
    <cellStyle name="Standard 374" xfId="9702"/>
    <cellStyle name="Standard 375" xfId="9703"/>
    <cellStyle name="Standard 376" xfId="9704"/>
    <cellStyle name="Standard 377" xfId="9705"/>
    <cellStyle name="Standard 378" xfId="9706"/>
    <cellStyle name="Standard 379" xfId="9707"/>
    <cellStyle name="Standard 38" xfId="2120"/>
    <cellStyle name="Standard 38 2" xfId="2121"/>
    <cellStyle name="Standard 38 2 2" xfId="3925"/>
    <cellStyle name="Standard 38 2 3" xfId="3926"/>
    <cellStyle name="Standard 38 3" xfId="2122"/>
    <cellStyle name="Standard 38 4" xfId="5760"/>
    <cellStyle name="Standard 38 5" xfId="11743"/>
    <cellStyle name="Standard 380" xfId="9708"/>
    <cellStyle name="Standard 381" xfId="9709"/>
    <cellStyle name="Standard 382" xfId="9710"/>
    <cellStyle name="Standard 383" xfId="9711"/>
    <cellStyle name="Standard 384" xfId="9712"/>
    <cellStyle name="Standard 385" xfId="9713"/>
    <cellStyle name="Standard 386" xfId="9714"/>
    <cellStyle name="Standard 387" xfId="9715"/>
    <cellStyle name="Standard 388" xfId="9716"/>
    <cellStyle name="Standard 389" xfId="9717"/>
    <cellStyle name="Standard 39" xfId="2123"/>
    <cellStyle name="Standard 39 2" xfId="2124"/>
    <cellStyle name="Standard 39 2 2" xfId="3927"/>
    <cellStyle name="Standard 39 2 3" xfId="3928"/>
    <cellStyle name="Standard 39 3" xfId="2125"/>
    <cellStyle name="Standard 39 4" xfId="5761"/>
    <cellStyle name="Standard 39 5" xfId="11744"/>
    <cellStyle name="Standard 390" xfId="9718"/>
    <cellStyle name="Standard 391" xfId="9719"/>
    <cellStyle name="Standard 392" xfId="9720"/>
    <cellStyle name="Standard 393" xfId="9721"/>
    <cellStyle name="Standard 394" xfId="9722"/>
    <cellStyle name="Standard 395" xfId="9723"/>
    <cellStyle name="Standard 396" xfId="9724"/>
    <cellStyle name="Standard 397" xfId="9725"/>
    <cellStyle name="Standard 398" xfId="9726"/>
    <cellStyle name="Standard 399" xfId="9727"/>
    <cellStyle name="Standard 4" xfId="24"/>
    <cellStyle name="Standard 4 10" xfId="8260"/>
    <cellStyle name="Standard 4 10 2" xfId="11134"/>
    <cellStyle name="Standard 4 10 2 2" xfId="12188"/>
    <cellStyle name="Standard 4 10 2 3" xfId="11970"/>
    <cellStyle name="Standard 4 10 2 4" xfId="12221"/>
    <cellStyle name="Standard 4 10 2 5" xfId="12291"/>
    <cellStyle name="Standard 4 10 3" xfId="11495"/>
    <cellStyle name="Standard 4 11" xfId="10834"/>
    <cellStyle name="Standard 4 2" xfId="333"/>
    <cellStyle name="Standard 4 2 2" xfId="2127"/>
    <cellStyle name="Standard 4 2 2 2" xfId="2128"/>
    <cellStyle name="Standard 4 2 2 2 2" xfId="2129"/>
    <cellStyle name="Standard 4 2 2 3" xfId="8261"/>
    <cellStyle name="Standard 4 2 2 4" xfId="8262"/>
    <cellStyle name="Standard 4 2 2 5" xfId="9267"/>
    <cellStyle name="Standard 4 2 2 5 2" xfId="12085"/>
    <cellStyle name="Standard 4 2 2 5 3" xfId="11746"/>
    <cellStyle name="Standard 4 2 2 6" xfId="42482"/>
    <cellStyle name="Standard 4 2 3" xfId="2130"/>
    <cellStyle name="Standard 4 2 3 2" xfId="2131"/>
    <cellStyle name="Standard 4 2 3 2 2" xfId="10835"/>
    <cellStyle name="Standard 4 2 3 3" xfId="3930"/>
    <cellStyle name="Standard 4 2 3 3 2" xfId="8263"/>
    <cellStyle name="Standard 4 2 3 4" xfId="11747"/>
    <cellStyle name="Standard 4 2 3 5" xfId="42483"/>
    <cellStyle name="Standard 4 2 4" xfId="2132"/>
    <cellStyle name="Standard 4 2 4 2" xfId="2133"/>
    <cellStyle name="Standard 4 2 4 3" xfId="2134"/>
    <cellStyle name="Standard 4 2 4 3 2" xfId="8264"/>
    <cellStyle name="Standard 4 2 4 4" xfId="2135"/>
    <cellStyle name="Standard 4 2 4 5" xfId="11748"/>
    <cellStyle name="Standard 4 2 5" xfId="2136"/>
    <cellStyle name="Standard 4 2 5 2" xfId="2137"/>
    <cellStyle name="Standard 4 2 5 2 2" xfId="10837"/>
    <cellStyle name="Standard 4 2 5 2 3" xfId="11135"/>
    <cellStyle name="Standard 4 2 5 3" xfId="10836"/>
    <cellStyle name="Standard 4 2 6" xfId="2138"/>
    <cellStyle name="Standard 4 2 6 2" xfId="10838"/>
    <cellStyle name="Standard 4 2 7" xfId="2139"/>
    <cellStyle name="Standard 4 2 7 2" xfId="8265"/>
    <cellStyle name="Standard 4 2 8" xfId="2126"/>
    <cellStyle name="Standard 4 2 8 2" xfId="3929"/>
    <cellStyle name="Standard 4 2 8 3" xfId="11745"/>
    <cellStyle name="Standard 4 2 8 4" xfId="11459"/>
    <cellStyle name="Standard 4 2 9" xfId="3169"/>
    <cellStyle name="Standard 4 3" xfId="2140"/>
    <cellStyle name="Standard 4 3 2" xfId="2141"/>
    <cellStyle name="Standard 4 3 2 2" xfId="2142"/>
    <cellStyle name="Standard 4 3 2 2 2" xfId="8266"/>
    <cellStyle name="Standard 4 3 2 3" xfId="3932"/>
    <cellStyle name="Standard 4 3 2 3 2" xfId="8267"/>
    <cellStyle name="Standard 4 3 2 4" xfId="9006"/>
    <cellStyle name="Standard 4 3 2 4 2" xfId="12058"/>
    <cellStyle name="Standard 4 3 2 4 3" xfId="11750"/>
    <cellStyle name="Standard 4 3 3" xfId="2143"/>
    <cellStyle name="Standard 4 3 3 2" xfId="3933"/>
    <cellStyle name="Standard 4 3 3 2 2" xfId="8269"/>
    <cellStyle name="Standard 4 3 3 3" xfId="8270"/>
    <cellStyle name="Standard 4 3 3 4" xfId="8268"/>
    <cellStyle name="Standard 4 3 3 5" xfId="11751"/>
    <cellStyle name="Standard 4 3 4" xfId="2144"/>
    <cellStyle name="Standard 4 3 4 2" xfId="4289"/>
    <cellStyle name="Standard 4 3 4 2 2" xfId="8272"/>
    <cellStyle name="Standard 4 3 4 3" xfId="8273"/>
    <cellStyle name="Standard 4 3 4 4" xfId="8271"/>
    <cellStyle name="Standard 4 3 5" xfId="2145"/>
    <cellStyle name="Standard 4 3 5 2" xfId="4290"/>
    <cellStyle name="Standard 4 3 5 3" xfId="8274"/>
    <cellStyle name="Standard 4 3 6" xfId="3931"/>
    <cellStyle name="Standard 4 3 6 2" xfId="8275"/>
    <cellStyle name="Standard 4 3 6 3" xfId="11870"/>
    <cellStyle name="Standard 4 3 6 4" xfId="11505"/>
    <cellStyle name="Standard 4 3 7" xfId="11749"/>
    <cellStyle name="Standard 4 4" xfId="2146"/>
    <cellStyle name="Standard 4 4 2" xfId="2147"/>
    <cellStyle name="Standard 4 4 2 2" xfId="2148"/>
    <cellStyle name="Standard 4 4 2 2 2" xfId="4291"/>
    <cellStyle name="Standard 4 4 2 2 2 2" xfId="8277"/>
    <cellStyle name="Standard 4 4 2 2 3" xfId="8276"/>
    <cellStyle name="Standard 4 4 2 3" xfId="2149"/>
    <cellStyle name="Standard 4 4 2 3 2" xfId="4292"/>
    <cellStyle name="Standard 4 4 2 3 3" xfId="8278"/>
    <cellStyle name="Standard 4 4 3" xfId="2150"/>
    <cellStyle name="Standard 4 4 3 2" xfId="3934"/>
    <cellStyle name="Standard 4 4 3 3" xfId="3935"/>
    <cellStyle name="Standard 4 4 4" xfId="8279"/>
    <cellStyle name="Standard 4 4 4 2" xfId="8280"/>
    <cellStyle name="Standard 4 4 5" xfId="8281"/>
    <cellStyle name="Standard 4 4 6" xfId="8988"/>
    <cellStyle name="Standard 4 4 7" xfId="12118"/>
    <cellStyle name="Standard 4 4 7 2" xfId="12151"/>
    <cellStyle name="Standard 4 4 7 3" xfId="12232"/>
    <cellStyle name="Standard 4 5" xfId="2151"/>
    <cellStyle name="Standard 4 5 2" xfId="2152"/>
    <cellStyle name="Standard 4 5 2 2" xfId="2153"/>
    <cellStyle name="Standard 4 5 2 2 2" xfId="8282"/>
    <cellStyle name="Standard 4 5 2 3" xfId="8283"/>
    <cellStyle name="Standard 4 5 3" xfId="2154"/>
    <cellStyle name="Standard 4 5 3 2" xfId="8285"/>
    <cellStyle name="Standard 4 5 3 3" xfId="8284"/>
    <cellStyle name="Standard 4 5 4" xfId="2155"/>
    <cellStyle name="Standard 4 5 4 2" xfId="4294"/>
    <cellStyle name="Standard 4 5 4 2 2" xfId="8287"/>
    <cellStyle name="Standard 4 5 4 3" xfId="8286"/>
    <cellStyle name="Standard 4 5 5" xfId="4293"/>
    <cellStyle name="Standard 4 5 5 2" xfId="8288"/>
    <cellStyle name="Standard 4 5 6" xfId="9086"/>
    <cellStyle name="Standard 4 6" xfId="2156"/>
    <cellStyle name="Standard 4 6 2" xfId="2157"/>
    <cellStyle name="Standard 4 6 2 2" xfId="2158"/>
    <cellStyle name="Standard 4 6 2 2 2" xfId="4296"/>
    <cellStyle name="Standard 4 6 2 2 2 2" xfId="8290"/>
    <cellStyle name="Standard 4 6 2 2 3" xfId="8289"/>
    <cellStyle name="Standard 4 6 2 3" xfId="4295"/>
    <cellStyle name="Standard 4 6 2 3 2" xfId="8291"/>
    <cellStyle name="Standard 4 6 2 4" xfId="42485"/>
    <cellStyle name="Standard 4 6 3" xfId="2159"/>
    <cellStyle name="Standard 4 6 3 2" xfId="8292"/>
    <cellStyle name="Standard 4 6 4" xfId="3936"/>
    <cellStyle name="Standard 4 6 4 2" xfId="8294"/>
    <cellStyle name="Standard 4 6 4 3" xfId="8293"/>
    <cellStyle name="Standard 4 6 5" xfId="8295"/>
    <cellStyle name="Standard 4 6 6" xfId="9125"/>
    <cellStyle name="Standard 4 6 6 2" xfId="12070"/>
    <cellStyle name="Standard 4 6 6 3" xfId="11752"/>
    <cellStyle name="Standard 4 6 7" xfId="42484"/>
    <cellStyle name="Standard 4 7" xfId="2160"/>
    <cellStyle name="Standard 4 7 2" xfId="2161"/>
    <cellStyle name="Standard 4 7 2 2" xfId="4298"/>
    <cellStyle name="Standard 4 7 2 2 2" xfId="8298"/>
    <cellStyle name="Standard 4 7 2 2 3" xfId="8297"/>
    <cellStyle name="Standard 4 7 2 3" xfId="8299"/>
    <cellStyle name="Standard 4 7 2 4" xfId="8296"/>
    <cellStyle name="Standard 4 7 3" xfId="4297"/>
    <cellStyle name="Standard 4 7 3 2" xfId="8301"/>
    <cellStyle name="Standard 4 7 3 3" xfId="8300"/>
    <cellStyle name="Standard 4 7 4" xfId="8302"/>
    <cellStyle name="Standard 4 7 4 2" xfId="8303"/>
    <cellStyle name="Standard 4 7 5" xfId="8304"/>
    <cellStyle name="Standard 4 8" xfId="2162"/>
    <cellStyle name="Standard 4 8 2" xfId="3938"/>
    <cellStyle name="Standard 4 8 2 2" xfId="8305"/>
    <cellStyle name="Standard 4 8 2 2 2" xfId="8306"/>
    <cellStyle name="Standard 4 8 2 3" xfId="8307"/>
    <cellStyle name="Standard 4 8 3" xfId="3937"/>
    <cellStyle name="Standard 4 8 3 2" xfId="8309"/>
    <cellStyle name="Standard 4 8 3 3" xfId="8308"/>
    <cellStyle name="Standard 4 8 4" xfId="8310"/>
    <cellStyle name="Standard 4 8 4 2" xfId="8311"/>
    <cellStyle name="Standard 4 8 5" xfId="8312"/>
    <cellStyle name="Standard 4 8 6" xfId="11753"/>
    <cellStyle name="Standard 4 9" xfId="4921"/>
    <cellStyle name="Standard 4 9 2" xfId="8313"/>
    <cellStyle name="Standard 4 9 2 2" xfId="11971"/>
    <cellStyle name="Standard 4 9 2 3" xfId="12138"/>
    <cellStyle name="Standard 4 9 2 4" xfId="12141"/>
    <cellStyle name="Standard 4 9 2 5" xfId="11537"/>
    <cellStyle name="Standard 4 9 3" xfId="8849"/>
    <cellStyle name="Standard 4 9 3 2" xfId="12262"/>
    <cellStyle name="Standard 4 9 3 3" xfId="12266"/>
    <cellStyle name="Standard 4_Tabelle1" xfId="2163"/>
    <cellStyle name="Standard 40" xfId="2164"/>
    <cellStyle name="Standard 40 2" xfId="2165"/>
    <cellStyle name="Standard 40 2 2" xfId="3939"/>
    <cellStyle name="Standard 40 2 3" xfId="3940"/>
    <cellStyle name="Standard 40 3" xfId="3941"/>
    <cellStyle name="Standard 40 4" xfId="5762"/>
    <cellStyle name="Standard 40 5" xfId="9728"/>
    <cellStyle name="Standard 400" xfId="9729"/>
    <cellStyle name="Standard 401" xfId="9730"/>
    <cellStyle name="Standard 402" xfId="9731"/>
    <cellStyle name="Standard 403" xfId="9732"/>
    <cellStyle name="Standard 404" xfId="9733"/>
    <cellStyle name="Standard 405" xfId="9734"/>
    <cellStyle name="Standard 406" xfId="9735"/>
    <cellStyle name="Standard 407" xfId="9736"/>
    <cellStyle name="Standard 408" xfId="9737"/>
    <cellStyle name="Standard 409" xfId="9738"/>
    <cellStyle name="Standard 41" xfId="2166"/>
    <cellStyle name="Standard 41 2" xfId="2167"/>
    <cellStyle name="Standard 41 2 2" xfId="3942"/>
    <cellStyle name="Standard 41 2 3" xfId="3943"/>
    <cellStyle name="Standard 41 3" xfId="3944"/>
    <cellStyle name="Standard 41 4" xfId="5763"/>
    <cellStyle name="Standard 41 5" xfId="9739"/>
    <cellStyle name="Standard 410" xfId="9740"/>
    <cellStyle name="Standard 411" xfId="9741"/>
    <cellStyle name="Standard 412" xfId="9742"/>
    <cellStyle name="Standard 413" xfId="9743"/>
    <cellStyle name="Standard 414" xfId="9744"/>
    <cellStyle name="Standard 415" xfId="9745"/>
    <cellStyle name="Standard 416" xfId="9746"/>
    <cellStyle name="Standard 417" xfId="9747"/>
    <cellStyle name="Standard 418" xfId="9748"/>
    <cellStyle name="Standard 419" xfId="9749"/>
    <cellStyle name="Standard 42" xfId="2168"/>
    <cellStyle name="Standard 42 2" xfId="2169"/>
    <cellStyle name="Standard 42 2 2" xfId="3945"/>
    <cellStyle name="Standard 42 2 3" xfId="3946"/>
    <cellStyle name="Standard 42 3" xfId="3947"/>
    <cellStyle name="Standard 42 4" xfId="5764"/>
    <cellStyle name="Standard 42 5" xfId="9750"/>
    <cellStyle name="Standard 420" xfId="9751"/>
    <cellStyle name="Standard 421" xfId="9752"/>
    <cellStyle name="Standard 422" xfId="9753"/>
    <cellStyle name="Standard 423" xfId="9754"/>
    <cellStyle name="Standard 424" xfId="9755"/>
    <cellStyle name="Standard 425" xfId="9756"/>
    <cellStyle name="Standard 426" xfId="9757"/>
    <cellStyle name="Standard 427" xfId="9758"/>
    <cellStyle name="Standard 428" xfId="9759"/>
    <cellStyle name="Standard 429" xfId="9760"/>
    <cellStyle name="Standard 43" xfId="2170"/>
    <cellStyle name="Standard 43 2" xfId="2171"/>
    <cellStyle name="Standard 43 2 2" xfId="3948"/>
    <cellStyle name="Standard 43 2 3" xfId="3949"/>
    <cellStyle name="Standard 43 3" xfId="3950"/>
    <cellStyle name="Standard 43 4" xfId="5765"/>
    <cellStyle name="Standard 43 5" xfId="9761"/>
    <cellStyle name="Standard 430" xfId="9762"/>
    <cellStyle name="Standard 431" xfId="9763"/>
    <cellStyle name="Standard 432" xfId="9764"/>
    <cellStyle name="Standard 433" xfId="9765"/>
    <cellStyle name="Standard 434" xfId="9766"/>
    <cellStyle name="Standard 435" xfId="9767"/>
    <cellStyle name="Standard 436" xfId="9768"/>
    <cellStyle name="Standard 437" xfId="9769"/>
    <cellStyle name="Standard 438" xfId="9770"/>
    <cellStyle name="Standard 439" xfId="9771"/>
    <cellStyle name="Standard 44" xfId="2172"/>
    <cellStyle name="Standard 44 2" xfId="2173"/>
    <cellStyle name="Standard 44 2 2" xfId="3951"/>
    <cellStyle name="Standard 44 2 3" xfId="3952"/>
    <cellStyle name="Standard 44 3" xfId="3953"/>
    <cellStyle name="Standard 44 4" xfId="5766"/>
    <cellStyle name="Standard 44 5" xfId="9772"/>
    <cellStyle name="Standard 440" xfId="9773"/>
    <cellStyle name="Standard 441" xfId="9774"/>
    <cellStyle name="Standard 442" xfId="9775"/>
    <cellStyle name="Standard 443" xfId="9776"/>
    <cellStyle name="Standard 444" xfId="9777"/>
    <cellStyle name="Standard 445" xfId="9778"/>
    <cellStyle name="Standard 446" xfId="9779"/>
    <cellStyle name="Standard 447" xfId="9780"/>
    <cellStyle name="Standard 448" xfId="9781"/>
    <cellStyle name="Standard 449" xfId="9782"/>
    <cellStyle name="Standard 45" xfId="2174"/>
    <cellStyle name="Standard 45 2" xfId="2175"/>
    <cellStyle name="Standard 45 2 2" xfId="3954"/>
    <cellStyle name="Standard 45 2 3" xfId="3955"/>
    <cellStyle name="Standard 45 3" xfId="3956"/>
    <cellStyle name="Standard 45 4" xfId="5767"/>
    <cellStyle name="Standard 45 5" xfId="9783"/>
    <cellStyle name="Standard 450" xfId="9784"/>
    <cellStyle name="Standard 451" xfId="9785"/>
    <cellStyle name="Standard 452" xfId="9786"/>
    <cellStyle name="Standard 453" xfId="9787"/>
    <cellStyle name="Standard 454" xfId="9788"/>
    <cellStyle name="Standard 455" xfId="9789"/>
    <cellStyle name="Standard 456" xfId="9790"/>
    <cellStyle name="Standard 457" xfId="9791"/>
    <cellStyle name="Standard 458" xfId="9792"/>
    <cellStyle name="Standard 459" xfId="9793"/>
    <cellStyle name="Standard 46" xfId="2176"/>
    <cellStyle name="Standard 46 2" xfId="2177"/>
    <cellStyle name="Standard 46 2 2" xfId="3957"/>
    <cellStyle name="Standard 46 2 3" xfId="3958"/>
    <cellStyle name="Standard 46 3" xfId="3959"/>
    <cellStyle name="Standard 46 4" xfId="5768"/>
    <cellStyle name="Standard 46 5" xfId="9794"/>
    <cellStyle name="Standard 460" xfId="9795"/>
    <cellStyle name="Standard 461" xfId="9796"/>
    <cellStyle name="Standard 462" xfId="9797"/>
    <cellStyle name="Standard 463" xfId="9798"/>
    <cellStyle name="Standard 464" xfId="9799"/>
    <cellStyle name="Standard 465" xfId="9800"/>
    <cellStyle name="Standard 466" xfId="9801"/>
    <cellStyle name="Standard 467" xfId="9802"/>
    <cellStyle name="Standard 468" xfId="9803"/>
    <cellStyle name="Standard 469" xfId="9804"/>
    <cellStyle name="Standard 47" xfId="2178"/>
    <cellStyle name="Standard 47 2" xfId="2179"/>
    <cellStyle name="Standard 47 2 2" xfId="3960"/>
    <cellStyle name="Standard 47 2 3" xfId="3961"/>
    <cellStyle name="Standard 47 3" xfId="3962"/>
    <cellStyle name="Standard 47 4" xfId="5769"/>
    <cellStyle name="Standard 47 5" xfId="9805"/>
    <cellStyle name="Standard 470" xfId="9806"/>
    <cellStyle name="Standard 471" xfId="9807"/>
    <cellStyle name="Standard 472" xfId="9808"/>
    <cellStyle name="Standard 473" xfId="9809"/>
    <cellStyle name="Standard 474" xfId="9810"/>
    <cellStyle name="Standard 475" xfId="9811"/>
    <cellStyle name="Standard 476" xfId="9812"/>
    <cellStyle name="Standard 477" xfId="9813"/>
    <cellStyle name="Standard 478" xfId="9814"/>
    <cellStyle name="Standard 479" xfId="9815"/>
    <cellStyle name="Standard 48" xfId="2180"/>
    <cellStyle name="Standard 48 2" xfId="2181"/>
    <cellStyle name="Standard 48 2 2" xfId="3963"/>
    <cellStyle name="Standard 48 2 3" xfId="3964"/>
    <cellStyle name="Standard 48 3" xfId="3965"/>
    <cellStyle name="Standard 48 4" xfId="5770"/>
    <cellStyle name="Standard 48 5" xfId="9816"/>
    <cellStyle name="Standard 480" xfId="9817"/>
    <cellStyle name="Standard 481" xfId="9818"/>
    <cellStyle name="Standard 482" xfId="9819"/>
    <cellStyle name="Standard 483" xfId="9820"/>
    <cellStyle name="Standard 484" xfId="9821"/>
    <cellStyle name="Standard 485" xfId="9822"/>
    <cellStyle name="Standard 486" xfId="9823"/>
    <cellStyle name="Standard 487" xfId="9824"/>
    <cellStyle name="Standard 488" xfId="9825"/>
    <cellStyle name="Standard 489" xfId="9826"/>
    <cellStyle name="Standard 49" xfId="2182"/>
    <cellStyle name="Standard 49 2" xfId="2183"/>
    <cellStyle name="Standard 49 2 2" xfId="3966"/>
    <cellStyle name="Standard 49 2 3" xfId="3967"/>
    <cellStyle name="Standard 49 3" xfId="3968"/>
    <cellStyle name="Standard 49 4" xfId="5771"/>
    <cellStyle name="Standard 49 5" xfId="9827"/>
    <cellStyle name="Standard 490" xfId="9828"/>
    <cellStyle name="Standard 491" xfId="9829"/>
    <cellStyle name="Standard 492" xfId="9830"/>
    <cellStyle name="Standard 493" xfId="9831"/>
    <cellStyle name="Standard 494" xfId="9832"/>
    <cellStyle name="Standard 495" xfId="9833"/>
    <cellStyle name="Standard 496" xfId="9834"/>
    <cellStyle name="Standard 497" xfId="9835"/>
    <cellStyle name="Standard 498" xfId="9836"/>
    <cellStyle name="Standard 499" xfId="9837"/>
    <cellStyle name="Standard 5" xfId="29"/>
    <cellStyle name="Standard 5 10" xfId="2972"/>
    <cellStyle name="Standard 5 10 2" xfId="11792"/>
    <cellStyle name="Standard 5 10 3" xfId="11500"/>
    <cellStyle name="Standard 5 11" xfId="2184"/>
    <cellStyle name="Standard 5 12" xfId="8903"/>
    <cellStyle name="Standard 5 13" xfId="12313"/>
    <cellStyle name="Standard 5 2" xfId="249"/>
    <cellStyle name="Standard 5 2 10" xfId="8951"/>
    <cellStyle name="Standard 5 2 11" xfId="12314"/>
    <cellStyle name="Standard 5 2 12" xfId="329"/>
    <cellStyle name="Standard 5 2 2" xfId="2186"/>
    <cellStyle name="Standard 5 2 2 2" xfId="2187"/>
    <cellStyle name="Standard 5 2 2 2 2" xfId="2188"/>
    <cellStyle name="Standard 5 2 2 2 3" xfId="2189"/>
    <cellStyle name="Standard 5 2 2 2 3 2" xfId="4300"/>
    <cellStyle name="Standard 5 2 2 2 4" xfId="4299"/>
    <cellStyle name="Standard 5 2 2 2 5" xfId="10839"/>
    <cellStyle name="Standard 5 2 3" xfId="2190"/>
    <cellStyle name="Standard 5 2 3 2" xfId="2191"/>
    <cellStyle name="Standard 5 2 3 2 2" xfId="2192"/>
    <cellStyle name="Standard 5 2 3 2 2 2" xfId="4302"/>
    <cellStyle name="Standard 5 2 3 2 3" xfId="4301"/>
    <cellStyle name="Standard 5 2 4" xfId="2193"/>
    <cellStyle name="Standard 5 2 4 2" xfId="2194"/>
    <cellStyle name="Standard 5 2 4 3" xfId="2195"/>
    <cellStyle name="Standard 5 2 4 3 2" xfId="4304"/>
    <cellStyle name="Standard 5 2 4 4" xfId="4303"/>
    <cellStyle name="Standard 5 2 5" xfId="2196"/>
    <cellStyle name="Standard 5 2 5 2" xfId="2197"/>
    <cellStyle name="Standard 5 2 5 2 2" xfId="2198"/>
    <cellStyle name="Standard 5 2 5 2 2 2" xfId="4306"/>
    <cellStyle name="Standard 5 2 5 2 3" xfId="4305"/>
    <cellStyle name="Standard 5 2 5 3" xfId="10840"/>
    <cellStyle name="Standard 5 2 6" xfId="2199"/>
    <cellStyle name="Standard 5 2 6 2" xfId="2200"/>
    <cellStyle name="Standard 5 2 6 2 2" xfId="4308"/>
    <cellStyle name="Standard 5 2 6 3" xfId="4307"/>
    <cellStyle name="Standard 5 2 7" xfId="2928"/>
    <cellStyle name="Standard 5 2 7 2" xfId="11770"/>
    <cellStyle name="Standard 5 2 7 3" xfId="11504"/>
    <cellStyle name="Standard 5 2 8" xfId="2973"/>
    <cellStyle name="Standard 5 2 9" xfId="2185"/>
    <cellStyle name="Standard 5 3" xfId="248"/>
    <cellStyle name="Standard 5 3 2" xfId="2202"/>
    <cellStyle name="Standard 5 3 2 2" xfId="2203"/>
    <cellStyle name="Standard 5 3 2 3" xfId="2204"/>
    <cellStyle name="Standard 5 3 2 3 2" xfId="4310"/>
    <cellStyle name="Standard 5 3 2 4" xfId="4309"/>
    <cellStyle name="Standard 5 3 2 5" xfId="9102"/>
    <cellStyle name="Standard 5 3 3" xfId="2205"/>
    <cellStyle name="Standard 5 3 3 2" xfId="9268"/>
    <cellStyle name="Standard 5 3 4" xfId="3969"/>
    <cellStyle name="Standard 5 3 4 2" xfId="8314"/>
    <cellStyle name="Standard 5 3 4 3" xfId="11136"/>
    <cellStyle name="Standard 5 3 5" xfId="3170"/>
    <cellStyle name="Standard 5 3 6" xfId="10841"/>
    <cellStyle name="Standard 5 3 7" xfId="2201"/>
    <cellStyle name="Standard 5 4" xfId="2206"/>
    <cellStyle name="Standard 5 4 2" xfId="2207"/>
    <cellStyle name="Standard 5 4 2 2" xfId="2208"/>
    <cellStyle name="Standard 5 4 2 2 2" xfId="4312"/>
    <cellStyle name="Standard 5 4 2 3" xfId="4311"/>
    <cellStyle name="Standard 5 4 2 4" xfId="10842"/>
    <cellStyle name="Standard 5 4 3" xfId="9139"/>
    <cellStyle name="Standard 5 5" xfId="2209"/>
    <cellStyle name="Standard 5 5 2" xfId="2210"/>
    <cellStyle name="Standard 5 5 3" xfId="2211"/>
    <cellStyle name="Standard 5 5 3 2" xfId="4314"/>
    <cellStyle name="Standard 5 5 4" xfId="4313"/>
    <cellStyle name="Standard 5 5 5" xfId="10843"/>
    <cellStyle name="Standard 5 5 6" xfId="43277"/>
    <cellStyle name="Standard 5 6" xfId="2212"/>
    <cellStyle name="Standard 5 6 2" xfId="2213"/>
    <cellStyle name="Standard 5 6 2 2" xfId="2214"/>
    <cellStyle name="Standard 5 6 2 2 2" xfId="4316"/>
    <cellStyle name="Standard 5 6 2 3" xfId="4315"/>
    <cellStyle name="Standard 5 6 3" xfId="2215"/>
    <cellStyle name="Standard 5 7" xfId="2216"/>
    <cellStyle name="Standard 5 7 2" xfId="2217"/>
    <cellStyle name="Standard 5 7 2 2" xfId="4318"/>
    <cellStyle name="Standard 5 7 3" xfId="4317"/>
    <cellStyle name="Standard 5 8" xfId="2218"/>
    <cellStyle name="Standard 5 9" xfId="2219"/>
    <cellStyle name="Standard 5 9 2" xfId="3970"/>
    <cellStyle name="Standard 5 9 3" xfId="3971"/>
    <cellStyle name="Standard 50" xfId="2220"/>
    <cellStyle name="Standard 50 2" xfId="2221"/>
    <cellStyle name="Standard 50 2 2" xfId="3972"/>
    <cellStyle name="Standard 50 2 3" xfId="3973"/>
    <cellStyle name="Standard 50 3" xfId="3974"/>
    <cellStyle name="Standard 50 4" xfId="5772"/>
    <cellStyle name="Standard 50 5" xfId="9838"/>
    <cellStyle name="Standard 500" xfId="9839"/>
    <cellStyle name="Standard 501" xfId="9840"/>
    <cellStyle name="Standard 502" xfId="9841"/>
    <cellStyle name="Standard 503" xfId="9842"/>
    <cellStyle name="Standard 504" xfId="9843"/>
    <cellStyle name="Standard 505" xfId="9844"/>
    <cellStyle name="Standard 506" xfId="9845"/>
    <cellStyle name="Standard 507" xfId="9846"/>
    <cellStyle name="Standard 508" xfId="9847"/>
    <cellStyle name="Standard 509" xfId="9848"/>
    <cellStyle name="Standard 51" xfId="2222"/>
    <cellStyle name="Standard 51 2" xfId="2223"/>
    <cellStyle name="Standard 51 2 2" xfId="3975"/>
    <cellStyle name="Standard 51 2 3" xfId="11754"/>
    <cellStyle name="Standard 51 3" xfId="3976"/>
    <cellStyle name="Standard 51 4" xfId="5773"/>
    <cellStyle name="Standard 51 5" xfId="9849"/>
    <cellStyle name="Standard 510" xfId="9850"/>
    <cellStyle name="Standard 511" xfId="9851"/>
    <cellStyle name="Standard 512" xfId="9852"/>
    <cellStyle name="Standard 513" xfId="9853"/>
    <cellStyle name="Standard 514" xfId="9854"/>
    <cellStyle name="Standard 515" xfId="9855"/>
    <cellStyle name="Standard 516" xfId="9856"/>
    <cellStyle name="Standard 517" xfId="9857"/>
    <cellStyle name="Standard 518" xfId="9858"/>
    <cellStyle name="Standard 519" xfId="9859"/>
    <cellStyle name="Standard 52" xfId="2224"/>
    <cellStyle name="Standard 52 2" xfId="2225"/>
    <cellStyle name="Standard 52 2 2" xfId="3977"/>
    <cellStyle name="Standard 52 2 3" xfId="11755"/>
    <cellStyle name="Standard 52 3" xfId="3978"/>
    <cellStyle name="Standard 52 4" xfId="5774"/>
    <cellStyle name="Standard 52 5" xfId="9860"/>
    <cellStyle name="Standard 520" xfId="9861"/>
    <cellStyle name="Standard 521" xfId="9862"/>
    <cellStyle name="Standard 522" xfId="9863"/>
    <cellStyle name="Standard 523" xfId="9864"/>
    <cellStyle name="Standard 524" xfId="9865"/>
    <cellStyle name="Standard 525" xfId="9866"/>
    <cellStyle name="Standard 526" xfId="9867"/>
    <cellStyle name="Standard 527" xfId="9868"/>
    <cellStyle name="Standard 528" xfId="9869"/>
    <cellStyle name="Standard 529" xfId="9870"/>
    <cellStyle name="Standard 53" xfId="2226"/>
    <cellStyle name="Standard 53 2" xfId="2227"/>
    <cellStyle name="Standard 53 2 2" xfId="3979"/>
    <cellStyle name="Standard 53 2 3" xfId="11756"/>
    <cellStyle name="Standard 53 3" xfId="3980"/>
    <cellStyle name="Standard 53 4" xfId="5775"/>
    <cellStyle name="Standard 53 5" xfId="9871"/>
    <cellStyle name="Standard 530" xfId="9872"/>
    <cellStyle name="Standard 531" xfId="9873"/>
    <cellStyle name="Standard 532" xfId="9874"/>
    <cellStyle name="Standard 533" xfId="9875"/>
    <cellStyle name="Standard 534" xfId="9876"/>
    <cellStyle name="Standard 535" xfId="9877"/>
    <cellStyle name="Standard 536" xfId="9878"/>
    <cellStyle name="Standard 537" xfId="9879"/>
    <cellStyle name="Standard 538" xfId="9880"/>
    <cellStyle name="Standard 539" xfId="9881"/>
    <cellStyle name="Standard 54" xfId="2228"/>
    <cellStyle name="Standard 54 2" xfId="2229"/>
    <cellStyle name="Standard 54 2 2" xfId="4319"/>
    <cellStyle name="Standard 54 3" xfId="3981"/>
    <cellStyle name="Standard 54 4" xfId="5776"/>
    <cellStyle name="Standard 540" xfId="9882"/>
    <cellStyle name="Standard 541" xfId="9883"/>
    <cellStyle name="Standard 542" xfId="9884"/>
    <cellStyle name="Standard 543" xfId="9885"/>
    <cellStyle name="Standard 544" xfId="9886"/>
    <cellStyle name="Standard 545" xfId="9887"/>
    <cellStyle name="Standard 546" xfId="9888"/>
    <cellStyle name="Standard 547" xfId="9889"/>
    <cellStyle name="Standard 548" xfId="9890"/>
    <cellStyle name="Standard 549" xfId="9891"/>
    <cellStyle name="Standard 55" xfId="2230"/>
    <cellStyle name="Standard 55 2" xfId="2231"/>
    <cellStyle name="Standard 55 2 2" xfId="4320"/>
    <cellStyle name="Standard 55 3" xfId="3982"/>
    <cellStyle name="Standard 55 4" xfId="5777"/>
    <cellStyle name="Standard 55 5" xfId="9892"/>
    <cellStyle name="Standard 550" xfId="9893"/>
    <cellStyle name="Standard 551" xfId="9894"/>
    <cellStyle name="Standard 552" xfId="9895"/>
    <cellStyle name="Standard 553" xfId="9896"/>
    <cellStyle name="Standard 554" xfId="9897"/>
    <cellStyle name="Standard 555" xfId="9898"/>
    <cellStyle name="Standard 556" xfId="9899"/>
    <cellStyle name="Standard 557" xfId="9900"/>
    <cellStyle name="Standard 558" xfId="9901"/>
    <cellStyle name="Standard 559" xfId="9902"/>
    <cellStyle name="Standard 56" xfId="2232"/>
    <cellStyle name="Standard 56 2" xfId="2233"/>
    <cellStyle name="Standard 56 2 2" xfId="4321"/>
    <cellStyle name="Standard 56 3" xfId="3983"/>
    <cellStyle name="Standard 56 4" xfId="5778"/>
    <cellStyle name="Standard 560" xfId="9903"/>
    <cellStyle name="Standard 561" xfId="9904"/>
    <cellStyle name="Standard 562" xfId="9905"/>
    <cellStyle name="Standard 563" xfId="9906"/>
    <cellStyle name="Standard 564" xfId="9907"/>
    <cellStyle name="Standard 565" xfId="9908"/>
    <cellStyle name="Standard 566" xfId="9909"/>
    <cellStyle name="Standard 567" xfId="9910"/>
    <cellStyle name="Standard 568" xfId="9911"/>
    <cellStyle name="Standard 569" xfId="9912"/>
    <cellStyle name="Standard 57" xfId="2234"/>
    <cellStyle name="Standard 57 2" xfId="2235"/>
    <cellStyle name="Standard 57 2 2" xfId="4322"/>
    <cellStyle name="Standard 57 3" xfId="3984"/>
    <cellStyle name="Standard 57 4" xfId="5779"/>
    <cellStyle name="Standard 570" xfId="9913"/>
    <cellStyle name="Standard 571" xfId="9914"/>
    <cellStyle name="Standard 572" xfId="9915"/>
    <cellStyle name="Standard 573" xfId="9916"/>
    <cellStyle name="Standard 574" xfId="9917"/>
    <cellStyle name="Standard 575" xfId="9918"/>
    <cellStyle name="Standard 576" xfId="9919"/>
    <cellStyle name="Standard 577" xfId="9920"/>
    <cellStyle name="Standard 578" xfId="9921"/>
    <cellStyle name="Standard 579" xfId="9922"/>
    <cellStyle name="Standard 58" xfId="2236"/>
    <cellStyle name="Standard 58 2" xfId="2237"/>
    <cellStyle name="Standard 58 2 2" xfId="4323"/>
    <cellStyle name="Standard 58 3" xfId="3985"/>
    <cellStyle name="Standard 58 4" xfId="5780"/>
    <cellStyle name="Standard 580" xfId="9923"/>
    <cellStyle name="Standard 581" xfId="9924"/>
    <cellStyle name="Standard 582" xfId="9925"/>
    <cellStyle name="Standard 583" xfId="9926"/>
    <cellStyle name="Standard 584" xfId="9927"/>
    <cellStyle name="Standard 585" xfId="9928"/>
    <cellStyle name="Standard 586" xfId="9929"/>
    <cellStyle name="Standard 587" xfId="9930"/>
    <cellStyle name="Standard 588" xfId="9931"/>
    <cellStyle name="Standard 589" xfId="9932"/>
    <cellStyle name="Standard 59" xfId="2238"/>
    <cellStyle name="Standard 59 2" xfId="2239"/>
    <cellStyle name="Standard 59 2 2" xfId="4324"/>
    <cellStyle name="Standard 59 3" xfId="3986"/>
    <cellStyle name="Standard 59 4" xfId="5781"/>
    <cellStyle name="Standard 590" xfId="9933"/>
    <cellStyle name="Standard 591" xfId="9934"/>
    <cellStyle name="Standard 592" xfId="9935"/>
    <cellStyle name="Standard 593" xfId="9936"/>
    <cellStyle name="Standard 594" xfId="9937"/>
    <cellStyle name="Standard 595" xfId="9938"/>
    <cellStyle name="Standard 596" xfId="9939"/>
    <cellStyle name="Standard 597" xfId="9940"/>
    <cellStyle name="Standard 598" xfId="9941"/>
    <cellStyle name="Standard 599" xfId="9942"/>
    <cellStyle name="Standard 6" xfId="28"/>
    <cellStyle name="Standard 6 10" xfId="2974"/>
    <cellStyle name="Standard 6 10 2" xfId="8825"/>
    <cellStyle name="Standard 6 10 3" xfId="8773"/>
    <cellStyle name="Standard 6 10 4" xfId="11793"/>
    <cellStyle name="Standard 6 11" xfId="2240"/>
    <cellStyle name="Standard 6 12" xfId="2994"/>
    <cellStyle name="Standard 6 13" xfId="8904"/>
    <cellStyle name="Standard 6 14" xfId="12315"/>
    <cellStyle name="Standard 6 15" xfId="328"/>
    <cellStyle name="Standard 6 16" xfId="42941"/>
    <cellStyle name="Standard 6 17" xfId="43314"/>
    <cellStyle name="Standard 6 2" xfId="2241"/>
    <cellStyle name="Standard 6 2 2" xfId="2242"/>
    <cellStyle name="Standard 6 2 2 2" xfId="2243"/>
    <cellStyle name="Standard 6 2 2 2 2" xfId="2244"/>
    <cellStyle name="Standard 6 2 2 2 2 2" xfId="4326"/>
    <cellStyle name="Standard 6 2 2 2 3" xfId="4325"/>
    <cellStyle name="Standard 6 2 2 2 4" xfId="10845"/>
    <cellStyle name="Standard 6 2 2 2 5" xfId="11137"/>
    <cellStyle name="Standard 6 2 2 3" xfId="10844"/>
    <cellStyle name="Standard 6 2 2 4" xfId="42486"/>
    <cellStyle name="Standard 6 2 3" xfId="2245"/>
    <cellStyle name="Standard 6 2 3 2" xfId="2246"/>
    <cellStyle name="Standard 6 2 3 3" xfId="2247"/>
    <cellStyle name="Standard 6 2 3 3 2" xfId="4328"/>
    <cellStyle name="Standard 6 2 3 4" xfId="4327"/>
    <cellStyle name="Standard 6 2 3 5" xfId="10846"/>
    <cellStyle name="Standard 6 2 4" xfId="2248"/>
    <cellStyle name="Standard 6 2 4 2" xfId="2249"/>
    <cellStyle name="Standard 6 2 4 2 2" xfId="2250"/>
    <cellStyle name="Standard 6 2 4 2 2 2" xfId="4330"/>
    <cellStyle name="Standard 6 2 4 2 3" xfId="4329"/>
    <cellStyle name="Standard 6 2 5" xfId="2251"/>
    <cellStyle name="Standard 6 2 5 2" xfId="2252"/>
    <cellStyle name="Standard 6 2 5 2 2" xfId="4332"/>
    <cellStyle name="Standard 6 2 5 3" xfId="4331"/>
    <cellStyle name="Standard 6 2 5 4" xfId="10847"/>
    <cellStyle name="Standard 6 2 6" xfId="8787"/>
    <cellStyle name="Standard 6 2 6 2" xfId="11980"/>
    <cellStyle name="Standard 6 2 6 3" xfId="11506"/>
    <cellStyle name="Standard 6 2 7" xfId="8952"/>
    <cellStyle name="Standard 6 2 7 2" xfId="12038"/>
    <cellStyle name="Standard 6 2 7 3" xfId="11757"/>
    <cellStyle name="Standard 6 3" xfId="2253"/>
    <cellStyle name="Standard 6 3 2" xfId="2254"/>
    <cellStyle name="Standard 6 3 2 2" xfId="2255"/>
    <cellStyle name="Standard 6 3 2 3" xfId="2256"/>
    <cellStyle name="Standard 6 3 2 3 2" xfId="4334"/>
    <cellStyle name="Standard 6 3 2 4" xfId="4333"/>
    <cellStyle name="Standard 6 3 3" xfId="2257"/>
    <cellStyle name="Standard 6 3 4" xfId="8990"/>
    <cellStyle name="Standard 6 4" xfId="2258"/>
    <cellStyle name="Standard 6 4 2" xfId="2259"/>
    <cellStyle name="Standard 6 4 2 2" xfId="2260"/>
    <cellStyle name="Standard 6 4 2 2 2" xfId="4337"/>
    <cellStyle name="Standard 6 4 2 3" xfId="4336"/>
    <cellStyle name="Standard 6 4 3" xfId="2261"/>
    <cellStyle name="Standard 6 4 4" xfId="4335"/>
    <cellStyle name="Standard 6 5" xfId="2262"/>
    <cellStyle name="Standard 6 5 2" xfId="2263"/>
    <cellStyle name="Standard 6 5 3" xfId="2264"/>
    <cellStyle name="Standard 6 5 3 2" xfId="4338"/>
    <cellStyle name="Standard 6 5 4" xfId="2265"/>
    <cellStyle name="Standard 6 5 4 2" xfId="4339"/>
    <cellStyle name="Standard 6 5 5" xfId="9140"/>
    <cellStyle name="Standard 6 6" xfId="2266"/>
    <cellStyle name="Standard 6 6 2" xfId="2267"/>
    <cellStyle name="Standard 6 6 2 2" xfId="2268"/>
    <cellStyle name="Standard 6 6 2 2 2" xfId="4341"/>
    <cellStyle name="Standard 6 6 2 3" xfId="4340"/>
    <cellStyle name="Standard 6 7" xfId="2269"/>
    <cellStyle name="Standard 6 7 2" xfId="2270"/>
    <cellStyle name="Standard 6 7 2 2" xfId="4343"/>
    <cellStyle name="Standard 6 7 3" xfId="4342"/>
    <cellStyle name="Standard 6 8" xfId="2271"/>
    <cellStyle name="Standard 6 8 2" xfId="3987"/>
    <cellStyle name="Standard 6 8 3" xfId="3988"/>
    <cellStyle name="Standard 6 9" xfId="2272"/>
    <cellStyle name="Standard 6_SOFI Tab. H1.2-1A" xfId="2273"/>
    <cellStyle name="Standard 60" xfId="2274"/>
    <cellStyle name="Standard 60 2" xfId="2275"/>
    <cellStyle name="Standard 60 2 2" xfId="4344"/>
    <cellStyle name="Standard 60 3" xfId="3989"/>
    <cellStyle name="Standard 60 4" xfId="5782"/>
    <cellStyle name="Standard 600" xfId="9943"/>
    <cellStyle name="Standard 601" xfId="9944"/>
    <cellStyle name="Standard 602" xfId="9945"/>
    <cellStyle name="Standard 603" xfId="9946"/>
    <cellStyle name="Standard 604" xfId="9947"/>
    <cellStyle name="Standard 605" xfId="9948"/>
    <cellStyle name="Standard 606" xfId="9949"/>
    <cellStyle name="Standard 607" xfId="9950"/>
    <cellStyle name="Standard 608" xfId="9951"/>
    <cellStyle name="Standard 609" xfId="9952"/>
    <cellStyle name="Standard 61" xfId="2276"/>
    <cellStyle name="Standard 61 2" xfId="2277"/>
    <cellStyle name="Standard 61 2 2" xfId="4345"/>
    <cellStyle name="Standard 61 3" xfId="3990"/>
    <cellStyle name="Standard 61 4" xfId="5783"/>
    <cellStyle name="Standard 610" xfId="9953"/>
    <cellStyle name="Standard 611" xfId="9954"/>
    <cellStyle name="Standard 612" xfId="9955"/>
    <cellStyle name="Standard 613" xfId="9956"/>
    <cellStyle name="Standard 614" xfId="9957"/>
    <cellStyle name="Standard 615" xfId="9958"/>
    <cellStyle name="Standard 616" xfId="9959"/>
    <cellStyle name="Standard 617" xfId="9960"/>
    <cellStyle name="Standard 618" xfId="9961"/>
    <cellStyle name="Standard 619" xfId="9962"/>
    <cellStyle name="Standard 62" xfId="2278"/>
    <cellStyle name="Standard 62 2" xfId="2279"/>
    <cellStyle name="Standard 62 2 2" xfId="4346"/>
    <cellStyle name="Standard 62 3" xfId="3991"/>
    <cellStyle name="Standard 62 4" xfId="5784"/>
    <cellStyle name="Standard 620" xfId="9963"/>
    <cellStyle name="Standard 621" xfId="9964"/>
    <cellStyle name="Standard 622" xfId="9965"/>
    <cellStyle name="Standard 623" xfId="9966"/>
    <cellStyle name="Standard 624" xfId="9967"/>
    <cellStyle name="Standard 625" xfId="9968"/>
    <cellStyle name="Standard 626" xfId="9969"/>
    <cellStyle name="Standard 627" xfId="9970"/>
    <cellStyle name="Standard 628" xfId="9971"/>
    <cellStyle name="Standard 629" xfId="9972"/>
    <cellStyle name="Standard 63" xfId="2280"/>
    <cellStyle name="Standard 63 2" xfId="2281"/>
    <cellStyle name="Standard 63 2 2" xfId="4347"/>
    <cellStyle name="Standard 63 3" xfId="3992"/>
    <cellStyle name="Standard 63 4" xfId="5785"/>
    <cellStyle name="Standard 630" xfId="9973"/>
    <cellStyle name="Standard 631" xfId="9974"/>
    <cellStyle name="Standard 632" xfId="9975"/>
    <cellStyle name="Standard 633" xfId="9976"/>
    <cellStyle name="Standard 634" xfId="9977"/>
    <cellStyle name="Standard 635" xfId="9978"/>
    <cellStyle name="Standard 636" xfId="9979"/>
    <cellStyle name="Standard 637" xfId="9980"/>
    <cellStyle name="Standard 638" xfId="9981"/>
    <cellStyle name="Standard 639" xfId="9982"/>
    <cellStyle name="Standard 64" xfId="2282"/>
    <cellStyle name="Standard 64 2" xfId="2283"/>
    <cellStyle name="Standard 64 2 2" xfId="4348"/>
    <cellStyle name="Standard 64 3" xfId="3993"/>
    <cellStyle name="Standard 64 4" xfId="5786"/>
    <cellStyle name="Standard 640" xfId="9983"/>
    <cellStyle name="Standard 641" xfId="9984"/>
    <cellStyle name="Standard 642" xfId="9985"/>
    <cellStyle name="Standard 643" xfId="9986"/>
    <cellStyle name="Standard 644" xfId="9987"/>
    <cellStyle name="Standard 645" xfId="9988"/>
    <cellStyle name="Standard 646" xfId="9989"/>
    <cellStyle name="Standard 647" xfId="9990"/>
    <cellStyle name="Standard 648" xfId="9991"/>
    <cellStyle name="Standard 649" xfId="9992"/>
    <cellStyle name="Standard 65" xfId="2284"/>
    <cellStyle name="Standard 65 2" xfId="2285"/>
    <cellStyle name="Standard 65 2 2" xfId="4349"/>
    <cellStyle name="Standard 65 3" xfId="3994"/>
    <cellStyle name="Standard 65 4" xfId="5787"/>
    <cellStyle name="Standard 650" xfId="9993"/>
    <cellStyle name="Standard 651" xfId="9994"/>
    <cellStyle name="Standard 652" xfId="9995"/>
    <cellStyle name="Standard 653" xfId="9996"/>
    <cellStyle name="Standard 654" xfId="9997"/>
    <cellStyle name="Standard 655" xfId="9998"/>
    <cellStyle name="Standard 656" xfId="9999"/>
    <cellStyle name="Standard 657" xfId="10000"/>
    <cellStyle name="Standard 658" xfId="10001"/>
    <cellStyle name="Standard 659" xfId="10002"/>
    <cellStyle name="Standard 66" xfId="2286"/>
    <cellStyle name="Standard 66 2" xfId="2287"/>
    <cellStyle name="Standard 66 2 2" xfId="4350"/>
    <cellStyle name="Standard 66 3" xfId="3995"/>
    <cellStyle name="Standard 66 4" xfId="5788"/>
    <cellStyle name="Standard 660" xfId="10003"/>
    <cellStyle name="Standard 661" xfId="10004"/>
    <cellStyle name="Standard 662" xfId="10005"/>
    <cellStyle name="Standard 663" xfId="10006"/>
    <cellStyle name="Standard 664" xfId="10007"/>
    <cellStyle name="Standard 665" xfId="10008"/>
    <cellStyle name="Standard 666" xfId="10009"/>
    <cellStyle name="Standard 667" xfId="10010"/>
    <cellStyle name="Standard 668" xfId="10011"/>
    <cellStyle name="Standard 669" xfId="10012"/>
    <cellStyle name="Standard 67" xfId="2288"/>
    <cellStyle name="Standard 67 2" xfId="2289"/>
    <cellStyle name="Standard 67 2 2" xfId="4351"/>
    <cellStyle name="Standard 67 3" xfId="3996"/>
    <cellStyle name="Standard 67 4" xfId="5789"/>
    <cellStyle name="Standard 670" xfId="10013"/>
    <cellStyle name="Standard 671" xfId="10014"/>
    <cellStyle name="Standard 672" xfId="10015"/>
    <cellStyle name="Standard 673" xfId="10016"/>
    <cellStyle name="Standard 674" xfId="10017"/>
    <cellStyle name="Standard 675" xfId="10018"/>
    <cellStyle name="Standard 676" xfId="10019"/>
    <cellStyle name="Standard 677" xfId="10020"/>
    <cellStyle name="Standard 678" xfId="10021"/>
    <cellStyle name="Standard 679" xfId="10022"/>
    <cellStyle name="Standard 68" xfId="2290"/>
    <cellStyle name="Standard 68 2" xfId="2291"/>
    <cellStyle name="Standard 68 2 2" xfId="4352"/>
    <cellStyle name="Standard 68 3" xfId="3997"/>
    <cellStyle name="Standard 68 4" xfId="5790"/>
    <cellStyle name="Standard 680" xfId="10023"/>
    <cellStyle name="Standard 681" xfId="10024"/>
    <cellStyle name="Standard 682" xfId="10025"/>
    <cellStyle name="Standard 683" xfId="10026"/>
    <cellStyle name="Standard 684" xfId="10027"/>
    <cellStyle name="Standard 685" xfId="10028"/>
    <cellStyle name="Standard 686" xfId="10029"/>
    <cellStyle name="Standard 687" xfId="10030"/>
    <cellStyle name="Standard 688" xfId="10031"/>
    <cellStyle name="Standard 689" xfId="10032"/>
    <cellStyle name="Standard 69" xfId="2292"/>
    <cellStyle name="Standard 69 2" xfId="2293"/>
    <cellStyle name="Standard 69 2 2" xfId="4353"/>
    <cellStyle name="Standard 69 3" xfId="3998"/>
    <cellStyle name="Standard 69 4" xfId="5791"/>
    <cellStyle name="Standard 690" xfId="10033"/>
    <cellStyle name="Standard 691" xfId="10034"/>
    <cellStyle name="Standard 692" xfId="10035"/>
    <cellStyle name="Standard 693" xfId="10036"/>
    <cellStyle name="Standard 694" xfId="10037"/>
    <cellStyle name="Standard 695" xfId="10038"/>
    <cellStyle name="Standard 696" xfId="10039"/>
    <cellStyle name="Standard 697" xfId="10040"/>
    <cellStyle name="Standard 698" xfId="10041"/>
    <cellStyle name="Standard 699" xfId="10042"/>
    <cellStyle name="Standard 7" xfId="51"/>
    <cellStyle name="Standard 7 10" xfId="2295"/>
    <cellStyle name="Standard 7 10 2" xfId="4355"/>
    <cellStyle name="Standard 7 11" xfId="2294"/>
    <cellStyle name="Standard 7 11 2" xfId="4354"/>
    <cellStyle name="Standard 7 11 3" xfId="11758"/>
    <cellStyle name="Standard 7 12" xfId="2991"/>
    <cellStyle name="Standard 7 13" xfId="8905"/>
    <cellStyle name="Standard 7 14" xfId="12316"/>
    <cellStyle name="Standard 7 15" xfId="334"/>
    <cellStyle name="Standard 7 16" xfId="42698"/>
    <cellStyle name="Standard 7 16 2" xfId="42935"/>
    <cellStyle name="Standard 7 16 2 2" xfId="43262"/>
    <cellStyle name="Standard 7 16 2 3" xfId="43271"/>
    <cellStyle name="Standard 7 16 3" xfId="43261"/>
    <cellStyle name="Standard 7 16 4" xfId="43270"/>
    <cellStyle name="Standard 7 17" xfId="43190"/>
    <cellStyle name="Standard 7 18" xfId="43315"/>
    <cellStyle name="Standard 7 2" xfId="2296"/>
    <cellStyle name="Standard 7 2 2" xfId="2297"/>
    <cellStyle name="Standard 7 2 2 2" xfId="2298"/>
    <cellStyle name="Standard 7 2 2 3" xfId="2299"/>
    <cellStyle name="Standard 7 2 2 3 2" xfId="4357"/>
    <cellStyle name="Standard 7 2 2 4" xfId="4356"/>
    <cellStyle name="Standard 7 2 2 5" xfId="42487"/>
    <cellStyle name="Standard 7 2 3" xfId="8315"/>
    <cellStyle name="Standard 7 2 4" xfId="8912"/>
    <cellStyle name="Standard 7 2 4 2" xfId="12001"/>
    <cellStyle name="Standard 7 2 4 3" xfId="11759"/>
    <cellStyle name="Standard 7 2 5" xfId="12317"/>
    <cellStyle name="Standard 7 3" xfId="2300"/>
    <cellStyle name="Standard 7 3 2" xfId="2301"/>
    <cellStyle name="Standard 7 3 2 2" xfId="2302"/>
    <cellStyle name="Standard 7 3 2 2 2" xfId="4359"/>
    <cellStyle name="Standard 7 3 2 3" xfId="4358"/>
    <cellStyle name="Standard 7 3 3" xfId="2303"/>
    <cellStyle name="Standard 7 3 3 2" xfId="9166"/>
    <cellStyle name="Standard 7 3 3 3" xfId="11138"/>
    <cellStyle name="Standard 7 3 4" xfId="3999"/>
    <cellStyle name="Standard 7 3 5" xfId="8955"/>
    <cellStyle name="Standard 7 3 6" xfId="10848"/>
    <cellStyle name="Standard 7 4" xfId="2304"/>
    <cellStyle name="Standard 7 4 2" xfId="2305"/>
    <cellStyle name="Standard 7 4 2 2" xfId="10849"/>
    <cellStyle name="Standard 7 4 3" xfId="2306"/>
    <cellStyle name="Standard 7 4 3 2" xfId="4361"/>
    <cellStyle name="Standard 7 4 4" xfId="4360"/>
    <cellStyle name="Standard 7 4 5" xfId="9141"/>
    <cellStyle name="Standard 7 5" xfId="2307"/>
    <cellStyle name="Standard 7 5 2" xfId="2308"/>
    <cellStyle name="Standard 7 5 2 2" xfId="8316"/>
    <cellStyle name="Standard 7 6" xfId="2309"/>
    <cellStyle name="Standard 7 6 2" xfId="2310"/>
    <cellStyle name="Standard 7 6 2 2" xfId="4363"/>
    <cellStyle name="Standard 7 6 3" xfId="4362"/>
    <cellStyle name="Standard 7 7" xfId="2311"/>
    <cellStyle name="Standard 7 7 2" xfId="2312"/>
    <cellStyle name="Standard 7 7 2 2" xfId="4365"/>
    <cellStyle name="Standard 7 7 3" xfId="4364"/>
    <cellStyle name="Standard 7 7 4" xfId="10850"/>
    <cellStyle name="Standard 7 8" xfId="2313"/>
    <cellStyle name="Standard 7 8 2" xfId="4000"/>
    <cellStyle name="Standard 7 8 3" xfId="11760"/>
    <cellStyle name="Standard 7 9" xfId="2314"/>
    <cellStyle name="Standard 70" xfId="2315"/>
    <cellStyle name="Standard 70 2" xfId="2316"/>
    <cellStyle name="Standard 70 2 2" xfId="4366"/>
    <cellStyle name="Standard 70 3" xfId="4001"/>
    <cellStyle name="Standard 70 4" xfId="5792"/>
    <cellStyle name="Standard 700" xfId="10043"/>
    <cellStyle name="Standard 701" xfId="10044"/>
    <cellStyle name="Standard 702" xfId="10045"/>
    <cellStyle name="Standard 703" xfId="10046"/>
    <cellStyle name="Standard 704" xfId="10047"/>
    <cellStyle name="Standard 705" xfId="10048"/>
    <cellStyle name="Standard 706" xfId="10049"/>
    <cellStyle name="Standard 707" xfId="10050"/>
    <cellStyle name="Standard 708" xfId="10051"/>
    <cellStyle name="Standard 709" xfId="10052"/>
    <cellStyle name="Standard 71" xfId="2317"/>
    <cellStyle name="Standard 71 2" xfId="2318"/>
    <cellStyle name="Standard 71 2 2" xfId="4367"/>
    <cellStyle name="Standard 71 3" xfId="4002"/>
    <cellStyle name="Standard 71 4" xfId="5793"/>
    <cellStyle name="Standard 710" xfId="10053"/>
    <cellStyle name="Standard 711" xfId="10054"/>
    <cellStyle name="Standard 712" xfId="10055"/>
    <cellStyle name="Standard 713" xfId="10056"/>
    <cellStyle name="Standard 714" xfId="10057"/>
    <cellStyle name="Standard 715" xfId="10058"/>
    <cellStyle name="Standard 716" xfId="10059"/>
    <cellStyle name="Standard 717" xfId="10060"/>
    <cellStyle name="Standard 718" xfId="10061"/>
    <cellStyle name="Standard 719" xfId="10062"/>
    <cellStyle name="Standard 72" xfId="2319"/>
    <cellStyle name="Standard 72 2" xfId="2320"/>
    <cellStyle name="Standard 72 2 2" xfId="4368"/>
    <cellStyle name="Standard 72 3" xfId="4003"/>
    <cellStyle name="Standard 72 4" xfId="5794"/>
    <cellStyle name="Standard 720" xfId="10063"/>
    <cellStyle name="Standard 721" xfId="10064"/>
    <cellStyle name="Standard 722" xfId="10065"/>
    <cellStyle name="Standard 723" xfId="10066"/>
    <cellStyle name="Standard 724" xfId="10067"/>
    <cellStyle name="Standard 725" xfId="10068"/>
    <cellStyle name="Standard 726" xfId="10069"/>
    <cellStyle name="Standard 727" xfId="10070"/>
    <cellStyle name="Standard 728" xfId="10071"/>
    <cellStyle name="Standard 729" xfId="10072"/>
    <cellStyle name="Standard 73" xfId="2321"/>
    <cellStyle name="Standard 73 2" xfId="2322"/>
    <cellStyle name="Standard 73 2 2" xfId="4369"/>
    <cellStyle name="Standard 73 3" xfId="4004"/>
    <cellStyle name="Standard 73 4" xfId="5795"/>
    <cellStyle name="Standard 730" xfId="10073"/>
    <cellStyle name="Standard 731" xfId="10074"/>
    <cellStyle name="Standard 732" xfId="10075"/>
    <cellStyle name="Standard 733" xfId="10076"/>
    <cellStyle name="Standard 734" xfId="10077"/>
    <cellStyle name="Standard 735" xfId="10078"/>
    <cellStyle name="Standard 736" xfId="10079"/>
    <cellStyle name="Standard 737" xfId="10080"/>
    <cellStyle name="Standard 738" xfId="10081"/>
    <cellStyle name="Standard 739" xfId="10082"/>
    <cellStyle name="Standard 74" xfId="2323"/>
    <cellStyle name="Standard 74 2" xfId="2324"/>
    <cellStyle name="Standard 74 2 2" xfId="4370"/>
    <cellStyle name="Standard 74 3" xfId="4005"/>
    <cellStyle name="Standard 74 4" xfId="5796"/>
    <cellStyle name="Standard 740" xfId="10083"/>
    <cellStyle name="Standard 741" xfId="10084"/>
    <cellStyle name="Standard 742" xfId="10085"/>
    <cellStyle name="Standard 743" xfId="10086"/>
    <cellStyle name="Standard 744" xfId="10087"/>
    <cellStyle name="Standard 745" xfId="10088"/>
    <cellStyle name="Standard 746" xfId="10089"/>
    <cellStyle name="Standard 747" xfId="10090"/>
    <cellStyle name="Standard 748" xfId="10091"/>
    <cellStyle name="Standard 749" xfId="10092"/>
    <cellStyle name="Standard 75" xfId="2325"/>
    <cellStyle name="Standard 75 2" xfId="2326"/>
    <cellStyle name="Standard 75 2 2" xfId="4371"/>
    <cellStyle name="Standard 75 3" xfId="4006"/>
    <cellStyle name="Standard 75 4" xfId="5797"/>
    <cellStyle name="Standard 750" xfId="10093"/>
    <cellStyle name="Standard 751" xfId="10094"/>
    <cellStyle name="Standard 752" xfId="10095"/>
    <cellStyle name="Standard 753" xfId="10096"/>
    <cellStyle name="Standard 754" xfId="10097"/>
    <cellStyle name="Standard 755" xfId="10098"/>
    <cellStyle name="Standard 756" xfId="10099"/>
    <cellStyle name="Standard 757" xfId="10100"/>
    <cellStyle name="Standard 758" xfId="10101"/>
    <cellStyle name="Standard 759" xfId="10102"/>
    <cellStyle name="Standard 76" xfId="2327"/>
    <cellStyle name="Standard 76 2" xfId="2328"/>
    <cellStyle name="Standard 76 2 2" xfId="4372"/>
    <cellStyle name="Standard 76 3" xfId="4007"/>
    <cellStyle name="Standard 76 4" xfId="5798"/>
    <cellStyle name="Standard 760" xfId="10103"/>
    <cellStyle name="Standard 761" xfId="10104"/>
    <cellStyle name="Standard 762" xfId="10105"/>
    <cellStyle name="Standard 763" xfId="10106"/>
    <cellStyle name="Standard 764" xfId="10107"/>
    <cellStyle name="Standard 765" xfId="10108"/>
    <cellStyle name="Standard 766" xfId="10109"/>
    <cellStyle name="Standard 767" xfId="10110"/>
    <cellStyle name="Standard 768" xfId="10111"/>
    <cellStyle name="Standard 769" xfId="10112"/>
    <cellStyle name="Standard 77" xfId="2329"/>
    <cellStyle name="Standard 77 2" xfId="2330"/>
    <cellStyle name="Standard 77 2 2" xfId="4373"/>
    <cellStyle name="Standard 77 3" xfId="4008"/>
    <cellStyle name="Standard 77 4" xfId="5799"/>
    <cellStyle name="Standard 770" xfId="10113"/>
    <cellStyle name="Standard 771" xfId="10114"/>
    <cellStyle name="Standard 772" xfId="10115"/>
    <cellStyle name="Standard 773" xfId="10116"/>
    <cellStyle name="Standard 774" xfId="10117"/>
    <cellStyle name="Standard 775" xfId="10118"/>
    <cellStyle name="Standard 776" xfId="10119"/>
    <cellStyle name="Standard 777" xfId="10120"/>
    <cellStyle name="Standard 778" xfId="10121"/>
    <cellStyle name="Standard 779" xfId="10122"/>
    <cellStyle name="Standard 78" xfId="2331"/>
    <cellStyle name="Standard 78 2" xfId="2332"/>
    <cellStyle name="Standard 78 2 2" xfId="4374"/>
    <cellStyle name="Standard 78 3" xfId="4009"/>
    <cellStyle name="Standard 78 4" xfId="5800"/>
    <cellStyle name="Standard 780" xfId="10123"/>
    <cellStyle name="Standard 781" xfId="10124"/>
    <cellStyle name="Standard 782" xfId="10125"/>
    <cellStyle name="Standard 783" xfId="10126"/>
    <cellStyle name="Standard 784" xfId="10127"/>
    <cellStyle name="Standard 785" xfId="10128"/>
    <cellStyle name="Standard 786" xfId="10129"/>
    <cellStyle name="Standard 787" xfId="10130"/>
    <cellStyle name="Standard 788" xfId="10131"/>
    <cellStyle name="Standard 789" xfId="10132"/>
    <cellStyle name="Standard 79" xfId="2333"/>
    <cellStyle name="Standard 79 2" xfId="2334"/>
    <cellStyle name="Standard 79 2 2" xfId="4375"/>
    <cellStyle name="Standard 79 3" xfId="4010"/>
    <cellStyle name="Standard 79 4" xfId="5801"/>
    <cellStyle name="Standard 790" xfId="10133"/>
    <cellStyle name="Standard 791" xfId="10134"/>
    <cellStyle name="Standard 792" xfId="10135"/>
    <cellStyle name="Standard 793" xfId="10136"/>
    <cellStyle name="Standard 794" xfId="10137"/>
    <cellStyle name="Standard 795" xfId="10138"/>
    <cellStyle name="Standard 796" xfId="10139"/>
    <cellStyle name="Standard 797" xfId="10140"/>
    <cellStyle name="Standard 798" xfId="10141"/>
    <cellStyle name="Standard 799" xfId="10142"/>
    <cellStyle name="Standard 8" xfId="52"/>
    <cellStyle name="Standard 8 10" xfId="2335"/>
    <cellStyle name="Standard 8 11" xfId="43263"/>
    <cellStyle name="Standard 8 12" xfId="43316"/>
    <cellStyle name="Standard 8 2" xfId="2336"/>
    <cellStyle name="Standard 8 2 2" xfId="2337"/>
    <cellStyle name="Standard 8 2 2 2" xfId="2338"/>
    <cellStyle name="Standard 8 2 2 3" xfId="9103"/>
    <cellStyle name="Standard 8 2 2 4" xfId="10851"/>
    <cellStyle name="Standard 8 2 3" xfId="8317"/>
    <cellStyle name="Standard 8 2 4" xfId="8318"/>
    <cellStyle name="Standard 8 2 5" xfId="9003"/>
    <cellStyle name="Standard 8 3" xfId="2339"/>
    <cellStyle name="Standard 8 3 2" xfId="2340"/>
    <cellStyle name="Standard 8 3 2 2" xfId="10853"/>
    <cellStyle name="Standard 8 3 2 3" xfId="11139"/>
    <cellStyle name="Standard 8 3 3" xfId="2341"/>
    <cellStyle name="Standard 8 3 4" xfId="4376"/>
    <cellStyle name="Standard 8 3 5" xfId="10852"/>
    <cellStyle name="Standard 8 4" xfId="2342"/>
    <cellStyle name="Standard 8 4 2" xfId="2343"/>
    <cellStyle name="Standard 8 4 3" xfId="2344"/>
    <cellStyle name="Standard 8 4 4" xfId="10854"/>
    <cellStyle name="Standard 8 5" xfId="2345"/>
    <cellStyle name="Standard 8 5 2" xfId="2346"/>
    <cellStyle name="Standard 8 5 3" xfId="10855"/>
    <cellStyle name="Standard 8 6" xfId="2347"/>
    <cellStyle name="Standard 8 7" xfId="2348"/>
    <cellStyle name="Standard 8 7 2" xfId="4011"/>
    <cellStyle name="Standard 8 7 3" xfId="4012"/>
    <cellStyle name="Standard 8 8" xfId="5802"/>
    <cellStyle name="Standard 8 8 2" xfId="11875"/>
    <cellStyle name="Standard 8 8 3" xfId="11460"/>
    <cellStyle name="Standard 8 9" xfId="8843"/>
    <cellStyle name="Standard 8 9 2" xfId="11989"/>
    <cellStyle name="Standard 8 9 3" xfId="11473"/>
    <cellStyle name="Standard 8_SOFI Tab. H1.2-1A" xfId="2349"/>
    <cellStyle name="Standard 80" xfId="2350"/>
    <cellStyle name="Standard 80 2" xfId="2351"/>
    <cellStyle name="Standard 80 2 2" xfId="4377"/>
    <cellStyle name="Standard 80 3" xfId="4013"/>
    <cellStyle name="Standard 80 4" xfId="5803"/>
    <cellStyle name="Standard 800" xfId="10143"/>
    <cellStyle name="Standard 801" xfId="10144"/>
    <cellStyle name="Standard 802" xfId="10145"/>
    <cellStyle name="Standard 803" xfId="10146"/>
    <cellStyle name="Standard 804" xfId="10147"/>
    <cellStyle name="Standard 805" xfId="10148"/>
    <cellStyle name="Standard 806" xfId="10149"/>
    <cellStyle name="Standard 807" xfId="10150"/>
    <cellStyle name="Standard 808" xfId="10151"/>
    <cellStyle name="Standard 809" xfId="10152"/>
    <cellStyle name="Standard 81" xfId="2352"/>
    <cellStyle name="Standard 81 2" xfId="2353"/>
    <cellStyle name="Standard 81 2 2" xfId="4378"/>
    <cellStyle name="Standard 81 3" xfId="4014"/>
    <cellStyle name="Standard 81 4" xfId="5804"/>
    <cellStyle name="Standard 810" xfId="10153"/>
    <cellStyle name="Standard 811" xfId="10154"/>
    <cellStyle name="Standard 812" xfId="10155"/>
    <cellStyle name="Standard 813" xfId="10156"/>
    <cellStyle name="Standard 814" xfId="10157"/>
    <cellStyle name="Standard 815" xfId="10158"/>
    <cellStyle name="Standard 816" xfId="10159"/>
    <cellStyle name="Standard 817" xfId="10160"/>
    <cellStyle name="Standard 818" xfId="10161"/>
    <cellStyle name="Standard 819" xfId="10162"/>
    <cellStyle name="Standard 82" xfId="2354"/>
    <cellStyle name="Standard 82 2" xfId="2355"/>
    <cellStyle name="Standard 82 2 2" xfId="4379"/>
    <cellStyle name="Standard 82 3" xfId="4015"/>
    <cellStyle name="Standard 82 4" xfId="5805"/>
    <cellStyle name="Standard 820" xfId="10163"/>
    <cellStyle name="Standard 821" xfId="10164"/>
    <cellStyle name="Standard 822" xfId="10165"/>
    <cellStyle name="Standard 823" xfId="10166"/>
    <cellStyle name="Standard 824" xfId="10167"/>
    <cellStyle name="Standard 825" xfId="10168"/>
    <cellStyle name="Standard 826" xfId="10169"/>
    <cellStyle name="Standard 827" xfId="10170"/>
    <cellStyle name="Standard 828" xfId="10171"/>
    <cellStyle name="Standard 829" xfId="10172"/>
    <cellStyle name="Standard 83" xfId="2356"/>
    <cellStyle name="Standard 83 2" xfId="2357"/>
    <cellStyle name="Standard 83 2 2" xfId="4380"/>
    <cellStyle name="Standard 83 3" xfId="4016"/>
    <cellStyle name="Standard 83 4" xfId="5806"/>
    <cellStyle name="Standard 830" xfId="10173"/>
    <cellStyle name="Standard 831" xfId="10174"/>
    <cellStyle name="Standard 832" xfId="10175"/>
    <cellStyle name="Standard 833" xfId="10176"/>
    <cellStyle name="Standard 834" xfId="10177"/>
    <cellStyle name="Standard 835" xfId="10178"/>
    <cellStyle name="Standard 836" xfId="10179"/>
    <cellStyle name="Standard 837" xfId="10180"/>
    <cellStyle name="Standard 838" xfId="10181"/>
    <cellStyle name="Standard 839" xfId="10182"/>
    <cellStyle name="Standard 84" xfId="2358"/>
    <cellStyle name="Standard 84 2" xfId="2359"/>
    <cellStyle name="Standard 84 2 2" xfId="4381"/>
    <cellStyle name="Standard 84 3" xfId="4017"/>
    <cellStyle name="Standard 84 4" xfId="5807"/>
    <cellStyle name="Standard 840" xfId="10183"/>
    <cellStyle name="Standard 841" xfId="10184"/>
    <cellStyle name="Standard 842" xfId="10185"/>
    <cellStyle name="Standard 843" xfId="10186"/>
    <cellStyle name="Standard 844" xfId="10187"/>
    <cellStyle name="Standard 845" xfId="10188"/>
    <cellStyle name="Standard 846" xfId="10189"/>
    <cellStyle name="Standard 847" xfId="10190"/>
    <cellStyle name="Standard 848" xfId="10191"/>
    <cellStyle name="Standard 849" xfId="10192"/>
    <cellStyle name="Standard 85" xfId="2360"/>
    <cellStyle name="Standard 85 2" xfId="2361"/>
    <cellStyle name="Standard 85 2 2" xfId="4382"/>
    <cellStyle name="Standard 85 3" xfId="4018"/>
    <cellStyle name="Standard 85 4" xfId="5808"/>
    <cellStyle name="Standard 850" xfId="10193"/>
    <cellStyle name="Standard 851" xfId="10194"/>
    <cellStyle name="Standard 852" xfId="10195"/>
    <cellStyle name="Standard 853" xfId="10196"/>
    <cellStyle name="Standard 854" xfId="10197"/>
    <cellStyle name="Standard 855" xfId="10198"/>
    <cellStyle name="Standard 856" xfId="10199"/>
    <cellStyle name="Standard 857" xfId="10200"/>
    <cellStyle name="Standard 858" xfId="10201"/>
    <cellStyle name="Standard 859" xfId="10202"/>
    <cellStyle name="Standard 86" xfId="2362"/>
    <cellStyle name="Standard 86 2" xfId="2363"/>
    <cellStyle name="Standard 86 2 2" xfId="4383"/>
    <cellStyle name="Standard 86 3" xfId="4019"/>
    <cellStyle name="Standard 86 4" xfId="5809"/>
    <cellStyle name="Standard 860" xfId="10203"/>
    <cellStyle name="Standard 861" xfId="10204"/>
    <cellStyle name="Standard 862" xfId="10205"/>
    <cellStyle name="Standard 863" xfId="10206"/>
    <cellStyle name="Standard 864" xfId="10207"/>
    <cellStyle name="Standard 865" xfId="10208"/>
    <cellStyle name="Standard 866" xfId="10209"/>
    <cellStyle name="Standard 867" xfId="10210"/>
    <cellStyle name="Standard 868" xfId="10211"/>
    <cellStyle name="Standard 869" xfId="10212"/>
    <cellStyle name="Standard 87" xfId="2364"/>
    <cellStyle name="Standard 87 2" xfId="2365"/>
    <cellStyle name="Standard 87 2 2" xfId="4384"/>
    <cellStyle name="Standard 87 3" xfId="4020"/>
    <cellStyle name="Standard 87 4" xfId="5810"/>
    <cellStyle name="Standard 870" xfId="10213"/>
    <cellStyle name="Standard 871" xfId="10214"/>
    <cellStyle name="Standard 872" xfId="10215"/>
    <cellStyle name="Standard 873" xfId="10216"/>
    <cellStyle name="Standard 874" xfId="10217"/>
    <cellStyle name="Standard 875" xfId="10218"/>
    <cellStyle name="Standard 876" xfId="10219"/>
    <cellStyle name="Standard 877" xfId="10220"/>
    <cellStyle name="Standard 878" xfId="10221"/>
    <cellStyle name="Standard 879" xfId="10222"/>
    <cellStyle name="Standard 88" xfId="2366"/>
    <cellStyle name="Standard 88 2" xfId="2367"/>
    <cellStyle name="Standard 88 2 2" xfId="4385"/>
    <cellStyle name="Standard 88 3" xfId="4021"/>
    <cellStyle name="Standard 88 4" xfId="5811"/>
    <cellStyle name="Standard 880" xfId="10223"/>
    <cellStyle name="Standard 881" xfId="10224"/>
    <cellStyle name="Standard 882" xfId="10225"/>
    <cellStyle name="Standard 883" xfId="10226"/>
    <cellStyle name="Standard 884" xfId="10227"/>
    <cellStyle name="Standard 885" xfId="10228"/>
    <cellStyle name="Standard 886" xfId="10229"/>
    <cellStyle name="Standard 887" xfId="10230"/>
    <cellStyle name="Standard 888" xfId="10231"/>
    <cellStyle name="Standard 889" xfId="10232"/>
    <cellStyle name="Standard 89" xfId="2368"/>
    <cellStyle name="Standard 89 2" xfId="2369"/>
    <cellStyle name="Standard 89 2 2" xfId="4386"/>
    <cellStyle name="Standard 89 3" xfId="4022"/>
    <cellStyle name="Standard 890" xfId="10233"/>
    <cellStyle name="Standard 891" xfId="10234"/>
    <cellStyle name="Standard 892" xfId="10235"/>
    <cellStyle name="Standard 893" xfId="10236"/>
    <cellStyle name="Standard 894" xfId="10237"/>
    <cellStyle name="Standard 895" xfId="10238"/>
    <cellStyle name="Standard 896" xfId="10239"/>
    <cellStyle name="Standard 897" xfId="10240"/>
    <cellStyle name="Standard 898" xfId="10241"/>
    <cellStyle name="Standard 899" xfId="10242"/>
    <cellStyle name="Standard 9" xfId="113"/>
    <cellStyle name="Standard 9 10" xfId="9272"/>
    <cellStyle name="Standard 9 10 2" xfId="12087"/>
    <cellStyle name="Standard 9 10 3" xfId="11484"/>
    <cellStyle name="Standard 9 11" xfId="11503"/>
    <cellStyle name="Standard 9 12" xfId="2370"/>
    <cellStyle name="Standard 9 13" xfId="43317"/>
    <cellStyle name="Standard 9 2" xfId="2371"/>
    <cellStyle name="Standard 9 2 2" xfId="2372"/>
    <cellStyle name="Standard 9 2 2 2" xfId="2373"/>
    <cellStyle name="Standard 9 2 2 3" xfId="2374"/>
    <cellStyle name="Standard 9 2 2 3 2" xfId="4388"/>
    <cellStyle name="Standard 9 2 2 4" xfId="4387"/>
    <cellStyle name="Standard 9 2 2 5" xfId="42488"/>
    <cellStyle name="Standard 9 2 3" xfId="2375"/>
    <cellStyle name="Standard 9 2 3 2" xfId="2376"/>
    <cellStyle name="Standard 9 2 3 3" xfId="10856"/>
    <cellStyle name="Standard 9 2 4" xfId="8319"/>
    <cellStyle name="Standard 9 2 5" xfId="9004"/>
    <cellStyle name="Standard 9 2_SOFI Tab. H1.2-1A" xfId="2377"/>
    <cellStyle name="Standard 9 3" xfId="2378"/>
    <cellStyle name="Standard 9 3 2" xfId="2379"/>
    <cellStyle name="Standard 9 3 2 2" xfId="2380"/>
    <cellStyle name="Standard 9 3 2 2 2" xfId="2381"/>
    <cellStyle name="Standard 9 3 2 2 2 2" xfId="4391"/>
    <cellStyle name="Standard 9 3 2 2 3" xfId="4390"/>
    <cellStyle name="Standard 9 3 2 3" xfId="2382"/>
    <cellStyle name="Standard 9 3 2 4" xfId="10857"/>
    <cellStyle name="Standard 9 3 3" xfId="2383"/>
    <cellStyle name="Standard 9 3 3 2" xfId="2384"/>
    <cellStyle name="Standard 9 3 3 2 2" xfId="4393"/>
    <cellStyle name="Standard 9 3 3 3" xfId="4392"/>
    <cellStyle name="Standard 9 3 4" xfId="2385"/>
    <cellStyle name="Standard 9 3 5" xfId="4389"/>
    <cellStyle name="Standard 9 4" xfId="2386"/>
    <cellStyle name="Standard 9 4 2" xfId="2387"/>
    <cellStyle name="Standard 9 4 2 2" xfId="2388"/>
    <cellStyle name="Standard 9 4 2 2 2" xfId="4395"/>
    <cellStyle name="Standard 9 4 2 3" xfId="4394"/>
    <cellStyle name="Standard 9 4 3" xfId="2389"/>
    <cellStyle name="Standard 9 5" xfId="5812"/>
    <cellStyle name="Standard 9 5 2" xfId="8320"/>
    <cellStyle name="Standard 9 5 2 2" xfId="11140"/>
    <cellStyle name="Standard 9 5 2 2 2" xfId="12189"/>
    <cellStyle name="Standard 9 5 2 2 3" xfId="11972"/>
    <cellStyle name="Standard 9 5 2 2 4" xfId="12222"/>
    <cellStyle name="Standard 9 5 2 2 5" xfId="12292"/>
    <cellStyle name="Standard 9 5 2 3" xfId="11553"/>
    <cellStyle name="Standard 9 5 3" xfId="11538"/>
    <cellStyle name="Standard 9 5 4" xfId="11528"/>
    <cellStyle name="Standard 9 5 5" xfId="11876"/>
    <cellStyle name="Standard 9 5 6" xfId="11461"/>
    <cellStyle name="Standard 9 6" xfId="8321"/>
    <cellStyle name="Standard 9 6 2" xfId="11558"/>
    <cellStyle name="Standard 9 6 3" xfId="11543"/>
    <cellStyle name="Standard 9 6 4" xfId="11533"/>
    <cellStyle name="Standard 9 6 5" xfId="11973"/>
    <cellStyle name="Standard 9 6 6" xfId="11474"/>
    <cellStyle name="Standard 9 7" xfId="8322"/>
    <cellStyle name="Standard 9 7 2" xfId="11556"/>
    <cellStyle name="Standard 9 7 3" xfId="11545"/>
    <cellStyle name="Standard 9 7 4" xfId="11531"/>
    <cellStyle name="Standard 9 7 5" xfId="11974"/>
    <cellStyle name="Standard 9 7 6" xfId="11477"/>
    <cellStyle name="Standard 9 8" xfId="8906"/>
    <cellStyle name="Standard 9 8 2" xfId="11557"/>
    <cellStyle name="Standard 9 8 3" xfId="11546"/>
    <cellStyle name="Standard 9 8 4" xfId="11532"/>
    <cellStyle name="Standard 9 8 5" xfId="12000"/>
    <cellStyle name="Standard 9 8 6" xfId="11485"/>
    <cellStyle name="Standard 9 9" xfId="9110"/>
    <cellStyle name="Standard 9 9 2" xfId="12064"/>
    <cellStyle name="Standard 9 9 3" xfId="11480"/>
    <cellStyle name="Standard 9_SOFI Tab. H1.2-1A" xfId="2390"/>
    <cellStyle name="Standard 90" xfId="2391"/>
    <cellStyle name="Standard 90 2" xfId="4023"/>
    <cellStyle name="Standard 90 3" xfId="10243"/>
    <cellStyle name="Standard 900" xfId="10244"/>
    <cellStyle name="Standard 901" xfId="10245"/>
    <cellStyle name="Standard 902" xfId="10246"/>
    <cellStyle name="Standard 903" xfId="10247"/>
    <cellStyle name="Standard 904" xfId="10248"/>
    <cellStyle name="Standard 905" xfId="10249"/>
    <cellStyle name="Standard 906" xfId="10250"/>
    <cellStyle name="Standard 907" xfId="10251"/>
    <cellStyle name="Standard 908" xfId="10252"/>
    <cellStyle name="Standard 909" xfId="10253"/>
    <cellStyle name="Standard 91" xfId="2392"/>
    <cellStyle name="Standard 91 2" xfId="4024"/>
    <cellStyle name="Standard 91 3" xfId="10254"/>
    <cellStyle name="Standard 910" xfId="10255"/>
    <cellStyle name="Standard 911" xfId="10256"/>
    <cellStyle name="Standard 912" xfId="10257"/>
    <cellStyle name="Standard 913" xfId="10258"/>
    <cellStyle name="Standard 914" xfId="10259"/>
    <cellStyle name="Standard 915" xfId="10260"/>
    <cellStyle name="Standard 916" xfId="10261"/>
    <cellStyle name="Standard 917" xfId="10262"/>
    <cellStyle name="Standard 918" xfId="10263"/>
    <cellStyle name="Standard 919" xfId="10264"/>
    <cellStyle name="Standard 92" xfId="2393"/>
    <cellStyle name="Standard 92 2" xfId="4025"/>
    <cellStyle name="Standard 92 3" xfId="10265"/>
    <cellStyle name="Standard 920" xfId="10266"/>
    <cellStyle name="Standard 921" xfId="10267"/>
    <cellStyle name="Standard 922" xfId="10268"/>
    <cellStyle name="Standard 923" xfId="10269"/>
    <cellStyle name="Standard 924" xfId="10270"/>
    <cellStyle name="Standard 925" xfId="10271"/>
    <cellStyle name="Standard 926" xfId="10272"/>
    <cellStyle name="Standard 927" xfId="10273"/>
    <cellStyle name="Standard 928" xfId="10274"/>
    <cellStyle name="Standard 929" xfId="10275"/>
    <cellStyle name="Standard 93" xfId="2394"/>
    <cellStyle name="Standard 93 2" xfId="4026"/>
    <cellStyle name="Standard 93 3" xfId="10276"/>
    <cellStyle name="Standard 930" xfId="10277"/>
    <cellStyle name="Standard 931" xfId="10278"/>
    <cellStyle name="Standard 932" xfId="10279"/>
    <cellStyle name="Standard 933" xfId="10280"/>
    <cellStyle name="Standard 934" xfId="10281"/>
    <cellStyle name="Standard 935" xfId="10282"/>
    <cellStyle name="Standard 936" xfId="10283"/>
    <cellStyle name="Standard 937" xfId="10284"/>
    <cellStyle name="Standard 938" xfId="10285"/>
    <cellStyle name="Standard 939" xfId="10286"/>
    <cellStyle name="Standard 94" xfId="2395"/>
    <cellStyle name="Standard 94 2" xfId="4027"/>
    <cellStyle name="Standard 94 3" xfId="10287"/>
    <cellStyle name="Standard 940" xfId="10288"/>
    <cellStyle name="Standard 941" xfId="10289"/>
    <cellStyle name="Standard 942" xfId="10290"/>
    <cellStyle name="Standard 943" xfId="10291"/>
    <cellStyle name="Standard 944" xfId="10292"/>
    <cellStyle name="Standard 945" xfId="10293"/>
    <cellStyle name="Standard 946" xfId="10294"/>
    <cellStyle name="Standard 947" xfId="10295"/>
    <cellStyle name="Standard 948" xfId="10296"/>
    <cellStyle name="Standard 949" xfId="10297"/>
    <cellStyle name="Standard 95" xfId="2396"/>
    <cellStyle name="Standard 95 2" xfId="4028"/>
    <cellStyle name="Standard 95 3" xfId="10298"/>
    <cellStyle name="Standard 950" xfId="10299"/>
    <cellStyle name="Standard 951" xfId="10300"/>
    <cellStyle name="Standard 952" xfId="10301"/>
    <cellStyle name="Standard 953" xfId="10302"/>
    <cellStyle name="Standard 954" xfId="10303"/>
    <cellStyle name="Standard 955" xfId="10304"/>
    <cellStyle name="Standard 956" xfId="10305"/>
    <cellStyle name="Standard 957" xfId="10306"/>
    <cellStyle name="Standard 958" xfId="10307"/>
    <cellStyle name="Standard 959" xfId="10308"/>
    <cellStyle name="Standard 96" xfId="2397"/>
    <cellStyle name="Standard 96 2" xfId="4029"/>
    <cellStyle name="Standard 96 3" xfId="10309"/>
    <cellStyle name="Standard 960" xfId="10310"/>
    <cellStyle name="Standard 961" xfId="10311"/>
    <cellStyle name="Standard 962" xfId="10312"/>
    <cellStyle name="Standard 963" xfId="10313"/>
    <cellStyle name="Standard 964" xfId="10314"/>
    <cellStyle name="Standard 965" xfId="10315"/>
    <cellStyle name="Standard 966" xfId="10316"/>
    <cellStyle name="Standard 967" xfId="10317"/>
    <cellStyle name="Standard 968" xfId="10318"/>
    <cellStyle name="Standard 969" xfId="10319"/>
    <cellStyle name="Standard 97" xfId="2398"/>
    <cellStyle name="Standard 97 2" xfId="4030"/>
    <cellStyle name="Standard 97 3" xfId="10320"/>
    <cellStyle name="Standard 970" xfId="10321"/>
    <cellStyle name="Standard 971" xfId="10322"/>
    <cellStyle name="Standard 972" xfId="10323"/>
    <cellStyle name="Standard 973" xfId="10324"/>
    <cellStyle name="Standard 974" xfId="10325"/>
    <cellStyle name="Standard 975" xfId="10326"/>
    <cellStyle name="Standard 976" xfId="10327"/>
    <cellStyle name="Standard 977" xfId="10328"/>
    <cellStyle name="Standard 978" xfId="10329"/>
    <cellStyle name="Standard 979" xfId="10330"/>
    <cellStyle name="Standard 98" xfId="2399"/>
    <cellStyle name="Standard 98 2" xfId="4031"/>
    <cellStyle name="Standard 98 3" xfId="10331"/>
    <cellStyle name="Standard 980" xfId="10332"/>
    <cellStyle name="Standard 981" xfId="10333"/>
    <cellStyle name="Standard 982" xfId="10334"/>
    <cellStyle name="Standard 983" xfId="10335"/>
    <cellStyle name="Standard 984" xfId="10336"/>
    <cellStyle name="Standard 985" xfId="10337"/>
    <cellStyle name="Standard 986" xfId="10338"/>
    <cellStyle name="Standard 987" xfId="10339"/>
    <cellStyle name="Standard 988" xfId="10340"/>
    <cellStyle name="Standard 989" xfId="10341"/>
    <cellStyle name="Standard 99" xfId="2400"/>
    <cellStyle name="Standard 99 2" xfId="4032"/>
    <cellStyle name="Standard 99 3" xfId="10342"/>
    <cellStyle name="Standard 990" xfId="10343"/>
    <cellStyle name="Standard 991" xfId="10344"/>
    <cellStyle name="Standard 992" xfId="10345"/>
    <cellStyle name="Standard 993" xfId="10346"/>
    <cellStyle name="Standard 994" xfId="10347"/>
    <cellStyle name="Standard 995" xfId="10348"/>
    <cellStyle name="Standard 996" xfId="10349"/>
    <cellStyle name="Standard 997" xfId="10350"/>
    <cellStyle name="Standard 998" xfId="10351"/>
    <cellStyle name="Standard 999" xfId="10352"/>
    <cellStyle name="Standard_leertabellen_teil_iii" xfId="22"/>
    <cellStyle name="Standard_Tabelle1" xfId="42699"/>
    <cellStyle name="Stil 1" xfId="8323"/>
    <cellStyle name="style1385638635423" xfId="2401"/>
    <cellStyle name="style1385638635423 2" xfId="4033"/>
    <cellStyle name="style1385638635423 2 2" xfId="4397"/>
    <cellStyle name="style1385638635423 3" xfId="4396"/>
    <cellStyle name="style1385638635438" xfId="2402"/>
    <cellStyle name="style1385638635438 2" xfId="4034"/>
    <cellStyle name="style1385638635438 2 2" xfId="4399"/>
    <cellStyle name="style1385638635438 3" xfId="4398"/>
    <cellStyle name="style1385638635470" xfId="2403"/>
    <cellStyle name="style1385638635470 2" xfId="4035"/>
    <cellStyle name="style1385638635470 2 2" xfId="4401"/>
    <cellStyle name="style1385638635470 3" xfId="4400"/>
    <cellStyle name="style1390319780511" xfId="8324"/>
    <cellStyle name="style1390319780652" xfId="8325"/>
    <cellStyle name="style1390319782886" xfId="8326"/>
    <cellStyle name="style1390319783058" xfId="8327"/>
    <cellStyle name="style1390320633788" xfId="10353"/>
    <cellStyle name="style1390320633851" xfId="10354"/>
    <cellStyle name="style1390320633897" xfId="10355"/>
    <cellStyle name="style1390320633960" xfId="10356"/>
    <cellStyle name="style1390320634007" xfId="10357"/>
    <cellStyle name="style1390320634522" xfId="10358"/>
    <cellStyle name="style1390320634585" xfId="10359"/>
    <cellStyle name="style1390320634647" xfId="10360"/>
    <cellStyle name="style1390320634710" xfId="10361"/>
    <cellStyle name="style1390320635960" xfId="10362"/>
    <cellStyle name="style1390320636163" xfId="10363"/>
    <cellStyle name="style1390320636491" xfId="10364"/>
    <cellStyle name="style1390320636616" xfId="10365"/>
    <cellStyle name="style1390320637757" xfId="10366"/>
    <cellStyle name="style1390320637851" xfId="10367"/>
    <cellStyle name="style1390320637897" xfId="10368"/>
    <cellStyle name="style1390320637960" xfId="10369"/>
    <cellStyle name="style1390320638054" xfId="10370"/>
    <cellStyle name="style1390320638116" xfId="10371"/>
    <cellStyle name="style1390320641116" xfId="10372"/>
    <cellStyle name="style1390320641460" xfId="10373"/>
    <cellStyle name="style1390320641507" xfId="10374"/>
    <cellStyle name="style1390320905713" xfId="10375"/>
    <cellStyle name="style1390320905823" xfId="10376"/>
    <cellStyle name="style1390320906042" xfId="10377"/>
    <cellStyle name="style1390320906088" xfId="10378"/>
    <cellStyle name="style1390320906151" xfId="10379"/>
    <cellStyle name="style1390320906198" xfId="10380"/>
    <cellStyle name="style1390320906526" xfId="10381"/>
    <cellStyle name="style1390320906573" xfId="10382"/>
    <cellStyle name="style1390320906635" xfId="10383"/>
    <cellStyle name="style1390320906682" xfId="10384"/>
    <cellStyle name="style1390320906729" xfId="10385"/>
    <cellStyle name="style1390320906838" xfId="10386"/>
    <cellStyle name="style1390320906995" xfId="10387"/>
    <cellStyle name="style1390320909151" xfId="10388"/>
    <cellStyle name="style1390320910620" xfId="10389"/>
    <cellStyle name="style1390320910854" xfId="10390"/>
    <cellStyle name="style1390320910901" xfId="10391"/>
    <cellStyle name="style1390320912995" xfId="10392"/>
    <cellStyle name="style1390320913104" xfId="10393"/>
    <cellStyle name="style1390320914151" xfId="10394"/>
    <cellStyle name="style1390320914198" xfId="10395"/>
    <cellStyle name="style1390320914245" xfId="10396"/>
    <cellStyle name="style1390320914292" xfId="10397"/>
    <cellStyle name="style1390320914339" xfId="10398"/>
    <cellStyle name="style1390320914385" xfId="10399"/>
    <cellStyle name="style1390320914432" xfId="10400"/>
    <cellStyle name="style1390320914495" xfId="10401"/>
    <cellStyle name="style1390320914526" xfId="10402"/>
    <cellStyle name="style1390320914667" xfId="10403"/>
    <cellStyle name="style1390320916901" xfId="10404"/>
    <cellStyle name="style1390320916932" xfId="10405"/>
    <cellStyle name="style1390320916979" xfId="10406"/>
    <cellStyle name="style1390320917104" xfId="10407"/>
    <cellStyle name="style1390320917135" xfId="10408"/>
    <cellStyle name="style1390320918432" xfId="10409"/>
    <cellStyle name="style1390320918479" xfId="10410"/>
    <cellStyle name="style1390321018105" xfId="10411"/>
    <cellStyle name="style1390321018199" xfId="10412"/>
    <cellStyle name="style1390321018262" xfId="10413"/>
    <cellStyle name="style1390321018309" xfId="10414"/>
    <cellStyle name="style1390321018355" xfId="10415"/>
    <cellStyle name="style1390321018418" xfId="10416"/>
    <cellStyle name="style1390321018980" xfId="10417"/>
    <cellStyle name="style1390321019043" xfId="10418"/>
    <cellStyle name="style1390321019090" xfId="10419"/>
    <cellStyle name="style1390321019152" xfId="10420"/>
    <cellStyle name="style1390321019199" xfId="10421"/>
    <cellStyle name="style1390321019309" xfId="10422"/>
    <cellStyle name="style1390321019465" xfId="10423"/>
    <cellStyle name="style1390321021309" xfId="10424"/>
    <cellStyle name="style1390321022762" xfId="10425"/>
    <cellStyle name="style1390321022996" xfId="10426"/>
    <cellStyle name="style1390321023043" xfId="10427"/>
    <cellStyle name="style1390321025074" xfId="10428"/>
    <cellStyle name="style1390321025184" xfId="10429"/>
    <cellStyle name="style1390321026262" xfId="10430"/>
    <cellStyle name="style1390321026309" xfId="10431"/>
    <cellStyle name="style1390321026356" xfId="10432"/>
    <cellStyle name="style1390321026387" xfId="10433"/>
    <cellStyle name="style1390321026434" xfId="10434"/>
    <cellStyle name="style1390321026481" xfId="10435"/>
    <cellStyle name="style1390321026527" xfId="10436"/>
    <cellStyle name="style1390321026574" xfId="10437"/>
    <cellStyle name="style1390321026621" xfId="10438"/>
    <cellStyle name="style1390321026746" xfId="10439"/>
    <cellStyle name="style1390321028746" xfId="10440"/>
    <cellStyle name="style1390321028793" xfId="10441"/>
    <cellStyle name="style1390321028824" xfId="10442"/>
    <cellStyle name="style1390321028949" xfId="10443"/>
    <cellStyle name="style1390321028996" xfId="10444"/>
    <cellStyle name="style1390321030152" xfId="10445"/>
    <cellStyle name="style1390321030215" xfId="10446"/>
    <cellStyle name="style1390321093981" xfId="8328"/>
    <cellStyle name="style1390321094028" xfId="8329"/>
    <cellStyle name="style1390321094075" xfId="8330"/>
    <cellStyle name="style1390321094122" xfId="8331"/>
    <cellStyle name="style1390321094185" xfId="8332"/>
    <cellStyle name="style1390321094247" xfId="8333"/>
    <cellStyle name="style1390321094856" xfId="8334"/>
    <cellStyle name="style1390321094919" xfId="8335"/>
    <cellStyle name="style1390321094966" xfId="8336"/>
    <cellStyle name="style1390321095013" xfId="8337"/>
    <cellStyle name="style1390321095060" xfId="8338"/>
    <cellStyle name="style1390321095106" xfId="8339"/>
    <cellStyle name="style1390321095247" xfId="8340"/>
    <cellStyle name="style1390321099091" xfId="8341"/>
    <cellStyle name="style1390321099560" xfId="8342"/>
    <cellStyle name="style1390321168592" xfId="8343"/>
    <cellStyle name="style1390321168654" xfId="8344"/>
    <cellStyle name="style1390321168701" xfId="8345"/>
    <cellStyle name="style1390321168748" xfId="8346"/>
    <cellStyle name="style1390321168811" xfId="8347"/>
    <cellStyle name="style1390321168857" xfId="8348"/>
    <cellStyle name="style1390321169326" xfId="8349"/>
    <cellStyle name="style1390321169389" xfId="8350"/>
    <cellStyle name="style1390321169436" xfId="8351"/>
    <cellStyle name="style1390321169639" xfId="8352"/>
    <cellStyle name="style1390321169701" xfId="8353"/>
    <cellStyle name="style1390321169748" xfId="8354"/>
    <cellStyle name="style1390321170123" xfId="8355"/>
    <cellStyle name="style1390321170170" xfId="8356"/>
    <cellStyle name="style1390321170217" xfId="8357"/>
    <cellStyle name="style1390321170248" xfId="8358"/>
    <cellStyle name="style1390321170482" xfId="8359"/>
    <cellStyle name="style1390321170529" xfId="8360"/>
    <cellStyle name="style1390321170592" xfId="8361"/>
    <cellStyle name="style1390321170639" xfId="8362"/>
    <cellStyle name="style1390321170686" xfId="8363"/>
    <cellStyle name="style1390321170732" xfId="8364"/>
    <cellStyle name="style1390321170795" xfId="8365"/>
    <cellStyle name="style1390321170857" xfId="8366"/>
    <cellStyle name="style1390321170904" xfId="8367"/>
    <cellStyle name="style1390321171076" xfId="8368"/>
    <cellStyle name="style1390321171373" xfId="8369"/>
    <cellStyle name="style1390321171529" xfId="8370"/>
    <cellStyle name="style1390321171592" xfId="8371"/>
    <cellStyle name="style1390321171639" xfId="8372"/>
    <cellStyle name="style1392977568832" xfId="8373"/>
    <cellStyle name="style1392977568926" xfId="8374"/>
    <cellStyle name="style1392977569723" xfId="8375"/>
    <cellStyle name="style1392977569863" xfId="8376"/>
    <cellStyle name="style1392977571598" xfId="8377"/>
    <cellStyle name="style1392977571629" xfId="8378"/>
    <cellStyle name="style1392977571660" xfId="8379"/>
    <cellStyle name="style1392977571691" xfId="8380"/>
    <cellStyle name="style1409137545777" xfId="2404"/>
    <cellStyle name="style1409137545777 2" xfId="2405"/>
    <cellStyle name="style1409137545777 2 2" xfId="4403"/>
    <cellStyle name="style1409137545777 3" xfId="4402"/>
    <cellStyle name="style1409137546292" xfId="2406"/>
    <cellStyle name="style1409137546292 2" xfId="2407"/>
    <cellStyle name="style1409137546292 2 2" xfId="4405"/>
    <cellStyle name="style1409137546292 3" xfId="4404"/>
    <cellStyle name="style1410424099488" xfId="2408"/>
    <cellStyle name="style1410424099488 2" xfId="2409"/>
    <cellStyle name="style1410424099488 2 2" xfId="4407"/>
    <cellStyle name="style1410424099488 3" xfId="4406"/>
    <cellStyle name="style1421153551845" xfId="10730"/>
    <cellStyle name="style1421153551923" xfId="10729"/>
    <cellStyle name="style1421153551970" xfId="10728"/>
    <cellStyle name="style1421153552033" xfId="10727"/>
    <cellStyle name="style1421153552095" xfId="10726"/>
    <cellStyle name="style1421153552173" xfId="10725"/>
    <cellStyle name="style1421153552251" xfId="10724"/>
    <cellStyle name="style1421153552330" xfId="10723"/>
    <cellStyle name="style1421153552423" xfId="10722"/>
    <cellStyle name="style1421153552517" xfId="10721"/>
    <cellStyle name="style1421153552626" xfId="10720"/>
    <cellStyle name="style1421153552720" xfId="10719"/>
    <cellStyle name="style1421153552798" xfId="10718"/>
    <cellStyle name="style1421153552876" xfId="10717"/>
    <cellStyle name="style1421153552986" xfId="10716"/>
    <cellStyle name="style1421153553064" xfId="10715"/>
    <cellStyle name="style1421153553158" xfId="10714"/>
    <cellStyle name="style1421153553236" xfId="10713"/>
    <cellStyle name="style1421153553330" xfId="10712"/>
    <cellStyle name="style1421153553423" xfId="10711"/>
    <cellStyle name="style1421153553533" xfId="10710"/>
    <cellStyle name="style1421153553611" xfId="10709"/>
    <cellStyle name="style1421153553673" xfId="10708"/>
    <cellStyle name="style1421153553736" xfId="10707"/>
    <cellStyle name="style1421153553767" xfId="10706"/>
    <cellStyle name="style1421153553830" xfId="10705"/>
    <cellStyle name="style1421153553876" xfId="10704"/>
    <cellStyle name="style1421153553939" xfId="10703"/>
    <cellStyle name="style1421153554001" xfId="10702"/>
    <cellStyle name="style1421153554064" xfId="10701"/>
    <cellStyle name="style1421153554126" xfId="10700"/>
    <cellStyle name="style1421153554298" xfId="10699"/>
    <cellStyle name="style1421153554345" xfId="10698"/>
    <cellStyle name="style1421153554408" xfId="10697"/>
    <cellStyle name="style1421153554470" xfId="10696"/>
    <cellStyle name="style1421153554548" xfId="10695"/>
    <cellStyle name="style1421153554611" xfId="10694"/>
    <cellStyle name="style1421153554689" xfId="10693"/>
    <cellStyle name="style1421153554767" xfId="10692"/>
    <cellStyle name="style1421153554845" xfId="10691"/>
    <cellStyle name="style1421153554955" xfId="10690"/>
    <cellStyle name="style1421153555048" xfId="10689"/>
    <cellStyle name="style1421153555095" xfId="10688"/>
    <cellStyle name="style1421153555142" xfId="10687"/>
    <cellStyle name="style1421153555205" xfId="10686"/>
    <cellStyle name="style1421153555251" xfId="10685"/>
    <cellStyle name="style1421153555314" xfId="10684"/>
    <cellStyle name="style1421153555376" xfId="10683"/>
    <cellStyle name="style1421153555423" xfId="10682"/>
    <cellStyle name="style1421153555470" xfId="10681"/>
    <cellStyle name="style1421153555861" xfId="10680"/>
    <cellStyle name="style1421153555923" xfId="10679"/>
    <cellStyle name="style1421153555970" xfId="10678"/>
    <cellStyle name="style1421153558267" xfId="10677"/>
    <cellStyle name="style1421153558345" xfId="10676"/>
    <cellStyle name="style1421153558423" xfId="10675"/>
    <cellStyle name="style1421153558533" xfId="10674"/>
    <cellStyle name="style1421153558642" xfId="10673"/>
    <cellStyle name="style1421153558720" xfId="10672"/>
    <cellStyle name="style1421153558845" xfId="10671"/>
    <cellStyle name="style1421153558939" xfId="10670"/>
    <cellStyle name="style1421153559048" xfId="10669"/>
    <cellStyle name="style1421153559189" xfId="10668"/>
    <cellStyle name="style1421153559252" xfId="10667"/>
    <cellStyle name="style1421153559502" xfId="10666"/>
    <cellStyle name="style1421153564142" xfId="10665"/>
    <cellStyle name="style1421153564330" xfId="10664"/>
    <cellStyle name="style1421153564689" xfId="10663"/>
    <cellStyle name="style1421153564752" xfId="10662"/>
    <cellStyle name="style1421153566908" xfId="10661"/>
    <cellStyle name="style1421153567111" xfId="10660"/>
    <cellStyle name="style1421153892240" xfId="8381"/>
    <cellStyle name="style1421153892334" xfId="8382"/>
    <cellStyle name="style1421153892412" xfId="8383"/>
    <cellStyle name="style1421153892459" xfId="8384"/>
    <cellStyle name="style1421153892506" xfId="8385"/>
    <cellStyle name="style1421153892568" xfId="8386"/>
    <cellStyle name="style1421153892631" xfId="8387"/>
    <cellStyle name="style1421153892693" xfId="8388"/>
    <cellStyle name="style1421153892756" xfId="8389"/>
    <cellStyle name="style1421153892834" xfId="8390"/>
    <cellStyle name="style1421153892912" xfId="8391"/>
    <cellStyle name="style1421153893131" xfId="8392"/>
    <cellStyle name="style1421153893193" xfId="8393"/>
    <cellStyle name="style1421153893240" xfId="8394"/>
    <cellStyle name="style1421153893303" xfId="8395"/>
    <cellStyle name="style1421153893365" xfId="8396"/>
    <cellStyle name="style1421153893459" xfId="8397"/>
    <cellStyle name="style1421153893553" xfId="8398"/>
    <cellStyle name="style1421153893646" xfId="8399"/>
    <cellStyle name="style1421153893756" xfId="8400"/>
    <cellStyle name="style1421153893834" xfId="8401"/>
    <cellStyle name="style1421153893896" xfId="8402"/>
    <cellStyle name="style1421153893943" xfId="8403"/>
    <cellStyle name="style1421153894006" xfId="8404"/>
    <cellStyle name="style1421153894068" xfId="8405"/>
    <cellStyle name="style1421153894131" xfId="8406"/>
    <cellStyle name="style1421153894256" xfId="8407"/>
    <cellStyle name="style1421153894318" xfId="8408"/>
    <cellStyle name="style1421153894475" xfId="8409"/>
    <cellStyle name="style1421153894553" xfId="8410"/>
    <cellStyle name="style1421153894600" xfId="8411"/>
    <cellStyle name="style1421153894646" xfId="8412"/>
    <cellStyle name="style1421153894709" xfId="8413"/>
    <cellStyle name="style1421153894787" xfId="8414"/>
    <cellStyle name="style1421153894881" xfId="8415"/>
    <cellStyle name="style1421153895365" xfId="8416"/>
    <cellStyle name="style1421153895412" xfId="8417"/>
    <cellStyle name="style1421153895521" xfId="8418"/>
    <cellStyle name="style1421153895600" xfId="8419"/>
    <cellStyle name="style1421153896318" xfId="8420"/>
    <cellStyle name="style1421153896584" xfId="8421"/>
    <cellStyle name="style1421153896631" xfId="8422"/>
    <cellStyle name="style1421153896678" xfId="8423"/>
    <cellStyle name="style1421153896725" xfId="8424"/>
    <cellStyle name="style1421153896771" xfId="8425"/>
    <cellStyle name="style1421153896834" xfId="8426"/>
    <cellStyle name="style1421153896881" xfId="8427"/>
    <cellStyle name="style1421153896943" xfId="8428"/>
    <cellStyle name="style1421153897006" xfId="8429"/>
    <cellStyle name="style1421153897084" xfId="8430"/>
    <cellStyle name="style1421153898771" xfId="8431"/>
    <cellStyle name="style1421153898881" xfId="8432"/>
    <cellStyle name="style1421153898959" xfId="8433"/>
    <cellStyle name="style1421153899053" xfId="8434"/>
    <cellStyle name="style1421153899084" xfId="8435"/>
    <cellStyle name="style1421153899146" xfId="8436"/>
    <cellStyle name="style1421153899193" xfId="8437"/>
    <cellStyle name="style1421153899318" xfId="8438"/>
    <cellStyle name="style1421153899365" xfId="8439"/>
    <cellStyle name="style1421153899412" xfId="8440"/>
    <cellStyle name="style1421153899615" xfId="8441"/>
    <cellStyle name="style1421153899662" xfId="8442"/>
    <cellStyle name="style1421153900865" xfId="8443"/>
    <cellStyle name="style1421153900928" xfId="8444"/>
    <cellStyle name="style1421153900990" xfId="8445"/>
    <cellStyle name="style1421153901068" xfId="8446"/>
    <cellStyle name="style1421153901334" xfId="8447"/>
    <cellStyle name="style1421153901381" xfId="8448"/>
    <cellStyle name="style1421153901443" xfId="8449"/>
    <cellStyle name="style1421153901506" xfId="8450"/>
    <cellStyle name="style1421153901584" xfId="8451"/>
    <cellStyle name="style1421153901662" xfId="8452"/>
    <cellStyle name="style1421153901740" xfId="8453"/>
    <cellStyle name="style1421153901834" xfId="8454"/>
    <cellStyle name="style1421153901928" xfId="8455"/>
    <cellStyle name="style1421153902006" xfId="8456"/>
    <cellStyle name="style1421153902084" xfId="8457"/>
    <cellStyle name="style1421153902162" xfId="8458"/>
    <cellStyle name="style1421153902428" xfId="8459"/>
    <cellStyle name="style1421153902506" xfId="8460"/>
    <cellStyle name="style1421153902600" xfId="8461"/>
    <cellStyle name="style1421153904412" xfId="8462"/>
    <cellStyle name="style1421153904490" xfId="8463"/>
    <cellStyle name="style1421153904553" xfId="8464"/>
    <cellStyle name="style1421153904631" xfId="8465"/>
    <cellStyle name="style1421153904693" xfId="8466"/>
    <cellStyle name="style1421153904756" xfId="8467"/>
    <cellStyle name="style1421153904818" xfId="8468"/>
    <cellStyle name="style1421153904865" xfId="8469"/>
    <cellStyle name="style1421153904912" xfId="8470"/>
    <cellStyle name="style1421153905334" xfId="8471"/>
    <cellStyle name="style1421153908693" xfId="8472"/>
    <cellStyle name="style1421153908725" xfId="8473"/>
    <cellStyle name="style1421153908772" xfId="8474"/>
    <cellStyle name="style1421153909100" xfId="8475"/>
    <cellStyle name="style1421153909162" xfId="8476"/>
    <cellStyle name="style1421153911256" xfId="8477"/>
    <cellStyle name="style1421153911553" xfId="8478"/>
    <cellStyle name="style1421153914272" xfId="8479"/>
    <cellStyle name="style1421153914365" xfId="8480"/>
    <cellStyle name="style1421153914444" xfId="8481"/>
    <cellStyle name="style1421153992976" xfId="10659"/>
    <cellStyle name="style1421153993038" xfId="10658"/>
    <cellStyle name="style1421153993101" xfId="10657"/>
    <cellStyle name="style1421153993148" xfId="10656"/>
    <cellStyle name="style1421153993226" xfId="10655"/>
    <cellStyle name="style1421153993304" xfId="10654"/>
    <cellStyle name="style1421153993366" xfId="10653"/>
    <cellStyle name="style1421153993460" xfId="10652"/>
    <cellStyle name="style1421153993538" xfId="10651"/>
    <cellStyle name="style1421153993632" xfId="10650"/>
    <cellStyle name="style1421153993726" xfId="10649"/>
    <cellStyle name="style1421153993820" xfId="10648"/>
    <cellStyle name="style1421153993898" xfId="10647"/>
    <cellStyle name="style1421153993960" xfId="10646"/>
    <cellStyle name="style1421153994054" xfId="10645"/>
    <cellStyle name="style1421153994132" xfId="10644"/>
    <cellStyle name="style1421153994226" xfId="10643"/>
    <cellStyle name="style1421153994320" xfId="10642"/>
    <cellStyle name="style1421153994413" xfId="10641"/>
    <cellStyle name="style1421153994507" xfId="10640"/>
    <cellStyle name="style1421153994601" xfId="10639"/>
    <cellStyle name="style1421153994695" xfId="10638"/>
    <cellStyle name="style1421153994757" xfId="10637"/>
    <cellStyle name="style1421153994851" xfId="10636"/>
    <cellStyle name="style1421153994945" xfId="10635"/>
    <cellStyle name="style1421153995038" xfId="10634"/>
    <cellStyle name="style1421153995226" xfId="10633"/>
    <cellStyle name="style1421153995304" xfId="10632"/>
    <cellStyle name="style1421153995445" xfId="10631"/>
    <cellStyle name="style1421153995507" xfId="10630"/>
    <cellStyle name="style1421153995570" xfId="10629"/>
    <cellStyle name="style1421153995632" xfId="10628"/>
    <cellStyle name="style1421153995726" xfId="10627"/>
    <cellStyle name="style1421153995820" xfId="10626"/>
    <cellStyle name="style1421153995945" xfId="10625"/>
    <cellStyle name="style1421153996398" xfId="10624"/>
    <cellStyle name="style1421153996445" xfId="10623"/>
    <cellStyle name="style1421153996538" xfId="10622"/>
    <cellStyle name="style1421153996601" xfId="10621"/>
    <cellStyle name="style1421153997398" xfId="10620"/>
    <cellStyle name="style1421153997507" xfId="10619"/>
    <cellStyle name="style1421153997570" xfId="10618"/>
    <cellStyle name="style1421153997648" xfId="10617"/>
    <cellStyle name="style1421153997726" xfId="10616"/>
    <cellStyle name="style1421153997804" xfId="10615"/>
    <cellStyle name="style1421153997882" xfId="10614"/>
    <cellStyle name="style1421153997960" xfId="10613"/>
    <cellStyle name="style1421153998023" xfId="10612"/>
    <cellStyle name="style1421153998101" xfId="10611"/>
    <cellStyle name="style1421153998195" xfId="10610"/>
    <cellStyle name="style1421153999992" xfId="10609"/>
    <cellStyle name="style1421154000070" xfId="10608"/>
    <cellStyle name="style1421154000117" xfId="10607"/>
    <cellStyle name="style1421154000163" xfId="10606"/>
    <cellStyle name="style1421154000226" xfId="10605"/>
    <cellStyle name="style1421154000288" xfId="10604"/>
    <cellStyle name="style1421154000351" xfId="10603"/>
    <cellStyle name="style1421154000507" xfId="10602"/>
    <cellStyle name="style1421154000570" xfId="10601"/>
    <cellStyle name="style1421154000648" xfId="10600"/>
    <cellStyle name="style1421154000726" xfId="10599"/>
    <cellStyle name="style1421154000804" xfId="10598"/>
    <cellStyle name="style1421154002132" xfId="10597"/>
    <cellStyle name="style1421154002195" xfId="10596"/>
    <cellStyle name="style1421154002242" xfId="10595"/>
    <cellStyle name="style1421154002288" xfId="10594"/>
    <cellStyle name="style1421154002335" xfId="10593"/>
    <cellStyle name="style1421154002398" xfId="10592"/>
    <cellStyle name="style1421154002445" xfId="10591"/>
    <cellStyle name="style1421154002507" xfId="10590"/>
    <cellStyle name="style1421154002554" xfId="10589"/>
    <cellStyle name="style1421154002617" xfId="10588"/>
    <cellStyle name="style1421154002945" xfId="10587"/>
    <cellStyle name="style1421154003007" xfId="10586"/>
    <cellStyle name="style1421154003054" xfId="10585"/>
    <cellStyle name="style1421154003117" xfId="10584"/>
    <cellStyle name="style1421154003163" xfId="10583"/>
    <cellStyle name="style1421154003210" xfId="10582"/>
    <cellStyle name="style1421154003429" xfId="10581"/>
    <cellStyle name="style1421154003538" xfId="10580"/>
    <cellStyle name="style1421154003632" xfId="10579"/>
    <cellStyle name="style1421154005960" xfId="10578"/>
    <cellStyle name="style1421154006038" xfId="10577"/>
    <cellStyle name="style1421154006117" xfId="10576"/>
    <cellStyle name="style1421154006195" xfId="10575"/>
    <cellStyle name="style1421154006273" xfId="10574"/>
    <cellStyle name="style1421154006367" xfId="10573"/>
    <cellStyle name="style1421154006460" xfId="10572"/>
    <cellStyle name="style1421154006538" xfId="10571"/>
    <cellStyle name="style1421154006632" xfId="10570"/>
    <cellStyle name="style1421154006929" xfId="10569"/>
    <cellStyle name="style1421154010617" xfId="10568"/>
    <cellStyle name="style1421154010695" xfId="10567"/>
    <cellStyle name="style1421154010773" xfId="10566"/>
    <cellStyle name="style1421154011007" xfId="10565"/>
    <cellStyle name="style1421154011085" xfId="10564"/>
    <cellStyle name="style1421154013648" xfId="10563"/>
    <cellStyle name="style1421154013929" xfId="10562"/>
    <cellStyle name="style1421155390681" xfId="8482"/>
    <cellStyle name="style1421155390869" xfId="8483"/>
    <cellStyle name="style1421155391056" xfId="8484"/>
    <cellStyle name="style1421155391119" xfId="8485"/>
    <cellStyle name="style1421155391197" xfId="8486"/>
    <cellStyle name="style1421155391337" xfId="8487"/>
    <cellStyle name="style1421155391462" xfId="8488"/>
    <cellStyle name="style1421155391603" xfId="8489"/>
    <cellStyle name="style1421155391681" xfId="8490"/>
    <cellStyle name="style1421155391759" xfId="8491"/>
    <cellStyle name="style1421155391822" xfId="8492"/>
    <cellStyle name="style1421155391947" xfId="8493"/>
    <cellStyle name="style1421155392041" xfId="8494"/>
    <cellStyle name="style1421155392119" xfId="8495"/>
    <cellStyle name="style1421155392259" xfId="8496"/>
    <cellStyle name="style1421155392337" xfId="8497"/>
    <cellStyle name="style1421155392431" xfId="8498"/>
    <cellStyle name="style1421155392478" xfId="8499"/>
    <cellStyle name="style1421155392541" xfId="8500"/>
    <cellStyle name="style1421155392603" xfId="8501"/>
    <cellStyle name="style1421155392712" xfId="8502"/>
    <cellStyle name="style1421155392791" xfId="8503"/>
    <cellStyle name="style1421155392853" xfId="8504"/>
    <cellStyle name="style1421155392931" xfId="8505"/>
    <cellStyle name="style1421155392978" xfId="8506"/>
    <cellStyle name="style1421155393041" xfId="8507"/>
    <cellStyle name="style1421155393087" xfId="8508"/>
    <cellStyle name="style1421155393197" xfId="8509"/>
    <cellStyle name="style1421155393259" xfId="8510"/>
    <cellStyle name="style1421155393306" xfId="8511"/>
    <cellStyle name="style1421155393369" xfId="8512"/>
    <cellStyle name="style1421155393416" xfId="8513"/>
    <cellStyle name="style1421155393478" xfId="8514"/>
    <cellStyle name="style1421155393541" xfId="8515"/>
    <cellStyle name="style1421155393587" xfId="8516"/>
    <cellStyle name="style1421155393650" xfId="8517"/>
    <cellStyle name="style1421155393697" xfId="8518"/>
    <cellStyle name="style1421155393775" xfId="8519"/>
    <cellStyle name="style1421155393837" xfId="8520"/>
    <cellStyle name="style1421155393916" xfId="8521"/>
    <cellStyle name="style1421155394056" xfId="8522"/>
    <cellStyle name="style1421155394119" xfId="8523"/>
    <cellStyle name="style1421155394181" xfId="8524"/>
    <cellStyle name="style1421155394244" xfId="8525"/>
    <cellStyle name="style1421155394306" xfId="8526"/>
    <cellStyle name="style1421155394400" xfId="8527"/>
    <cellStyle name="style1421155394478" xfId="8528"/>
    <cellStyle name="style1421155394556" xfId="8529"/>
    <cellStyle name="style1421155394681" xfId="8530"/>
    <cellStyle name="style1421155394744" xfId="8531"/>
    <cellStyle name="style1421155394806" xfId="8532"/>
    <cellStyle name="style1421155394947" xfId="8533"/>
    <cellStyle name="style1421155395025" xfId="8534"/>
    <cellStyle name="style1421155395072" xfId="8535"/>
    <cellStyle name="style1421155395134" xfId="8536"/>
    <cellStyle name="style1421155395244" xfId="8537"/>
    <cellStyle name="style1421155395322" xfId="8538"/>
    <cellStyle name="style1421155395369" xfId="8539"/>
    <cellStyle name="style1421155395416" xfId="8540"/>
    <cellStyle name="style1421155395478" xfId="8541"/>
    <cellStyle name="style1421155395525" xfId="8542"/>
    <cellStyle name="style1421155395744" xfId="8543"/>
    <cellStyle name="style1421155395791" xfId="8544"/>
    <cellStyle name="style1421155395869" xfId="8545"/>
    <cellStyle name="style1421155395931" xfId="8546"/>
    <cellStyle name="style1421155396400" xfId="8547"/>
    <cellStyle name="style1421155396463" xfId="8548"/>
    <cellStyle name="style1421155397916" xfId="8549"/>
    <cellStyle name="style1421155403384" xfId="8550"/>
    <cellStyle name="style1421155403463" xfId="8551"/>
    <cellStyle name="style1421155403509" xfId="8552"/>
    <cellStyle name="style1421155403681" xfId="8553"/>
    <cellStyle name="style1421155403744" xfId="8554"/>
    <cellStyle name="style1421155403806" xfId="8555"/>
    <cellStyle name="style1421155403885" xfId="8556"/>
    <cellStyle name="style1421155403947" xfId="8557"/>
    <cellStyle name="style1421155404416" xfId="8558"/>
    <cellStyle name="style1421155404666" xfId="8559"/>
    <cellStyle name="style1421155404744" xfId="8560"/>
    <cellStyle name="style1421155404869" xfId="8561"/>
    <cellStyle name="style1421155404947" xfId="8562"/>
    <cellStyle name="style1432115046898" xfId="2410"/>
    <cellStyle name="style1432115046898 2" xfId="4408"/>
    <cellStyle name="style1432115046929" xfId="2411"/>
    <cellStyle name="style1432115046929 2" xfId="4409"/>
    <cellStyle name="style1432115046960" xfId="2412"/>
    <cellStyle name="style1432115046960 2" xfId="4410"/>
    <cellStyle name="style1432115047007" xfId="2413"/>
    <cellStyle name="style1432115047007 2" xfId="4411"/>
    <cellStyle name="style1432115047038" xfId="2414"/>
    <cellStyle name="style1432115047038 2" xfId="4412"/>
    <cellStyle name="style1432115047569" xfId="2415"/>
    <cellStyle name="style1432115047569 2" xfId="4413"/>
    <cellStyle name="style1432115047662" xfId="2416"/>
    <cellStyle name="style1432115047662 2" xfId="4414"/>
    <cellStyle name="style1432115047771" xfId="2417"/>
    <cellStyle name="style1432115047771 2" xfId="4415"/>
    <cellStyle name="style1432115047959" xfId="2418"/>
    <cellStyle name="style1432115047959 2" xfId="4416"/>
    <cellStyle name="style1432115047990" xfId="2419"/>
    <cellStyle name="style1432115047990 2" xfId="4417"/>
    <cellStyle name="style1432115048037" xfId="2420"/>
    <cellStyle name="style1432115048037 2" xfId="4418"/>
    <cellStyle name="style1432115048177" xfId="2421"/>
    <cellStyle name="style1432115048177 2" xfId="4419"/>
    <cellStyle name="style1432115048177 3" xfId="43045"/>
    <cellStyle name="style1432115048177 4" xfId="43318"/>
    <cellStyle name="style1432115048224" xfId="2422"/>
    <cellStyle name="style1432115048224 2" xfId="4420"/>
    <cellStyle name="style1432115048224 3" xfId="43043"/>
    <cellStyle name="style1432115048224 4" xfId="43319"/>
    <cellStyle name="style1432115048333" xfId="2423"/>
    <cellStyle name="style1432115048333 2" xfId="4421"/>
    <cellStyle name="style1432115048551" xfId="2424"/>
    <cellStyle name="style1432115048551 2" xfId="4422"/>
    <cellStyle name="style1432115048583" xfId="2425"/>
    <cellStyle name="style1432115048583 2" xfId="4423"/>
    <cellStyle name="style1432115048614" xfId="2426"/>
    <cellStyle name="style1432115048614 2" xfId="4424"/>
    <cellStyle name="style1432115048645" xfId="2427"/>
    <cellStyle name="style1432115048645 2" xfId="4425"/>
    <cellStyle name="style1432115048676" xfId="2428"/>
    <cellStyle name="style1432115048676 2" xfId="4426"/>
    <cellStyle name="style1432115048707" xfId="2429"/>
    <cellStyle name="style1432115048707 2" xfId="4427"/>
    <cellStyle name="style1432115048739" xfId="2430"/>
    <cellStyle name="style1432115048739 2" xfId="4428"/>
    <cellStyle name="style1432115048770" xfId="2431"/>
    <cellStyle name="style1432115048770 2" xfId="4429"/>
    <cellStyle name="style1432115048801" xfId="2432"/>
    <cellStyle name="style1432115048801 2" xfId="4430"/>
    <cellStyle name="style1432115048832" xfId="2433"/>
    <cellStyle name="style1432115048832 2" xfId="4431"/>
    <cellStyle name="style1432115048957" xfId="2434"/>
    <cellStyle name="style1432115048957 2" xfId="4432"/>
    <cellStyle name="style1432115049066" xfId="2435"/>
    <cellStyle name="style1432115049066 2" xfId="4433"/>
    <cellStyle name="style1432115049113" xfId="2436"/>
    <cellStyle name="style1432115049113 2" xfId="4434"/>
    <cellStyle name="style1432115049144" xfId="2437"/>
    <cellStyle name="style1432115049144 2" xfId="4435"/>
    <cellStyle name="style1432115049222" xfId="2438"/>
    <cellStyle name="style1432115049222 2" xfId="4436"/>
    <cellStyle name="style1432115049238" xfId="2439"/>
    <cellStyle name="style1432115049238 2" xfId="4437"/>
    <cellStyle name="style1432115049269" xfId="2440"/>
    <cellStyle name="style1432115049269 2" xfId="4438"/>
    <cellStyle name="style1432115049300" xfId="2441"/>
    <cellStyle name="style1432115049300 2" xfId="4439"/>
    <cellStyle name="style1432115049347" xfId="2442"/>
    <cellStyle name="style1432115049347 2" xfId="4440"/>
    <cellStyle name="style1432115049363" xfId="2443"/>
    <cellStyle name="style1432115049363 2" xfId="4441"/>
    <cellStyle name="style1432115049409" xfId="2444"/>
    <cellStyle name="style1432115049409 2" xfId="4442"/>
    <cellStyle name="style1432115049441" xfId="2445"/>
    <cellStyle name="style1432115049441 2" xfId="4443"/>
    <cellStyle name="style1434371616151" xfId="2446"/>
    <cellStyle name="style1434371616151 2" xfId="4444"/>
    <cellStyle name="style1434371616306" xfId="2447"/>
    <cellStyle name="style1434371616306 2" xfId="4445"/>
    <cellStyle name="style1434371616423" xfId="2448"/>
    <cellStyle name="style1434371616423 2" xfId="4446"/>
    <cellStyle name="style1434371634456" xfId="2449"/>
    <cellStyle name="style1434371634456 2" xfId="4447"/>
    <cellStyle name="style1434371634492" xfId="2450"/>
    <cellStyle name="style1434371634492 2" xfId="4448"/>
    <cellStyle name="style1434371634528" xfId="2451"/>
    <cellStyle name="style1434371634528 2" xfId="4449"/>
    <cellStyle name="style1434371634623" xfId="2452"/>
    <cellStyle name="style1434371634623 2" xfId="4450"/>
    <cellStyle name="style1434371634660" xfId="2453"/>
    <cellStyle name="style1434371634660 2" xfId="4451"/>
    <cellStyle name="style1434371634695" xfId="2454"/>
    <cellStyle name="style1434371634695 2" xfId="4452"/>
    <cellStyle name="style1434371635017" xfId="2455"/>
    <cellStyle name="style1434371635017 2" xfId="4453"/>
    <cellStyle name="style1434371635047" xfId="2456"/>
    <cellStyle name="style1434371635047 2" xfId="4454"/>
    <cellStyle name="style1434371635087" xfId="2457"/>
    <cellStyle name="style1434371635087 2" xfId="4455"/>
    <cellStyle name="style1434371635288" xfId="2458"/>
    <cellStyle name="style1434371635288 2" xfId="4456"/>
    <cellStyle name="style1434371635394" xfId="2459"/>
    <cellStyle name="style1434371635394 2" xfId="4457"/>
    <cellStyle name="style1434371635501" xfId="2460"/>
    <cellStyle name="style1434371635501 2" xfId="4458"/>
    <cellStyle name="style1436190653413" xfId="2461"/>
    <cellStyle name="style1436190653413 2" xfId="2462"/>
    <cellStyle name="style1436190653413 2 2" xfId="4460"/>
    <cellStyle name="style1436190653413 3" xfId="4459"/>
    <cellStyle name="style1436190653538" xfId="2463"/>
    <cellStyle name="style1436190653538 2" xfId="2464"/>
    <cellStyle name="style1436190653538 2 2" xfId="4462"/>
    <cellStyle name="style1436190653538 3" xfId="4461"/>
    <cellStyle name="style1436190653663" xfId="2465"/>
    <cellStyle name="style1436190653663 2" xfId="2466"/>
    <cellStyle name="style1436190653663 2 2" xfId="4464"/>
    <cellStyle name="style1436190653663 3" xfId="4463"/>
    <cellStyle name="style1436190653756" xfId="2467"/>
    <cellStyle name="style1436190653756 2" xfId="2468"/>
    <cellStyle name="style1436190653756 2 2" xfId="4466"/>
    <cellStyle name="style1436190653756 3" xfId="4465"/>
    <cellStyle name="style1436190653897" xfId="2469"/>
    <cellStyle name="style1436190653897 2" xfId="2470"/>
    <cellStyle name="style1436190653897 2 2" xfId="4468"/>
    <cellStyle name="style1436190653897 3" xfId="4467"/>
    <cellStyle name="style1436190654053" xfId="2471"/>
    <cellStyle name="style1436190654053 2" xfId="2472"/>
    <cellStyle name="style1436190654053 2 2" xfId="4470"/>
    <cellStyle name="style1436190654053 3" xfId="4469"/>
    <cellStyle name="style1436190654163" xfId="2473"/>
    <cellStyle name="style1436190654163 2" xfId="2474"/>
    <cellStyle name="style1436190654163 2 2" xfId="4472"/>
    <cellStyle name="style1436190654163 3" xfId="4471"/>
    <cellStyle name="style1436190654303" xfId="2475"/>
    <cellStyle name="style1436190654303 2" xfId="2476"/>
    <cellStyle name="style1436190654303 2 2" xfId="4474"/>
    <cellStyle name="style1436190654303 3" xfId="4473"/>
    <cellStyle name="style1436190654444" xfId="2477"/>
    <cellStyle name="style1436190654444 2" xfId="2478"/>
    <cellStyle name="style1436190654444 2 2" xfId="4476"/>
    <cellStyle name="style1436190654444 3" xfId="4475"/>
    <cellStyle name="style1436190654600" xfId="2479"/>
    <cellStyle name="style1436190654600 2" xfId="2480"/>
    <cellStyle name="style1436190654600 2 2" xfId="4478"/>
    <cellStyle name="style1436190654600 3" xfId="4477"/>
    <cellStyle name="style1436190654694" xfId="2481"/>
    <cellStyle name="style1436190654694 2" xfId="2482"/>
    <cellStyle name="style1436190654694 2 2" xfId="4480"/>
    <cellStyle name="style1436190654694 3" xfId="4479"/>
    <cellStyle name="style1436190654803" xfId="2483"/>
    <cellStyle name="style1436190654803 2" xfId="2484"/>
    <cellStyle name="style1436190654803 2 2" xfId="4482"/>
    <cellStyle name="style1436190654803 3" xfId="4481"/>
    <cellStyle name="style1436190654913" xfId="2485"/>
    <cellStyle name="style1436190654913 2" xfId="2486"/>
    <cellStyle name="style1436190654913 2 2" xfId="4484"/>
    <cellStyle name="style1436190654913 3" xfId="4483"/>
    <cellStyle name="style1436190655022" xfId="2487"/>
    <cellStyle name="style1436190655022 2" xfId="2488"/>
    <cellStyle name="style1436190655022 2 2" xfId="4486"/>
    <cellStyle name="style1436190655022 3" xfId="4485"/>
    <cellStyle name="style1436190655178" xfId="2489"/>
    <cellStyle name="style1436190655178 2" xfId="2490"/>
    <cellStyle name="style1436190655178 2 2" xfId="4488"/>
    <cellStyle name="style1436190655178 3" xfId="4487"/>
    <cellStyle name="style1436190655303" xfId="2491"/>
    <cellStyle name="style1436190655303 2" xfId="2492"/>
    <cellStyle name="style1436190655303 2 2" xfId="4490"/>
    <cellStyle name="style1436190655303 3" xfId="4489"/>
    <cellStyle name="style1436190655397" xfId="2493"/>
    <cellStyle name="style1436190655397 2" xfId="2494"/>
    <cellStyle name="style1436190655397 2 2" xfId="4492"/>
    <cellStyle name="style1436190655397 3" xfId="4491"/>
    <cellStyle name="style1436190655460" xfId="2495"/>
    <cellStyle name="style1436190655460 2" xfId="2496"/>
    <cellStyle name="style1436190655460 2 2" xfId="4494"/>
    <cellStyle name="style1436190655460 3" xfId="4493"/>
    <cellStyle name="style1436190655538" xfId="2497"/>
    <cellStyle name="style1436190655538 2" xfId="2498"/>
    <cellStyle name="style1436190655538 2 2" xfId="4496"/>
    <cellStyle name="style1436190655538 3" xfId="4495"/>
    <cellStyle name="style1436190655616" xfId="2499"/>
    <cellStyle name="style1436190655616 2" xfId="2500"/>
    <cellStyle name="style1436190655616 2 2" xfId="4498"/>
    <cellStyle name="style1436190655616 3" xfId="4497"/>
    <cellStyle name="style1436190655694" xfId="2501"/>
    <cellStyle name="style1436190655694 2" xfId="2502"/>
    <cellStyle name="style1436190655694 2 2" xfId="4500"/>
    <cellStyle name="style1436190655694 3" xfId="4499"/>
    <cellStyle name="style1436190655788" xfId="2503"/>
    <cellStyle name="style1436190655788 2" xfId="2504"/>
    <cellStyle name="style1436190655788 2 2" xfId="4502"/>
    <cellStyle name="style1436190655788 3" xfId="4501"/>
    <cellStyle name="style1436190655897" xfId="2505"/>
    <cellStyle name="style1436190655897 2" xfId="2506"/>
    <cellStyle name="style1436190655897 2 2" xfId="4504"/>
    <cellStyle name="style1436190655897 3" xfId="4503"/>
    <cellStyle name="style1436190655991" xfId="2507"/>
    <cellStyle name="style1436190655991 2" xfId="2508"/>
    <cellStyle name="style1436190655991 2 2" xfId="4506"/>
    <cellStyle name="style1436190655991 3" xfId="4505"/>
    <cellStyle name="style1436190656069" xfId="2509"/>
    <cellStyle name="style1436190656069 2" xfId="2510"/>
    <cellStyle name="style1436190656069 2 2" xfId="4508"/>
    <cellStyle name="style1436190656069 3" xfId="4507"/>
    <cellStyle name="style1436190656131" xfId="2511"/>
    <cellStyle name="style1436190656131 2" xfId="2512"/>
    <cellStyle name="style1436190656131 2 2" xfId="4510"/>
    <cellStyle name="style1436190656131 3" xfId="4509"/>
    <cellStyle name="style1436190656210" xfId="2513"/>
    <cellStyle name="style1436190656210 2" xfId="2514"/>
    <cellStyle name="style1436190656210 2 2" xfId="4512"/>
    <cellStyle name="style1436190656210 3" xfId="4511"/>
    <cellStyle name="style1436190656272" xfId="2515"/>
    <cellStyle name="style1436190656272 2" xfId="2516"/>
    <cellStyle name="style1436190656272 2 2" xfId="4514"/>
    <cellStyle name="style1436190656272 3" xfId="4513"/>
    <cellStyle name="style1436190656335" xfId="2517"/>
    <cellStyle name="style1436190656335 2" xfId="2518"/>
    <cellStyle name="style1436190656335 2 2" xfId="4516"/>
    <cellStyle name="style1436190656335 3" xfId="4515"/>
    <cellStyle name="style1436190656413" xfId="2519"/>
    <cellStyle name="style1436190656413 2" xfId="2520"/>
    <cellStyle name="style1436190656413 2 2" xfId="4518"/>
    <cellStyle name="style1436190656413 3" xfId="4517"/>
    <cellStyle name="style1436190656475" xfId="2521"/>
    <cellStyle name="style1436190656475 2" xfId="2522"/>
    <cellStyle name="style1436190656475 2 2" xfId="4520"/>
    <cellStyle name="style1436190656475 3" xfId="4519"/>
    <cellStyle name="style1436190656553" xfId="2523"/>
    <cellStyle name="style1436190656553 2" xfId="2524"/>
    <cellStyle name="style1436190656553 2 2" xfId="4522"/>
    <cellStyle name="style1436190656553 3" xfId="4521"/>
    <cellStyle name="style1436190656756" xfId="2525"/>
    <cellStyle name="style1436190656756 2" xfId="2526"/>
    <cellStyle name="style1436190656756 2 2" xfId="4524"/>
    <cellStyle name="style1436190656756 3" xfId="4523"/>
    <cellStyle name="style1436190656819" xfId="2527"/>
    <cellStyle name="style1436190656819 2" xfId="2528"/>
    <cellStyle name="style1436190656819 2 2" xfId="4526"/>
    <cellStyle name="style1436190656819 3" xfId="4525"/>
    <cellStyle name="style1436190656866" xfId="2529"/>
    <cellStyle name="style1436190656866 2" xfId="2530"/>
    <cellStyle name="style1436190656866 2 2" xfId="4528"/>
    <cellStyle name="style1436190656866 3" xfId="4527"/>
    <cellStyle name="style1436190656913" xfId="2531"/>
    <cellStyle name="style1436190656913 2" xfId="2532"/>
    <cellStyle name="style1436190656913 2 2" xfId="4530"/>
    <cellStyle name="style1436190656913 3" xfId="4529"/>
    <cellStyle name="style1436190656975" xfId="2533"/>
    <cellStyle name="style1436190656975 2" xfId="2534"/>
    <cellStyle name="style1436190656975 2 2" xfId="4532"/>
    <cellStyle name="style1436190656975 3" xfId="4531"/>
    <cellStyle name="style1436190657131" xfId="2535"/>
    <cellStyle name="style1436190657131 2" xfId="2536"/>
    <cellStyle name="style1436190657131 2 2" xfId="4534"/>
    <cellStyle name="style1436190657131 3" xfId="4533"/>
    <cellStyle name="style1436190657241" xfId="2537"/>
    <cellStyle name="style1436190657241 2" xfId="2538"/>
    <cellStyle name="style1436190657241 2 2" xfId="4536"/>
    <cellStyle name="style1436190657241 3" xfId="4535"/>
    <cellStyle name="style1436190657288" xfId="2539"/>
    <cellStyle name="style1436190657288 2" xfId="2540"/>
    <cellStyle name="style1436190657288 2 2" xfId="4538"/>
    <cellStyle name="style1436190657288 3" xfId="4537"/>
    <cellStyle name="style1436190657350" xfId="2541"/>
    <cellStyle name="style1436190657350 2" xfId="2542"/>
    <cellStyle name="style1436190657350 2 2" xfId="4540"/>
    <cellStyle name="style1436190657350 3" xfId="4539"/>
    <cellStyle name="style1436190657397" xfId="2543"/>
    <cellStyle name="style1436190657397 2" xfId="2544"/>
    <cellStyle name="style1436190657397 2 2" xfId="4542"/>
    <cellStyle name="style1436190657397 3" xfId="4541"/>
    <cellStyle name="style1436190657460" xfId="2545"/>
    <cellStyle name="style1436190657460 2" xfId="2546"/>
    <cellStyle name="style1436190657460 2 2" xfId="4544"/>
    <cellStyle name="style1436190657460 3" xfId="4543"/>
    <cellStyle name="style1436190657538" xfId="2547"/>
    <cellStyle name="style1436190657538 2" xfId="2548"/>
    <cellStyle name="style1436190657538 2 2" xfId="4546"/>
    <cellStyle name="style1436190657538 3" xfId="4545"/>
    <cellStyle name="style1436190657600" xfId="2549"/>
    <cellStyle name="style1436190657600 2" xfId="2550"/>
    <cellStyle name="style1436190657600 2 2" xfId="4548"/>
    <cellStyle name="style1436190657600 3" xfId="4547"/>
    <cellStyle name="style1436190657678" xfId="2551"/>
    <cellStyle name="style1436190657678 2" xfId="2552"/>
    <cellStyle name="style1436190657678 2 2" xfId="4550"/>
    <cellStyle name="style1436190657678 3" xfId="4549"/>
    <cellStyle name="style1436190657741" xfId="2553"/>
    <cellStyle name="style1436190657741 2" xfId="2554"/>
    <cellStyle name="style1436190657741 2 2" xfId="4552"/>
    <cellStyle name="style1436190657741 3" xfId="4551"/>
    <cellStyle name="style1436190657819" xfId="2555"/>
    <cellStyle name="style1436190657819 2" xfId="2556"/>
    <cellStyle name="style1436190657819 2 2" xfId="4554"/>
    <cellStyle name="style1436190657819 3" xfId="4553"/>
    <cellStyle name="style1436190657881" xfId="2557"/>
    <cellStyle name="style1436190657881 2" xfId="2558"/>
    <cellStyle name="style1436190657881 2 2" xfId="4556"/>
    <cellStyle name="style1436190657881 3" xfId="4555"/>
    <cellStyle name="style1436190657944" xfId="2559"/>
    <cellStyle name="style1436190657944 2" xfId="2560"/>
    <cellStyle name="style1436190657944 2 2" xfId="4558"/>
    <cellStyle name="style1436190657944 3" xfId="4557"/>
    <cellStyle name="style1436190658022" xfId="2561"/>
    <cellStyle name="style1436190658022 2" xfId="2562"/>
    <cellStyle name="style1436190658022 2 2" xfId="4560"/>
    <cellStyle name="style1436190658022 3" xfId="4559"/>
    <cellStyle name="style1436190658085" xfId="2563"/>
    <cellStyle name="style1436190658085 2" xfId="2564"/>
    <cellStyle name="style1436190658085 2 2" xfId="4562"/>
    <cellStyle name="style1436190658085 3" xfId="4561"/>
    <cellStyle name="style1436190658131" xfId="2565"/>
    <cellStyle name="style1436190658131 2" xfId="2566"/>
    <cellStyle name="style1436190658131 2 2" xfId="4564"/>
    <cellStyle name="style1436190658131 3" xfId="4563"/>
    <cellStyle name="style1436190658194" xfId="2567"/>
    <cellStyle name="style1436190658194 2" xfId="2568"/>
    <cellStyle name="style1436190658194 2 2" xfId="4566"/>
    <cellStyle name="style1436190658194 3" xfId="4565"/>
    <cellStyle name="style1436190658256" xfId="2569"/>
    <cellStyle name="style1436190658256 2" xfId="2570"/>
    <cellStyle name="style1436190658256 2 2" xfId="4568"/>
    <cellStyle name="style1436190658256 3" xfId="4567"/>
    <cellStyle name="style1436190658303" xfId="2571"/>
    <cellStyle name="style1436190658303 2" xfId="2572"/>
    <cellStyle name="style1436190658303 2 2" xfId="4570"/>
    <cellStyle name="style1436190658303 3" xfId="4569"/>
    <cellStyle name="style1436190658366" xfId="2573"/>
    <cellStyle name="style1436190658366 2" xfId="2574"/>
    <cellStyle name="style1436190658366 2 2" xfId="4572"/>
    <cellStyle name="style1436190658366 3" xfId="4571"/>
    <cellStyle name="style1436190658413" xfId="2575"/>
    <cellStyle name="style1436190658413 2" xfId="2576"/>
    <cellStyle name="style1436190658413 2 2" xfId="4574"/>
    <cellStyle name="style1436190658413 3" xfId="4573"/>
    <cellStyle name="style1436190658459" xfId="2577"/>
    <cellStyle name="style1436190658459 2" xfId="2578"/>
    <cellStyle name="style1436190658459 2 2" xfId="4576"/>
    <cellStyle name="style1436190658459 3" xfId="4575"/>
    <cellStyle name="style1436190658538" xfId="2579"/>
    <cellStyle name="style1436190658538 2" xfId="2580"/>
    <cellStyle name="style1436190658538 2 2" xfId="4578"/>
    <cellStyle name="style1436190658538 3" xfId="4577"/>
    <cellStyle name="style1436190658600" xfId="2581"/>
    <cellStyle name="style1436190658600 2" xfId="2582"/>
    <cellStyle name="style1436190658600 2 2" xfId="4580"/>
    <cellStyle name="style1436190658600 3" xfId="4579"/>
    <cellStyle name="style1436190658694" xfId="2583"/>
    <cellStyle name="style1436190658694 2" xfId="2584"/>
    <cellStyle name="style1436190658694 2 2" xfId="4582"/>
    <cellStyle name="style1436190658694 3" xfId="4581"/>
    <cellStyle name="style1436190658772" xfId="2585"/>
    <cellStyle name="style1436190658772 2" xfId="2586"/>
    <cellStyle name="style1436190658772 2 2" xfId="4584"/>
    <cellStyle name="style1436190658772 3" xfId="4583"/>
    <cellStyle name="style1436190658866" xfId="2587"/>
    <cellStyle name="style1436190658866 2" xfId="2588"/>
    <cellStyle name="style1436190658866 2 2" xfId="4586"/>
    <cellStyle name="style1436190658866 3" xfId="4585"/>
    <cellStyle name="style1436190658991" xfId="2589"/>
    <cellStyle name="style1436190658991 2" xfId="2590"/>
    <cellStyle name="style1436190658991 2 2" xfId="4588"/>
    <cellStyle name="style1436190658991 3" xfId="4587"/>
    <cellStyle name="style1436190659100" xfId="2591"/>
    <cellStyle name="style1436190659100 2" xfId="2592"/>
    <cellStyle name="style1436190659100 2 2" xfId="4590"/>
    <cellStyle name="style1436190659100 3" xfId="4589"/>
    <cellStyle name="style1436190659616" xfId="2593"/>
    <cellStyle name="style1436190659616 2" xfId="2594"/>
    <cellStyle name="style1436190659616 2 2" xfId="4592"/>
    <cellStyle name="style1436190659616 3" xfId="4591"/>
    <cellStyle name="style1436190659741" xfId="2595"/>
    <cellStyle name="style1436190659741 2" xfId="2596"/>
    <cellStyle name="style1436190659741 2 2" xfId="4594"/>
    <cellStyle name="style1436190659741 3" xfId="4593"/>
    <cellStyle name="style1436190659866" xfId="2597"/>
    <cellStyle name="style1436190659866 2" xfId="2598"/>
    <cellStyle name="style1436190659866 2 2" xfId="4596"/>
    <cellStyle name="style1436190659866 3" xfId="4595"/>
    <cellStyle name="style1436190660100" xfId="2599"/>
    <cellStyle name="style1436190660100 2" xfId="2600"/>
    <cellStyle name="style1436190660100 2 2" xfId="4598"/>
    <cellStyle name="style1436190660100 3" xfId="4597"/>
    <cellStyle name="style1436190660209" xfId="2601"/>
    <cellStyle name="style1436190660209 2" xfId="2602"/>
    <cellStyle name="style1436190660209 2 2" xfId="4600"/>
    <cellStyle name="style1436190660209 3" xfId="4599"/>
    <cellStyle name="style1436190732209" xfId="2603"/>
    <cellStyle name="style1436190732209 2" xfId="4601"/>
    <cellStyle name="style1436190732365" xfId="2604"/>
    <cellStyle name="style1436190732365 2" xfId="4602"/>
    <cellStyle name="style1436190732490" xfId="2605"/>
    <cellStyle name="style1436190732490 2" xfId="4603"/>
    <cellStyle name="style1436190732615" xfId="2606"/>
    <cellStyle name="style1436190732615 2" xfId="4604"/>
    <cellStyle name="style1436190732772" xfId="2607"/>
    <cellStyle name="style1436190732772 2" xfId="4605"/>
    <cellStyle name="style1436190732928" xfId="2608"/>
    <cellStyle name="style1436190732928 2" xfId="4606"/>
    <cellStyle name="style1436190733084" xfId="2609"/>
    <cellStyle name="style1436190733084 2" xfId="4607"/>
    <cellStyle name="style1436190733256" xfId="2610"/>
    <cellStyle name="style1436190733256 2" xfId="4608"/>
    <cellStyle name="style1436190733459" xfId="2611"/>
    <cellStyle name="style1436190733459 2" xfId="4609"/>
    <cellStyle name="style1436190733553" xfId="2612"/>
    <cellStyle name="style1436190733553 2" xfId="4610"/>
    <cellStyle name="style1436190733631" xfId="2613"/>
    <cellStyle name="style1436190733631 2" xfId="4611"/>
    <cellStyle name="style1436190733725" xfId="2614"/>
    <cellStyle name="style1436190733725 2" xfId="4612"/>
    <cellStyle name="style1436190733818" xfId="2615"/>
    <cellStyle name="style1436190733818 2" xfId="4613"/>
    <cellStyle name="style1436190733912" xfId="2616"/>
    <cellStyle name="style1436190733912 2" xfId="4614"/>
    <cellStyle name="style1436190734068" xfId="2617"/>
    <cellStyle name="style1436190734068 2" xfId="4615"/>
    <cellStyle name="style1436190734178" xfId="2618"/>
    <cellStyle name="style1436190734178 2" xfId="4616"/>
    <cellStyle name="style1436190734303" xfId="2619"/>
    <cellStyle name="style1436190734303 2" xfId="4617"/>
    <cellStyle name="style1436190734428" xfId="2620"/>
    <cellStyle name="style1436190734428 2" xfId="4618"/>
    <cellStyle name="style1436190734537" xfId="2621"/>
    <cellStyle name="style1436190734537 2" xfId="4619"/>
    <cellStyle name="style1436190734678" xfId="2622"/>
    <cellStyle name="style1436190734678 2" xfId="4620"/>
    <cellStyle name="style1436190734834" xfId="2623"/>
    <cellStyle name="style1436190734834 2" xfId="4621"/>
    <cellStyle name="style1436190734990" xfId="2624"/>
    <cellStyle name="style1436190734990 2" xfId="4622"/>
    <cellStyle name="style1436190735147" xfId="2625"/>
    <cellStyle name="style1436190735147 2" xfId="4623"/>
    <cellStyle name="style1436190735350" xfId="2626"/>
    <cellStyle name="style1436190735350 2" xfId="4624"/>
    <cellStyle name="style1436190735428" xfId="2627"/>
    <cellStyle name="style1436190735428 2" xfId="4625"/>
    <cellStyle name="style1436190735522" xfId="2628"/>
    <cellStyle name="style1436190735522 2" xfId="4626"/>
    <cellStyle name="style1436190735647" xfId="2629"/>
    <cellStyle name="style1436190735647 2" xfId="4627"/>
    <cellStyle name="style1436190735803" xfId="2630"/>
    <cellStyle name="style1436190735803 2" xfId="4628"/>
    <cellStyle name="style1436190735975" xfId="2631"/>
    <cellStyle name="style1436190735975 2" xfId="4629"/>
    <cellStyle name="style1436190736053" xfId="2632"/>
    <cellStyle name="style1436190736053 2" xfId="4630"/>
    <cellStyle name="style1436190736147" xfId="2633"/>
    <cellStyle name="style1436190736147 2" xfId="4631"/>
    <cellStyle name="style1436190736209" xfId="2634"/>
    <cellStyle name="style1436190736209 2" xfId="4632"/>
    <cellStyle name="style1436190736350" xfId="2635"/>
    <cellStyle name="style1436190736350 2" xfId="4633"/>
    <cellStyle name="style1436190736459" xfId="2636"/>
    <cellStyle name="style1436190736459 2" xfId="4634"/>
    <cellStyle name="style1436190736568" xfId="2637"/>
    <cellStyle name="style1436190736568 2" xfId="4635"/>
    <cellStyle name="style1436190736693" xfId="2638"/>
    <cellStyle name="style1436190736693 2" xfId="4636"/>
    <cellStyle name="style1436190736803" xfId="2639"/>
    <cellStyle name="style1436190736803 2" xfId="4637"/>
    <cellStyle name="style1436190736975" xfId="2640"/>
    <cellStyle name="style1436190736975 2" xfId="4638"/>
    <cellStyle name="style1436190737131" xfId="2641"/>
    <cellStyle name="style1436190737131 2" xfId="4639"/>
    <cellStyle name="style1436190737287" xfId="2642"/>
    <cellStyle name="style1436190737287 2" xfId="4640"/>
    <cellStyle name="style1436190737396" xfId="2643"/>
    <cellStyle name="style1436190737396 2" xfId="4641"/>
    <cellStyle name="style1436190737490" xfId="2644"/>
    <cellStyle name="style1436190737490 2" xfId="4642"/>
    <cellStyle name="style1436190737568" xfId="2645"/>
    <cellStyle name="style1436190737568 2" xfId="4643"/>
    <cellStyle name="style1436190737693" xfId="2646"/>
    <cellStyle name="style1436190737693 2" xfId="4644"/>
    <cellStyle name="style1436190737834" xfId="2647"/>
    <cellStyle name="style1436190737834 2" xfId="4645"/>
    <cellStyle name="style1436190737990" xfId="2648"/>
    <cellStyle name="style1436190737990 2" xfId="4646"/>
    <cellStyle name="style1436190738162" xfId="2649"/>
    <cellStyle name="style1436190738162 2" xfId="4647"/>
    <cellStyle name="style1436190738287" xfId="2650"/>
    <cellStyle name="style1436190738287 2" xfId="4648"/>
    <cellStyle name="style1436190738412" xfId="2651"/>
    <cellStyle name="style1436190738412 2" xfId="4649"/>
    <cellStyle name="style1436190738568" xfId="2652"/>
    <cellStyle name="style1436190738568 2" xfId="4650"/>
    <cellStyle name="style1436190738725" xfId="2653"/>
    <cellStyle name="style1436190738725 2" xfId="4651"/>
    <cellStyle name="style1436190738850" xfId="2654"/>
    <cellStyle name="style1436190738850 2" xfId="4652"/>
    <cellStyle name="style1436190738959" xfId="2655"/>
    <cellStyle name="style1436190738959 2" xfId="4653"/>
    <cellStyle name="style1436190739100" xfId="2656"/>
    <cellStyle name="style1436190739100 2" xfId="4654"/>
    <cellStyle name="style1436190739225" xfId="2657"/>
    <cellStyle name="style1436190739225 2" xfId="4655"/>
    <cellStyle name="style1436190739334" xfId="2658"/>
    <cellStyle name="style1436190739334 2" xfId="4656"/>
    <cellStyle name="style1436190739459" xfId="2659"/>
    <cellStyle name="style1436190739459 2" xfId="4657"/>
    <cellStyle name="style1436190739584" xfId="2660"/>
    <cellStyle name="style1436190739584 2" xfId="4658"/>
    <cellStyle name="style1436190739693" xfId="2661"/>
    <cellStyle name="style1436190739693 2" xfId="4659"/>
    <cellStyle name="style1436190740021" xfId="2662"/>
    <cellStyle name="style1436190740021 2" xfId="4660"/>
    <cellStyle name="style1436190740100" xfId="2663"/>
    <cellStyle name="style1436190740100 2" xfId="4661"/>
    <cellStyle name="style1436190740162" xfId="2664"/>
    <cellStyle name="style1436190740162 2" xfId="4662"/>
    <cellStyle name="style1436190740240" xfId="2665"/>
    <cellStyle name="style1436190740240 2" xfId="4663"/>
    <cellStyle name="style1436190740553" xfId="2666"/>
    <cellStyle name="style1436190740553 2" xfId="4664"/>
    <cellStyle name="style1436190740818" xfId="2667"/>
    <cellStyle name="style1436190740818 2" xfId="4665"/>
    <cellStyle name="style1436190740896" xfId="2668"/>
    <cellStyle name="style1436190740896 2" xfId="4666"/>
    <cellStyle name="style1436190741100" xfId="2669"/>
    <cellStyle name="style1436190741100 2" xfId="4667"/>
    <cellStyle name="style1436190741287" xfId="2670"/>
    <cellStyle name="style1436190741287 2" xfId="4668"/>
    <cellStyle name="style1436190741350" xfId="2671"/>
    <cellStyle name="style1436190741350 2" xfId="4669"/>
    <cellStyle name="style1447915123597" xfId="3086"/>
    <cellStyle name="style1447915123660" xfId="3087"/>
    <cellStyle name="style1447915123691" xfId="3088"/>
    <cellStyle name="style1447915123706" xfId="3089"/>
    <cellStyle name="style1447915123738" xfId="3090"/>
    <cellStyle name="style1447915123753" xfId="3091"/>
    <cellStyle name="style1447915123784" xfId="3092"/>
    <cellStyle name="style1447915123800" xfId="3093"/>
    <cellStyle name="style1447915123831" xfId="3094"/>
    <cellStyle name="style1447915123847" xfId="3095"/>
    <cellStyle name="style1447915123862" xfId="3096"/>
    <cellStyle name="style1447915123894" xfId="3097"/>
    <cellStyle name="style1447915123925" xfId="3098"/>
    <cellStyle name="style1447915123956" xfId="3099"/>
    <cellStyle name="style1447915123972" xfId="3100"/>
    <cellStyle name="style1447915123987" xfId="3101"/>
    <cellStyle name="style1447915124003" xfId="3102"/>
    <cellStyle name="style1447915124018" xfId="3103"/>
    <cellStyle name="style1447915124034" xfId="3104"/>
    <cellStyle name="style1447915124065" xfId="3105"/>
    <cellStyle name="style1447915124081" xfId="3106"/>
    <cellStyle name="style1447915124096" xfId="3107"/>
    <cellStyle name="style1447915124112" xfId="3108"/>
    <cellStyle name="style1447915124143" xfId="3109"/>
    <cellStyle name="style1447915124190" xfId="3110"/>
    <cellStyle name="style1447915124206" xfId="3111"/>
    <cellStyle name="style1447915124221" xfId="3112"/>
    <cellStyle name="style1447915124252" xfId="3113"/>
    <cellStyle name="style1447915124268" xfId="3114"/>
    <cellStyle name="style1447915124284" xfId="3115"/>
    <cellStyle name="style1447915124299" xfId="3116"/>
    <cellStyle name="style1447915124330" xfId="3117"/>
    <cellStyle name="style1447915124346" xfId="3118"/>
    <cellStyle name="style1447915124362" xfId="3119"/>
    <cellStyle name="style1447915124377" xfId="3120"/>
    <cellStyle name="style1447915124424" xfId="3121"/>
    <cellStyle name="style1447915124440" xfId="3122"/>
    <cellStyle name="style1447915124455" xfId="3123"/>
    <cellStyle name="style1447915124486" xfId="3124"/>
    <cellStyle name="style1447915124502" xfId="3125"/>
    <cellStyle name="style1447915124518" xfId="3126"/>
    <cellStyle name="style1447915124533" xfId="3127"/>
    <cellStyle name="style1447915124549" xfId="3128"/>
    <cellStyle name="style1447915124642" xfId="3129"/>
    <cellStyle name="style1447915124674" xfId="3130"/>
    <cellStyle name="style1447915124689" xfId="3131"/>
    <cellStyle name="style1450441815830" xfId="3171"/>
    <cellStyle name="style1450441815830 2" xfId="4670"/>
    <cellStyle name="style1450441820002" xfId="3172"/>
    <cellStyle name="style1450441820002 2" xfId="4671"/>
    <cellStyle name="style1450441822049" xfId="3173"/>
    <cellStyle name="style1450441822049 2" xfId="4672"/>
    <cellStyle name="style1450441824674" xfId="3174"/>
    <cellStyle name="style1450441824674 2" xfId="4673"/>
    <cellStyle name="style1450441824737" xfId="3175"/>
    <cellStyle name="style1450441824737 2" xfId="4674"/>
    <cellStyle name="style1450441824799" xfId="3176"/>
    <cellStyle name="style1450441824799 2" xfId="4675"/>
    <cellStyle name="style1450441824924" xfId="3177"/>
    <cellStyle name="style1450441824924 2" xfId="4676"/>
    <cellStyle name="style1450441825002" xfId="3178"/>
    <cellStyle name="style1450441825002 2" xfId="4677"/>
    <cellStyle name="style1450441825081" xfId="3179"/>
    <cellStyle name="style1450441825081 2" xfId="4678"/>
    <cellStyle name="style1450441984761" xfId="10447"/>
    <cellStyle name="style1452610070749" xfId="42489"/>
    <cellStyle name="style1452610070858" xfId="42490"/>
    <cellStyle name="style1452610070937" xfId="42491"/>
    <cellStyle name="style1452610070999" xfId="42492"/>
    <cellStyle name="style1452610071093" xfId="42493"/>
    <cellStyle name="style1452610071202" xfId="42494"/>
    <cellStyle name="style1452610071280" xfId="42495"/>
    <cellStyle name="style1452610071374" xfId="42496"/>
    <cellStyle name="style1452610071499" xfId="42497"/>
    <cellStyle name="style1452610071624" xfId="42498"/>
    <cellStyle name="style1452610071780" xfId="42499"/>
    <cellStyle name="style1452610071937" xfId="42500"/>
    <cellStyle name="style1452610071999" xfId="42501"/>
    <cellStyle name="style1452610072077" xfId="42502"/>
    <cellStyle name="style1452610072171" xfId="42503"/>
    <cellStyle name="style1452610072233" xfId="42504"/>
    <cellStyle name="style1452610072312" xfId="42505"/>
    <cellStyle name="style1452610072405" xfId="42506"/>
    <cellStyle name="style1452610072483" xfId="42507"/>
    <cellStyle name="style1452610072577" xfId="42508"/>
    <cellStyle name="style1452610072655" xfId="42509"/>
    <cellStyle name="style1452610072733" xfId="42510"/>
    <cellStyle name="style1452610072827" xfId="42511"/>
    <cellStyle name="style1452610072921" xfId="42512"/>
    <cellStyle name="style1452610073015" xfId="42513"/>
    <cellStyle name="style1452610073109" xfId="42514"/>
    <cellStyle name="style1452610073171" xfId="42515"/>
    <cellStyle name="style1452610073265" xfId="42516"/>
    <cellStyle name="style1452610073343" xfId="42517"/>
    <cellStyle name="style1452610073421" xfId="42518"/>
    <cellStyle name="style1452610073515" xfId="42519"/>
    <cellStyle name="style1452610073593" xfId="42520"/>
    <cellStyle name="style1452610073687" xfId="42521"/>
    <cellStyle name="style1452610073765" xfId="42522"/>
    <cellStyle name="style1452610073859" xfId="42523"/>
    <cellStyle name="style1452610073921" xfId="42524"/>
    <cellStyle name="style1452610073999" xfId="42525"/>
    <cellStyle name="style1452610074093" xfId="42526"/>
    <cellStyle name="style1452610074155" xfId="42527"/>
    <cellStyle name="style1452610074280" xfId="42528"/>
    <cellStyle name="style1452610074343" xfId="42529"/>
    <cellStyle name="style1452610074405" xfId="42530"/>
    <cellStyle name="style1452610074468" xfId="42531"/>
    <cellStyle name="style1452610074562" xfId="42532"/>
    <cellStyle name="style1452610074640" xfId="42533"/>
    <cellStyle name="style1452610074734" xfId="42534"/>
    <cellStyle name="style1452610074827" xfId="42535"/>
    <cellStyle name="style1452610074937" xfId="42536"/>
    <cellStyle name="style1452610075046" xfId="42537"/>
    <cellStyle name="style1452610075124" xfId="42538"/>
    <cellStyle name="style1452610075218" xfId="42539"/>
    <cellStyle name="style1452610075296" xfId="42540"/>
    <cellStyle name="style1452610075374" xfId="42541"/>
    <cellStyle name="style1452610075437" xfId="42542"/>
    <cellStyle name="style1452610075499" xfId="42543"/>
    <cellStyle name="style1452610075577" xfId="42544"/>
    <cellStyle name="style1452610075640" xfId="42545"/>
    <cellStyle name="style1452610075718" xfId="42546"/>
    <cellStyle name="style1452610075780" xfId="42547"/>
    <cellStyle name="style1452610075843" xfId="42548"/>
    <cellStyle name="style1452610075906" xfId="42549"/>
    <cellStyle name="style1452610075968" xfId="42550"/>
    <cellStyle name="style1452610076031" xfId="42551"/>
    <cellStyle name="style1452610076093" xfId="42552"/>
    <cellStyle name="style1452610076187" xfId="42553"/>
    <cellStyle name="style1452610076265" xfId="42554"/>
    <cellStyle name="style1452610076359" xfId="42555"/>
    <cellStyle name="style1452610076437" xfId="42556"/>
    <cellStyle name="style1452610076593" xfId="42557"/>
    <cellStyle name="style1452610076671" xfId="42558"/>
    <cellStyle name="style1452610076749" xfId="42559"/>
    <cellStyle name="style1452610076921" xfId="42560"/>
    <cellStyle name="style1452610076984" xfId="42561"/>
    <cellStyle name="style1452610077077" xfId="42562"/>
    <cellStyle name="style1452610077156" xfId="42563"/>
    <cellStyle name="style1452610077265" xfId="42564"/>
    <cellStyle name="style1452610077359" xfId="42565"/>
    <cellStyle name="style1452610077484" xfId="42566"/>
    <cellStyle name="style1452610077546" xfId="42567"/>
    <cellStyle name="style1452610077656" xfId="42568"/>
    <cellStyle name="style1452610077718" xfId="42569"/>
    <cellStyle name="style1452610077796" xfId="42570"/>
    <cellStyle name="style1452610077859" xfId="42571"/>
    <cellStyle name="style1452610077921" xfId="42572"/>
    <cellStyle name="style1452610077984" xfId="42573"/>
    <cellStyle name="style1452610078109" xfId="42574"/>
    <cellStyle name="style1452610078202" xfId="42575"/>
    <cellStyle name="style1452610078265" xfId="42576"/>
    <cellStyle name="style1452610078327" xfId="42577"/>
    <cellStyle name="style1452610078390" xfId="42578"/>
    <cellStyle name="style1452610078468" xfId="42579"/>
    <cellStyle name="style1452610078531" xfId="42580"/>
    <cellStyle name="style1452610078593" xfId="42581"/>
    <cellStyle name="style1452610078640" xfId="42582"/>
    <cellStyle name="style1452610078703" xfId="42583"/>
    <cellStyle name="style1452610078749" xfId="42584"/>
    <cellStyle name="style1452610078812" xfId="42585"/>
    <cellStyle name="style1452610078937" xfId="42586"/>
    <cellStyle name="style1452610078999" xfId="42587"/>
    <cellStyle name="style1452610079062" xfId="42588"/>
    <cellStyle name="style1452610079109" xfId="42589"/>
    <cellStyle name="style1452610079156" xfId="42590"/>
    <cellStyle name="style1452610079218" xfId="42591"/>
    <cellStyle name="style1452610079374" xfId="42592"/>
    <cellStyle name="style1452610079656" xfId="42593"/>
    <cellStyle name="style1452610079718" xfId="42594"/>
    <cellStyle name="style1454061660362" xfId="10448"/>
    <cellStyle name="style1454061660440" xfId="10449"/>
    <cellStyle name="style1454061660627" xfId="10450"/>
    <cellStyle name="style1454061660721" xfId="10451"/>
    <cellStyle name="style1454061660893" xfId="10452"/>
    <cellStyle name="style1454061660987" xfId="10453"/>
    <cellStyle name="style1454062517534" xfId="2672"/>
    <cellStyle name="style1454062517534 2" xfId="2673"/>
    <cellStyle name="style1454062517534 2 2" xfId="4680"/>
    <cellStyle name="style1454062517534 3" xfId="4679"/>
    <cellStyle name="style1454062517753" xfId="2674"/>
    <cellStyle name="style1454062517753 2" xfId="2675"/>
    <cellStyle name="style1454062517753 2 2" xfId="4682"/>
    <cellStyle name="style1454062517753 3" xfId="4681"/>
    <cellStyle name="style1454062517878" xfId="2676"/>
    <cellStyle name="style1454062517878 2" xfId="2677"/>
    <cellStyle name="style1454062517878 2 2" xfId="4684"/>
    <cellStyle name="style1454062517878 3" xfId="4683"/>
    <cellStyle name="style1454062518003" xfId="2678"/>
    <cellStyle name="style1454062518003 2" xfId="2679"/>
    <cellStyle name="style1454062518003 2 2" xfId="4686"/>
    <cellStyle name="style1454062518003 3" xfId="4685"/>
    <cellStyle name="style1454062518097" xfId="2680"/>
    <cellStyle name="style1454062518097 2" xfId="2681"/>
    <cellStyle name="style1454062518097 2 2" xfId="4688"/>
    <cellStyle name="style1454062518097 3" xfId="4687"/>
    <cellStyle name="style1454062518206" xfId="2682"/>
    <cellStyle name="style1454062518206 2" xfId="2683"/>
    <cellStyle name="style1454062518206 2 2" xfId="4690"/>
    <cellStyle name="style1454062518206 3" xfId="4689"/>
    <cellStyle name="style1454062518331" xfId="2684"/>
    <cellStyle name="style1454062518331 2" xfId="2685"/>
    <cellStyle name="style1454062518331 2 2" xfId="4692"/>
    <cellStyle name="style1454062518331 3" xfId="4691"/>
    <cellStyle name="style1454062518456" xfId="2686"/>
    <cellStyle name="style1454062518456 2" xfId="2687"/>
    <cellStyle name="style1454062518456 2 2" xfId="4694"/>
    <cellStyle name="style1454062518456 3" xfId="4693"/>
    <cellStyle name="style1454062518566" xfId="2688"/>
    <cellStyle name="style1454062518566 2" xfId="2689"/>
    <cellStyle name="style1454062518566 2 2" xfId="4696"/>
    <cellStyle name="style1454062518566 3" xfId="4695"/>
    <cellStyle name="style1454062518675" xfId="2690"/>
    <cellStyle name="style1454062518675 2" xfId="2691"/>
    <cellStyle name="style1454062518675 2 2" xfId="4698"/>
    <cellStyle name="style1454062518675 3" xfId="4697"/>
    <cellStyle name="style1454062518769" xfId="2692"/>
    <cellStyle name="style1454062518769 2" xfId="2693"/>
    <cellStyle name="style1454062518769 2 2" xfId="4700"/>
    <cellStyle name="style1454062518769 3" xfId="4699"/>
    <cellStyle name="style1454062518894" xfId="2694"/>
    <cellStyle name="style1454062518894 2" xfId="2695"/>
    <cellStyle name="style1454062518894 2 2" xfId="4702"/>
    <cellStyle name="style1454062518894 3" xfId="4701"/>
    <cellStyle name="style1454062519034" xfId="2696"/>
    <cellStyle name="style1454062519034 2" xfId="2697"/>
    <cellStyle name="style1454062519034 2 2" xfId="4704"/>
    <cellStyle name="style1454062519034 3" xfId="4703"/>
    <cellStyle name="style1454062519144" xfId="2698"/>
    <cellStyle name="style1454062519144 2" xfId="2699"/>
    <cellStyle name="style1454062519144 2 2" xfId="4706"/>
    <cellStyle name="style1454062519144 3" xfId="4705"/>
    <cellStyle name="style1454062519300" xfId="2700"/>
    <cellStyle name="style1454062519300 2" xfId="2701"/>
    <cellStyle name="style1454062519300 2 2" xfId="4708"/>
    <cellStyle name="style1454062519300 3" xfId="4707"/>
    <cellStyle name="style1454062519425" xfId="2702"/>
    <cellStyle name="style1454062519425 2" xfId="2703"/>
    <cellStyle name="style1454062519425 2 2" xfId="4710"/>
    <cellStyle name="style1454062519425 3" xfId="4709"/>
    <cellStyle name="style1454062519550" xfId="2704"/>
    <cellStyle name="style1454062519550 2" xfId="2705"/>
    <cellStyle name="style1454062519550 2 2" xfId="4712"/>
    <cellStyle name="style1454062519550 3" xfId="4711"/>
    <cellStyle name="style1454062519675" xfId="2706"/>
    <cellStyle name="style1454062519675 2" xfId="2707"/>
    <cellStyle name="style1454062519675 2 2" xfId="4714"/>
    <cellStyle name="style1454062519675 3" xfId="4713"/>
    <cellStyle name="style1454062519784" xfId="2708"/>
    <cellStyle name="style1454062519784 2" xfId="2709"/>
    <cellStyle name="style1454062519784 2 2" xfId="4716"/>
    <cellStyle name="style1454062519784 3" xfId="4715"/>
    <cellStyle name="style1454062519941" xfId="2710"/>
    <cellStyle name="style1454062519941 2" xfId="2711"/>
    <cellStyle name="style1454062519941 2 2" xfId="4718"/>
    <cellStyle name="style1454062519941 3" xfId="4717"/>
    <cellStyle name="style1454062520112" xfId="2712"/>
    <cellStyle name="style1454062520112 2" xfId="2713"/>
    <cellStyle name="style1454062520112 2 2" xfId="4720"/>
    <cellStyle name="style1454062520112 3" xfId="4719"/>
    <cellStyle name="style1454062520269" xfId="2714"/>
    <cellStyle name="style1454062520269 2" xfId="2715"/>
    <cellStyle name="style1454062520269 2 2" xfId="4722"/>
    <cellStyle name="style1454062520269 3" xfId="4721"/>
    <cellStyle name="style1454062520409" xfId="2716"/>
    <cellStyle name="style1454062520409 2" xfId="2717"/>
    <cellStyle name="style1454062520409 2 2" xfId="4724"/>
    <cellStyle name="style1454062520409 3" xfId="4723"/>
    <cellStyle name="style1454062520487" xfId="2718"/>
    <cellStyle name="style1454062520487 2" xfId="2719"/>
    <cellStyle name="style1454062520487 2 2" xfId="4726"/>
    <cellStyle name="style1454062520487 3" xfId="4725"/>
    <cellStyle name="style1454062520597" xfId="2720"/>
    <cellStyle name="style1454062520597 2" xfId="2721"/>
    <cellStyle name="style1454062520597 2 2" xfId="4728"/>
    <cellStyle name="style1454062520597 3" xfId="4727"/>
    <cellStyle name="style1454062520722" xfId="2722"/>
    <cellStyle name="style1454062520722 2" xfId="2723"/>
    <cellStyle name="style1454062520722 2 2" xfId="4730"/>
    <cellStyle name="style1454062520722 3" xfId="4729"/>
    <cellStyle name="style1454062520800" xfId="2724"/>
    <cellStyle name="style1454062520800 2" xfId="2725"/>
    <cellStyle name="style1454062520800 2 2" xfId="4732"/>
    <cellStyle name="style1454062520800 3" xfId="4731"/>
    <cellStyle name="style1454062520894" xfId="2726"/>
    <cellStyle name="style1454062520894 2" xfId="2727"/>
    <cellStyle name="style1454062520894 2 2" xfId="4734"/>
    <cellStyle name="style1454062520894 3" xfId="4733"/>
    <cellStyle name="style1454062520972" xfId="2728"/>
    <cellStyle name="style1454062520972 2" xfId="2729"/>
    <cellStyle name="style1454062520972 2 2" xfId="4736"/>
    <cellStyle name="style1454062520972 3" xfId="4735"/>
    <cellStyle name="style1454062521050" xfId="2730"/>
    <cellStyle name="style1454062521050 2" xfId="2731"/>
    <cellStyle name="style1454062521050 2 2" xfId="4738"/>
    <cellStyle name="style1454062521050 3" xfId="4737"/>
    <cellStyle name="style1454062521144" xfId="2732"/>
    <cellStyle name="style1454062521144 2" xfId="2733"/>
    <cellStyle name="style1454062521144 2 2" xfId="4740"/>
    <cellStyle name="style1454062521144 3" xfId="4739"/>
    <cellStyle name="style1454062521206" xfId="2734"/>
    <cellStyle name="style1454062521206 2" xfId="2735"/>
    <cellStyle name="style1454062521206 2 2" xfId="4742"/>
    <cellStyle name="style1454062521206 3" xfId="4741"/>
    <cellStyle name="style1454062521284" xfId="2736"/>
    <cellStyle name="style1454062521284 2" xfId="2737"/>
    <cellStyle name="style1454062521284 2 2" xfId="4744"/>
    <cellStyle name="style1454062521284 3" xfId="4743"/>
    <cellStyle name="style1454062521362" xfId="2738"/>
    <cellStyle name="style1454062521362 2" xfId="2739"/>
    <cellStyle name="style1454062521362 2 2" xfId="4746"/>
    <cellStyle name="style1454062521362 3" xfId="4745"/>
    <cellStyle name="style1454062521441" xfId="2740"/>
    <cellStyle name="style1454062521441 2" xfId="2741"/>
    <cellStyle name="style1454062521441 2 2" xfId="4748"/>
    <cellStyle name="style1454062521441 3" xfId="4747"/>
    <cellStyle name="style1454062521519" xfId="2742"/>
    <cellStyle name="style1454062521519 2" xfId="2743"/>
    <cellStyle name="style1454062521519 2 2" xfId="4750"/>
    <cellStyle name="style1454062521519 3" xfId="4749"/>
    <cellStyle name="style1454062521581" xfId="2744"/>
    <cellStyle name="style1454062521581 2" xfId="2745"/>
    <cellStyle name="style1454062521581 2 2" xfId="4752"/>
    <cellStyle name="style1454062521581 3" xfId="4751"/>
    <cellStyle name="style1454062521644" xfId="2746"/>
    <cellStyle name="style1454062521644 2" xfId="2747"/>
    <cellStyle name="style1454062521644 2 2" xfId="4754"/>
    <cellStyle name="style1454062521644 3" xfId="4753"/>
    <cellStyle name="style1454062521737" xfId="2748"/>
    <cellStyle name="style1454062521737 2" xfId="2749"/>
    <cellStyle name="style1454062521737 2 2" xfId="4756"/>
    <cellStyle name="style1454062521737 3" xfId="4755"/>
    <cellStyle name="style1454062521831" xfId="2750"/>
    <cellStyle name="style1454062521831 2" xfId="2751"/>
    <cellStyle name="style1454062521831 2 2" xfId="4758"/>
    <cellStyle name="style1454062521831 3" xfId="4757"/>
    <cellStyle name="style1454062521925" xfId="2752"/>
    <cellStyle name="style1454062521925 2" xfId="2753"/>
    <cellStyle name="style1454062521925 2 2" xfId="4760"/>
    <cellStyle name="style1454062521925 3" xfId="4759"/>
    <cellStyle name="style1454062522003" xfId="2754"/>
    <cellStyle name="style1454062522003 2" xfId="2755"/>
    <cellStyle name="style1454062522003 2 2" xfId="4762"/>
    <cellStyle name="style1454062522003 3" xfId="4761"/>
    <cellStyle name="style1454062522081" xfId="2756"/>
    <cellStyle name="style1454062522081 2" xfId="2757"/>
    <cellStyle name="style1454062522081 2 2" xfId="4764"/>
    <cellStyle name="style1454062522081 3" xfId="4763"/>
    <cellStyle name="style1454062522175" xfId="2758"/>
    <cellStyle name="style1454062522175 2" xfId="2759"/>
    <cellStyle name="style1454062522175 2 2" xfId="4766"/>
    <cellStyle name="style1454062522175 3" xfId="4765"/>
    <cellStyle name="style1454062522253" xfId="2760"/>
    <cellStyle name="style1454062522253 2" xfId="2761"/>
    <cellStyle name="style1454062522253 2 2" xfId="4768"/>
    <cellStyle name="style1454062522253 3" xfId="4767"/>
    <cellStyle name="style1454062522347" xfId="2762"/>
    <cellStyle name="style1454062522347 2" xfId="2763"/>
    <cellStyle name="style1454062522347 2 2" xfId="4770"/>
    <cellStyle name="style1454062522347 3" xfId="4769"/>
    <cellStyle name="style1454062522456" xfId="2764"/>
    <cellStyle name="style1454062522456 2" xfId="2765"/>
    <cellStyle name="style1454062522456 2 2" xfId="4772"/>
    <cellStyle name="style1454062522456 3" xfId="4771"/>
    <cellStyle name="style1454062522566" xfId="2766"/>
    <cellStyle name="style1454062522566 2" xfId="2767"/>
    <cellStyle name="style1454062522566 2 2" xfId="4774"/>
    <cellStyle name="style1454062522566 3" xfId="4773"/>
    <cellStyle name="style1454062522628" xfId="2768"/>
    <cellStyle name="style1454062522628 2" xfId="2769"/>
    <cellStyle name="style1454062522628 2 2" xfId="4776"/>
    <cellStyle name="style1454062522628 3" xfId="4775"/>
    <cellStyle name="style1454062522800" xfId="2770"/>
    <cellStyle name="style1454062522800 2" xfId="2771"/>
    <cellStyle name="style1454062522800 2 2" xfId="4778"/>
    <cellStyle name="style1454062522800 3" xfId="4777"/>
    <cellStyle name="style1454062522863" xfId="2772"/>
    <cellStyle name="style1454062522863 2" xfId="2773"/>
    <cellStyle name="style1454062522863 2 2" xfId="4780"/>
    <cellStyle name="style1454062522863 3" xfId="4779"/>
    <cellStyle name="style1454062778770" xfId="2774"/>
    <cellStyle name="style1454062778770 2" xfId="4781"/>
    <cellStyle name="style1454062778895" xfId="2775"/>
    <cellStyle name="style1454062778895 2" xfId="4782"/>
    <cellStyle name="style1454062779004" xfId="2776"/>
    <cellStyle name="style1454062779004 2" xfId="4783"/>
    <cellStyle name="style1454062779114" xfId="2777"/>
    <cellStyle name="style1454062779114 2" xfId="4784"/>
    <cellStyle name="style1454062779270" xfId="2778"/>
    <cellStyle name="style1454062779270 2" xfId="4785"/>
    <cellStyle name="style1454062779426" xfId="2779"/>
    <cellStyle name="style1454062779426 2" xfId="4786"/>
    <cellStyle name="style1454062779582" xfId="2780"/>
    <cellStyle name="style1454062779582 2" xfId="4787"/>
    <cellStyle name="style1454062779739" xfId="2781"/>
    <cellStyle name="style1454062779739 2" xfId="4788"/>
    <cellStyle name="style1454062779832" xfId="2782"/>
    <cellStyle name="style1454062779832 2" xfId="4789"/>
    <cellStyle name="style1454062779926" xfId="2783"/>
    <cellStyle name="style1454062779926 2" xfId="4790"/>
    <cellStyle name="style1454062780035" xfId="2784"/>
    <cellStyle name="style1454062780035 2" xfId="4791"/>
    <cellStyle name="style1454062780192" xfId="2785"/>
    <cellStyle name="style1454062780192 2" xfId="4792"/>
    <cellStyle name="style1454062780285" xfId="2786"/>
    <cellStyle name="style1454062780285 2" xfId="4793"/>
    <cellStyle name="style1454062780348" xfId="2787"/>
    <cellStyle name="style1454062780348 2" xfId="4794"/>
    <cellStyle name="style1454062780442" xfId="2788"/>
    <cellStyle name="style1454062780442 2" xfId="4795"/>
    <cellStyle name="style1454062780504" xfId="2789"/>
    <cellStyle name="style1454062780504 2" xfId="4796"/>
    <cellStyle name="style1454062780582" xfId="2790"/>
    <cellStyle name="style1454062780582 2" xfId="4797"/>
    <cellStyle name="style1454062780660" xfId="2791"/>
    <cellStyle name="style1454062780660 2" xfId="4798"/>
    <cellStyle name="style1454062780754" xfId="2792"/>
    <cellStyle name="style1454062780754 2" xfId="4799"/>
    <cellStyle name="style1454062780895" xfId="2793"/>
    <cellStyle name="style1454062780895 2" xfId="4800"/>
    <cellStyle name="style1454062781051" xfId="2794"/>
    <cellStyle name="style1454062781051 2" xfId="4801"/>
    <cellStyle name="style1454062781207" xfId="2795"/>
    <cellStyle name="style1454062781207 2" xfId="4802"/>
    <cellStyle name="style1454062781301" xfId="2796"/>
    <cellStyle name="style1454062781301 2" xfId="4803"/>
    <cellStyle name="style1454062781426" xfId="2797"/>
    <cellStyle name="style1454062781426 2" xfId="4804"/>
    <cellStyle name="style1454062781520" xfId="2798"/>
    <cellStyle name="style1454062781520 2" xfId="4805"/>
    <cellStyle name="style1454062781629" xfId="2799"/>
    <cellStyle name="style1454062781629 2" xfId="4806"/>
    <cellStyle name="style1454062781754" xfId="2800"/>
    <cellStyle name="style1454062781754 2" xfId="4807"/>
    <cellStyle name="style1454062781879" xfId="2801"/>
    <cellStyle name="style1454062781879 2" xfId="4808"/>
    <cellStyle name="style1454062781973" xfId="2802"/>
    <cellStyle name="style1454062781973 2" xfId="4809"/>
    <cellStyle name="style1454062782067" xfId="2803"/>
    <cellStyle name="style1454062782067 2" xfId="4810"/>
    <cellStyle name="style1454062782160" xfId="2804"/>
    <cellStyle name="style1454062782160 2" xfId="4811"/>
    <cellStyle name="style1454062782317" xfId="2805"/>
    <cellStyle name="style1454062782317 2" xfId="4812"/>
    <cellStyle name="style1454062782473" xfId="2806"/>
    <cellStyle name="style1454062782473 2" xfId="4813"/>
    <cellStyle name="style1454062782645" xfId="2807"/>
    <cellStyle name="style1454062782645 2" xfId="4814"/>
    <cellStyle name="style1454062782707" xfId="2808"/>
    <cellStyle name="style1454062782707 2" xfId="4815"/>
    <cellStyle name="style1454062782770" xfId="2809"/>
    <cellStyle name="style1454062782770 2" xfId="4816"/>
    <cellStyle name="style1454062782848" xfId="2810"/>
    <cellStyle name="style1454062782848 2" xfId="4817"/>
    <cellStyle name="style1454062782942" xfId="2811"/>
    <cellStyle name="style1454062782942 2" xfId="4818"/>
    <cellStyle name="style1454062783098" xfId="2812"/>
    <cellStyle name="style1454062783098 2" xfId="4819"/>
    <cellStyle name="style1454062783254" xfId="2813"/>
    <cellStyle name="style1454062783254 2" xfId="4820"/>
    <cellStyle name="style1454062783411" xfId="2814"/>
    <cellStyle name="style1454062783411 2" xfId="4821"/>
    <cellStyle name="style1454062783567" xfId="2815"/>
    <cellStyle name="style1454062783567 2" xfId="4822"/>
    <cellStyle name="style1454062783723" xfId="2816"/>
    <cellStyle name="style1454062783723 2" xfId="4823"/>
    <cellStyle name="style1454062783879" xfId="2817"/>
    <cellStyle name="style1454062783879 2" xfId="4824"/>
    <cellStyle name="style1454062784036" xfId="2818"/>
    <cellStyle name="style1454062784036 2" xfId="4825"/>
    <cellStyle name="style1454062784161" xfId="2819"/>
    <cellStyle name="style1454062784161 2" xfId="4826"/>
    <cellStyle name="style1454062784286" xfId="2820"/>
    <cellStyle name="style1454062784286 2" xfId="4827"/>
    <cellStyle name="style1454062784395" xfId="2821"/>
    <cellStyle name="style1454062784395 2" xfId="4828"/>
    <cellStyle name="style1454062784520" xfId="2822"/>
    <cellStyle name="style1454062784520 2" xfId="4829"/>
    <cellStyle name="style1454062784629" xfId="2823"/>
    <cellStyle name="style1454062784629 2" xfId="4830"/>
    <cellStyle name="style1454062784692" xfId="2824"/>
    <cellStyle name="style1454062784692 2" xfId="4831"/>
    <cellStyle name="style1454062784754" xfId="2825"/>
    <cellStyle name="style1454062784754 2" xfId="4832"/>
    <cellStyle name="style1454062784817" xfId="2826"/>
    <cellStyle name="style1454062784817 2" xfId="4833"/>
    <cellStyle name="style1454062784879" xfId="2827"/>
    <cellStyle name="style1454062784879 2" xfId="4834"/>
    <cellStyle name="style1454062784942" xfId="2828"/>
    <cellStyle name="style1454062784942 2" xfId="4835"/>
    <cellStyle name="style1454062785004" xfId="2829"/>
    <cellStyle name="style1454062785004 2" xfId="4836"/>
    <cellStyle name="style1454062785067" xfId="2830"/>
    <cellStyle name="style1454062785067 2" xfId="4837"/>
    <cellStyle name="style1454062785129" xfId="2831"/>
    <cellStyle name="style1454062785129 2" xfId="4838"/>
    <cellStyle name="style1454062785207" xfId="2832"/>
    <cellStyle name="style1454062785207 2" xfId="4839"/>
    <cellStyle name="style1454062785286" xfId="2833"/>
    <cellStyle name="style1454062785286 2" xfId="4840"/>
    <cellStyle name="style1456317170647" xfId="10454"/>
    <cellStyle name="style1456317170959" xfId="10455"/>
    <cellStyle name="style1456317171069" xfId="10456"/>
    <cellStyle name="style1456317171194" xfId="10457"/>
    <cellStyle name="style1456317171319" xfId="10458"/>
    <cellStyle name="style1456317171428" xfId="10459"/>
    <cellStyle name="style1456317172131" xfId="10460"/>
    <cellStyle name="style1456317172240" xfId="10461"/>
    <cellStyle name="style1456317172350" xfId="10462"/>
    <cellStyle name="style1456317172444" xfId="10463"/>
    <cellStyle name="style1456317172553" xfId="10464"/>
    <cellStyle name="style1456317172772" xfId="10465"/>
    <cellStyle name="style1456317173084" xfId="10466"/>
    <cellStyle name="style1456317177897" xfId="10467"/>
    <cellStyle name="style1456317180053" xfId="10468"/>
    <cellStyle name="style1456317180491" xfId="10469"/>
    <cellStyle name="style1456317180569" xfId="10470"/>
    <cellStyle name="style1456317184991" xfId="10471"/>
    <cellStyle name="style1456317185085" xfId="10472"/>
    <cellStyle name="style1456317185194" xfId="10473"/>
    <cellStyle name="style1456317185335" xfId="10474"/>
    <cellStyle name="style1456317185397" xfId="10475"/>
    <cellStyle name="style1456317185475" xfId="10476"/>
    <cellStyle name="style1456317185553" xfId="10477"/>
    <cellStyle name="style1456317185632" xfId="10478"/>
    <cellStyle name="style1456317185725" xfId="10479"/>
    <cellStyle name="style1456317185819" xfId="10480"/>
    <cellStyle name="style1456317185897" xfId="10481"/>
    <cellStyle name="style1456317185991" xfId="10482"/>
    <cellStyle name="style1456317186132" xfId="10483"/>
    <cellStyle name="style1456317186194" xfId="10484"/>
    <cellStyle name="style1456317186272" xfId="10485"/>
    <cellStyle name="style1456317186397" xfId="10486"/>
    <cellStyle name="style1456317188132" xfId="10487"/>
    <cellStyle name="style1456317188225" xfId="10488"/>
    <cellStyle name="style1456317188366" xfId="10489"/>
    <cellStyle name="style1456320735159" xfId="8563"/>
    <cellStyle name="style1456320735221" xfId="8564"/>
    <cellStyle name="style1456320735362" xfId="8565"/>
    <cellStyle name="style1456320735471" xfId="8566"/>
    <cellStyle name="style1456320735549" xfId="8567"/>
    <cellStyle name="style1456320735643" xfId="8568"/>
    <cellStyle name="style1456320735737" xfId="8569"/>
    <cellStyle name="style1456320737018" xfId="8570"/>
    <cellStyle name="style1456320737159" xfId="8571"/>
    <cellStyle name="style1456320737330" xfId="8572"/>
    <cellStyle name="style1456320737440" xfId="8573"/>
    <cellStyle name="style1456320737534" xfId="8574"/>
    <cellStyle name="style1456320737627" xfId="8575"/>
    <cellStyle name="style1456320737831" xfId="8576"/>
    <cellStyle name="style1456320738424" xfId="8577"/>
    <cellStyle name="style1456320741674" xfId="8578"/>
    <cellStyle name="style1456320741784" xfId="8579"/>
    <cellStyle name="style1456320741909" xfId="8580"/>
    <cellStyle name="style1456320742299" xfId="8581"/>
    <cellStyle name="style1456320742378" xfId="8582"/>
    <cellStyle name="style1456320742471" xfId="8583"/>
    <cellStyle name="style1456320743018" xfId="8584"/>
    <cellStyle name="style1456320743471" xfId="8585"/>
    <cellStyle name="style1456320743534" xfId="8586"/>
    <cellStyle name="style1456320743596" xfId="8587"/>
    <cellStyle name="style1456320743690" xfId="8588"/>
    <cellStyle name="style1456320744128" xfId="8589"/>
    <cellStyle name="style1456322007176" xfId="10490"/>
    <cellStyle name="style1456322007536" xfId="10491"/>
    <cellStyle name="style1459931500790" xfId="8590"/>
    <cellStyle name="style1459931501024" xfId="8591"/>
    <cellStyle name="style1459931501165" xfId="8592"/>
    <cellStyle name="style1459931501274" xfId="8593"/>
    <cellStyle name="style1459931501462" xfId="8594"/>
    <cellStyle name="style1459931501603" xfId="8595"/>
    <cellStyle name="style1459931501712" xfId="8596"/>
    <cellStyle name="style1459931501853" xfId="8597"/>
    <cellStyle name="style1459931502071" xfId="8598"/>
    <cellStyle name="style1459931502243" xfId="8599"/>
    <cellStyle name="style1459931502353" xfId="8600"/>
    <cellStyle name="style1459931502478" xfId="8601"/>
    <cellStyle name="style1459931502571" xfId="8602"/>
    <cellStyle name="style1459931502650" xfId="8603"/>
    <cellStyle name="style1459931503712" xfId="8604"/>
    <cellStyle name="style1459931504025" xfId="8605"/>
    <cellStyle name="style1459931504415" xfId="8606"/>
    <cellStyle name="style1459931507525" xfId="8607"/>
    <cellStyle name="style1459931507603" xfId="8608"/>
    <cellStyle name="style1459931507712" xfId="8609"/>
    <cellStyle name="style1459931507790" xfId="8610"/>
    <cellStyle name="style1459931507868" xfId="8611"/>
    <cellStyle name="style1459931507947" xfId="8612"/>
    <cellStyle name="style1459931508025" xfId="8613"/>
    <cellStyle name="style1459931508087" xfId="8614"/>
    <cellStyle name="style1459931508197" xfId="8615"/>
    <cellStyle name="style1459931508275" xfId="8616"/>
    <cellStyle name="style1459931508384" xfId="8617"/>
    <cellStyle name="style1459931508478" xfId="8618"/>
    <cellStyle name="style1459931508572" xfId="8619"/>
    <cellStyle name="style1459931508665" xfId="8620"/>
    <cellStyle name="style1459931508759" xfId="8621"/>
    <cellStyle name="style1459931508853" xfId="8622"/>
    <cellStyle name="style1459931508947" xfId="8623"/>
    <cellStyle name="style1459931509040" xfId="8624"/>
    <cellStyle name="style1459931509447" xfId="8625"/>
    <cellStyle name="style1459931509525" xfId="8626"/>
    <cellStyle name="style1459931511150" xfId="8627"/>
    <cellStyle name="style1459931511228" xfId="8628"/>
    <cellStyle name="style1459931511306" xfId="8629"/>
    <cellStyle name="style1459931511384" xfId="8630"/>
    <cellStyle name="style1459931511447" xfId="8631"/>
    <cellStyle name="style1459931512603" xfId="8632"/>
    <cellStyle name="style1459931512681" xfId="8633"/>
    <cellStyle name="style1459931512978" xfId="8634"/>
    <cellStyle name="style1459931513056" xfId="8635"/>
    <cellStyle name="style1460365280386" xfId="2834"/>
    <cellStyle name="style1460365280386 2" xfId="4841"/>
    <cellStyle name="style1460365283668" xfId="2835"/>
    <cellStyle name="style1460365283668 2" xfId="4842"/>
    <cellStyle name="style1460365283777" xfId="2836"/>
    <cellStyle name="style1460365283777 2" xfId="4843"/>
    <cellStyle name="style1460365283871" xfId="2837"/>
    <cellStyle name="style1460365283871 2" xfId="4844"/>
    <cellStyle name="style1460365284011" xfId="2838"/>
    <cellStyle name="style1460365284011 2" xfId="4845"/>
    <cellStyle name="style1460365284136" xfId="2839"/>
    <cellStyle name="style1460365284136 2" xfId="4846"/>
    <cellStyle name="style1460365284246" xfId="2840"/>
    <cellStyle name="style1460365284246 2" xfId="4847"/>
    <cellStyle name="style1460365284418" xfId="2841"/>
    <cellStyle name="style1460365284418 2" xfId="4848"/>
    <cellStyle name="style1460365284527" xfId="2842"/>
    <cellStyle name="style1460365284527 2" xfId="4849"/>
    <cellStyle name="style1460365284668" xfId="2843"/>
    <cellStyle name="style1460365284668 2" xfId="4850"/>
    <cellStyle name="style1460365284824" xfId="2844"/>
    <cellStyle name="style1460365284824 2" xfId="4851"/>
    <cellStyle name="style1460365284933" xfId="2845"/>
    <cellStyle name="style1460365284933 2" xfId="4852"/>
    <cellStyle name="style1460365285027" xfId="2846"/>
    <cellStyle name="style1460365285027 2" xfId="4853"/>
    <cellStyle name="style1460365285105" xfId="2847"/>
    <cellStyle name="style1460365285105 2" xfId="4854"/>
    <cellStyle name="style1460365285215" xfId="2848"/>
    <cellStyle name="style1460365285215 2" xfId="4855"/>
    <cellStyle name="style1460365285308" xfId="2849"/>
    <cellStyle name="style1460365285308 2" xfId="4856"/>
    <cellStyle name="style1460365285402" xfId="2850"/>
    <cellStyle name="style1460365285402 2" xfId="4857"/>
    <cellStyle name="style1460365285496" xfId="2851"/>
    <cellStyle name="style1460365285496 2" xfId="4858"/>
    <cellStyle name="style1460365285574" xfId="2852"/>
    <cellStyle name="style1460365285574 2" xfId="4859"/>
    <cellStyle name="style1460365285683" xfId="2853"/>
    <cellStyle name="style1460365285683 2" xfId="4860"/>
    <cellStyle name="style1460365285793" xfId="2854"/>
    <cellStyle name="style1460365285793 2" xfId="4861"/>
    <cellStyle name="style1460365285902" xfId="2855"/>
    <cellStyle name="style1460365285902 2" xfId="4862"/>
    <cellStyle name="style1460365286011" xfId="2856"/>
    <cellStyle name="style1460365286011 2" xfId="4863"/>
    <cellStyle name="style1460365286121" xfId="2857"/>
    <cellStyle name="style1460365286121 2" xfId="4864"/>
    <cellStyle name="style1460365286230" xfId="2858"/>
    <cellStyle name="style1460365286230 2" xfId="4865"/>
    <cellStyle name="style1460365286340" xfId="2859"/>
    <cellStyle name="style1460365286340 2" xfId="4866"/>
    <cellStyle name="style1460365286449" xfId="2860"/>
    <cellStyle name="style1460365286449 2" xfId="4867"/>
    <cellStyle name="style1460365286558" xfId="2861"/>
    <cellStyle name="style1460365286558 2" xfId="4868"/>
    <cellStyle name="style1460365286668" xfId="2862"/>
    <cellStyle name="style1460365286668 2" xfId="4869"/>
    <cellStyle name="style1460365286762" xfId="2863"/>
    <cellStyle name="style1460365286762 2" xfId="4870"/>
    <cellStyle name="style1460365286871" xfId="2864"/>
    <cellStyle name="style1460365286871 2" xfId="4871"/>
    <cellStyle name="style1460365286949" xfId="2865"/>
    <cellStyle name="style1460365286949 2" xfId="4872"/>
    <cellStyle name="style1460365287074" xfId="2866"/>
    <cellStyle name="style1460365287074 2" xfId="4873"/>
    <cellStyle name="style1460365287183" xfId="2867"/>
    <cellStyle name="style1460365287183 2" xfId="4874"/>
    <cellStyle name="style1460365287277" xfId="2868"/>
    <cellStyle name="style1460365287277 2" xfId="4875"/>
    <cellStyle name="style1460365287371" xfId="2869"/>
    <cellStyle name="style1460365287371 2" xfId="4876"/>
    <cellStyle name="style1460365287449" xfId="2870"/>
    <cellStyle name="style1460365287449 2" xfId="4877"/>
    <cellStyle name="style1460365287543" xfId="2871"/>
    <cellStyle name="style1460365287543 2" xfId="4878"/>
    <cellStyle name="style1460365287652" xfId="2872"/>
    <cellStyle name="style1460365287652 2" xfId="4879"/>
    <cellStyle name="style1460365287777" xfId="2873"/>
    <cellStyle name="style1460365287777 2" xfId="4880"/>
    <cellStyle name="style1460365287871" xfId="2874"/>
    <cellStyle name="style1460365287871 2" xfId="4881"/>
    <cellStyle name="style1460365287965" xfId="2875"/>
    <cellStyle name="style1460365287965 2" xfId="4882"/>
    <cellStyle name="style1460365288105" xfId="2876"/>
    <cellStyle name="style1460365288105 2" xfId="4883"/>
    <cellStyle name="style1460365288199" xfId="2877"/>
    <cellStyle name="style1460365288199 2" xfId="4884"/>
    <cellStyle name="style1460365288293" xfId="2878"/>
    <cellStyle name="style1460365288293 2" xfId="4885"/>
    <cellStyle name="style1460365288402" xfId="2879"/>
    <cellStyle name="style1460365288402 2" xfId="4886"/>
    <cellStyle name="style1460365288543" xfId="2880"/>
    <cellStyle name="style1460365288543 2" xfId="4887"/>
    <cellStyle name="style1460365288621" xfId="2881"/>
    <cellStyle name="style1460365288621 2" xfId="4888"/>
    <cellStyle name="style1460365288699" xfId="2882"/>
    <cellStyle name="style1460365288699 2" xfId="4889"/>
    <cellStyle name="style1460365288808" xfId="2883"/>
    <cellStyle name="style1460365288808 2" xfId="4890"/>
    <cellStyle name="style1460365288918" xfId="2884"/>
    <cellStyle name="style1460365288918 2" xfId="4891"/>
    <cellStyle name="style1460365288980" xfId="2885"/>
    <cellStyle name="style1460365288980 2" xfId="4892"/>
    <cellStyle name="style1460365289058" xfId="2886"/>
    <cellStyle name="style1460365289058 2" xfId="4893"/>
    <cellStyle name="style1460365289137" xfId="2887"/>
    <cellStyle name="style1460365289137 2" xfId="4894"/>
    <cellStyle name="style1460365289215" xfId="2888"/>
    <cellStyle name="style1460365289215 2" xfId="4895"/>
    <cellStyle name="style1460365289293" xfId="2889"/>
    <cellStyle name="style1460365289293 2" xfId="4896"/>
    <cellStyle name="style1460365289371" xfId="2890"/>
    <cellStyle name="style1460365289371 2" xfId="4897"/>
    <cellStyle name="style1460365289449" xfId="2891"/>
    <cellStyle name="style1460365289449 2" xfId="4898"/>
    <cellStyle name="style1460365289527" xfId="2892"/>
    <cellStyle name="style1460365289527 2" xfId="4899"/>
    <cellStyle name="style1460365290168" xfId="2893"/>
    <cellStyle name="style1460365290168 2" xfId="4900"/>
    <cellStyle name="style1460365290277" xfId="2894"/>
    <cellStyle name="style1460365290277 2" xfId="4901"/>
    <cellStyle name="style1460365290371" xfId="2895"/>
    <cellStyle name="style1460365290371 2" xfId="4902"/>
    <cellStyle name="style1460365290449" xfId="2896"/>
    <cellStyle name="style1460365290449 2" xfId="4903"/>
    <cellStyle name="style1460365291246" xfId="2897"/>
    <cellStyle name="style1460365291246 2" xfId="4904"/>
    <cellStyle name="style1460365291871" xfId="2898"/>
    <cellStyle name="style1460365291871 2" xfId="4905"/>
    <cellStyle name="style1460365291934" xfId="2899"/>
    <cellStyle name="style1460365291934 2" xfId="4906"/>
    <cellStyle name="style1467963868888" xfId="4925"/>
    <cellStyle name="style1467963869013" xfId="4926"/>
    <cellStyle name="style1467963869138" xfId="4927"/>
    <cellStyle name="style1467963869263" xfId="4928"/>
    <cellStyle name="style1467963873139" xfId="4929"/>
    <cellStyle name="style1467963873232" xfId="4930"/>
    <cellStyle name="style1467963873342" xfId="4931"/>
    <cellStyle name="style1467963873420" xfId="4932"/>
    <cellStyle name="style1467963873514" xfId="4933"/>
    <cellStyle name="style1467963873639" xfId="4934"/>
    <cellStyle name="style1467963873764" xfId="4935"/>
    <cellStyle name="style1467963873982" xfId="4936"/>
    <cellStyle name="style1467963874123" xfId="4937"/>
    <cellStyle name="style1467963874217" xfId="4938"/>
    <cellStyle name="style1467963874342" xfId="4939"/>
    <cellStyle name="style1467963874670" xfId="4940"/>
    <cellStyle name="style1467963874795" xfId="4941"/>
    <cellStyle name="style1467963874967" xfId="4942"/>
    <cellStyle name="style1467963876311" xfId="4943"/>
    <cellStyle name="style1467963876576" xfId="4944"/>
    <cellStyle name="style1467963876686" xfId="4945"/>
    <cellStyle name="style1467963876826" xfId="4946"/>
    <cellStyle name="style1467963876967" xfId="4947"/>
    <cellStyle name="style1467963877139" xfId="4948"/>
    <cellStyle name="style1467963877326" xfId="4949"/>
    <cellStyle name="style1468244005493" xfId="4950"/>
    <cellStyle name="style1468244005696" xfId="4951"/>
    <cellStyle name="style1468244005868" xfId="4952"/>
    <cellStyle name="style1468244006025" xfId="4953"/>
    <cellStyle name="style1468244011025" xfId="4954"/>
    <cellStyle name="style1468244011150" xfId="4955"/>
    <cellStyle name="style1468244011290" xfId="4956"/>
    <cellStyle name="style1468244011384" xfId="4957"/>
    <cellStyle name="style1468244011509" xfId="4958"/>
    <cellStyle name="style1468244011634" xfId="4959"/>
    <cellStyle name="style1468244011759" xfId="4960"/>
    <cellStyle name="style1468244011853" xfId="4961"/>
    <cellStyle name="style1468244011962" xfId="4962"/>
    <cellStyle name="style1468244012087" xfId="4963"/>
    <cellStyle name="style1468244013947" xfId="4964"/>
    <cellStyle name="style1468244014228" xfId="4965"/>
    <cellStyle name="style1468244014337" xfId="4966"/>
    <cellStyle name="style1468244014462" xfId="4967"/>
    <cellStyle name="style1468244014619" xfId="4968"/>
    <cellStyle name="style1468244014744" xfId="4969"/>
    <cellStyle name="style1468244014900" xfId="4970"/>
    <cellStyle name="style1468245796291" xfId="5813"/>
    <cellStyle name="style1468245796510" xfId="5814"/>
    <cellStyle name="style1468245796635" xfId="5815"/>
    <cellStyle name="style1468245796776" xfId="5816"/>
    <cellStyle name="style1468245796901" xfId="5817"/>
    <cellStyle name="style1468245797041" xfId="5818"/>
    <cellStyle name="style1468245797135" xfId="5819"/>
    <cellStyle name="style1468245797276" xfId="5820"/>
    <cellStyle name="style1468245797401" xfId="5821"/>
    <cellStyle name="style1468245797526" xfId="5822"/>
    <cellStyle name="style1468245797666" xfId="5823"/>
    <cellStyle name="style1468245797791" xfId="5824"/>
    <cellStyle name="style1468245797901" xfId="5825"/>
    <cellStyle name="style1468245798026" xfId="5826"/>
    <cellStyle name="style1468245798166" xfId="5827"/>
    <cellStyle name="style1468245798260" xfId="5828"/>
    <cellStyle name="style1468245798354" xfId="5829"/>
    <cellStyle name="style1468245798463" xfId="5830"/>
    <cellStyle name="style1468245798557" xfId="5831"/>
    <cellStyle name="style1468245798666" xfId="5832"/>
    <cellStyle name="style1468245798776" xfId="5833"/>
    <cellStyle name="style1468245798885" xfId="5834"/>
    <cellStyle name="style1468245799010" xfId="5835"/>
    <cellStyle name="style1468245799119" xfId="5836"/>
    <cellStyle name="style1468245799244" xfId="5837"/>
    <cellStyle name="style1468245799354" xfId="5838"/>
    <cellStyle name="style1468245799463" xfId="5839"/>
    <cellStyle name="style1468245799572" xfId="5840"/>
    <cellStyle name="style1468245799697" xfId="5841"/>
    <cellStyle name="style1468245799807" xfId="5842"/>
    <cellStyle name="style1468245799916" xfId="5843"/>
    <cellStyle name="style1468245800026" xfId="5844"/>
    <cellStyle name="style1468245800135" xfId="5845"/>
    <cellStyle name="style1468245800244" xfId="5846"/>
    <cellStyle name="style1468245800369" xfId="5847"/>
    <cellStyle name="style1468245800479" xfId="5848"/>
    <cellStyle name="style1468245800588" xfId="5849"/>
    <cellStyle name="style1468245800791" xfId="5850"/>
    <cellStyle name="style1468245800947" xfId="5851"/>
    <cellStyle name="style1468245801041" xfId="5852"/>
    <cellStyle name="style1468245801135" xfId="5853"/>
    <cellStyle name="style1468245801244" xfId="5854"/>
    <cellStyle name="style1468245801322" xfId="5855"/>
    <cellStyle name="style1468245801432" xfId="5856"/>
    <cellStyle name="style1468245801557" xfId="5857"/>
    <cellStyle name="style1468245801698" xfId="5858"/>
    <cellStyle name="style1468245801885" xfId="5859"/>
    <cellStyle name="style1468245801979" xfId="5860"/>
    <cellStyle name="style1468245802073" xfId="5861"/>
    <cellStyle name="style1468245802182" xfId="5862"/>
    <cellStyle name="style1468245802307" xfId="5863"/>
    <cellStyle name="style1468245802463" xfId="5864"/>
    <cellStyle name="style1468245802651" xfId="5865"/>
    <cellStyle name="style1468245802838" xfId="5866"/>
    <cellStyle name="style1468245802963" xfId="5867"/>
    <cellStyle name="style1468245803088" xfId="5868"/>
    <cellStyle name="style1468245803213" xfId="5869"/>
    <cellStyle name="style1468245803338" xfId="5870"/>
    <cellStyle name="style1468245803526" xfId="5871"/>
    <cellStyle name="style1468245803651" xfId="5872"/>
    <cellStyle name="style1468245803760" xfId="5873"/>
    <cellStyle name="style1468245803885" xfId="5874"/>
    <cellStyle name="style1468245804010" xfId="5875"/>
    <cellStyle name="style1468245804135" xfId="5876"/>
    <cellStyle name="style1468245804260" xfId="5877"/>
    <cellStyle name="style1468245804385" xfId="5878"/>
    <cellStyle name="style1468245804510" xfId="5879"/>
    <cellStyle name="style1468245804651" xfId="5880"/>
    <cellStyle name="style1468245804776" xfId="5881"/>
    <cellStyle name="style1468245804916" xfId="5882"/>
    <cellStyle name="style1468245805057" xfId="5883"/>
    <cellStyle name="style1468245805291" xfId="5884"/>
    <cellStyle name="style1468245805416" xfId="5885"/>
    <cellStyle name="style1468245805526" xfId="5886"/>
    <cellStyle name="style1468245805666" xfId="5887"/>
    <cellStyle name="style1468245805823" xfId="5888"/>
    <cellStyle name="style1468245805932" xfId="5889"/>
    <cellStyle name="style1468245806057" xfId="5890"/>
    <cellStyle name="style1468245806151" xfId="5891"/>
    <cellStyle name="style1468245806260" xfId="5892"/>
    <cellStyle name="style1468245806385" xfId="5893"/>
    <cellStyle name="style1468245806494" xfId="5894"/>
    <cellStyle name="style1468245806620" xfId="5895"/>
    <cellStyle name="style1468245806729" xfId="5896"/>
    <cellStyle name="style1468245806932" xfId="5897"/>
    <cellStyle name="style1468245807026" xfId="5898"/>
    <cellStyle name="style1468245807245" xfId="5899"/>
    <cellStyle name="style1468329697853" xfId="4971"/>
    <cellStyle name="style1468329698103" xfId="4972"/>
    <cellStyle name="style1468329698228" xfId="4973"/>
    <cellStyle name="style1468329698399" xfId="4974"/>
    <cellStyle name="style1468329698556" xfId="4975"/>
    <cellStyle name="style1468329698712" xfId="4976"/>
    <cellStyle name="style1468329698837" xfId="4977"/>
    <cellStyle name="style1468329699009" xfId="4978"/>
    <cellStyle name="style1468329699149" xfId="4979"/>
    <cellStyle name="style1468329699274" xfId="4980"/>
    <cellStyle name="style1468329699415" xfId="4981"/>
    <cellStyle name="style1468329699540" xfId="4982"/>
    <cellStyle name="style1468329699649" xfId="4983"/>
    <cellStyle name="style1468329699774" xfId="4984"/>
    <cellStyle name="style1468329699915" xfId="4985"/>
    <cellStyle name="style1468329699993" xfId="4986"/>
    <cellStyle name="style1468329700087" xfId="4987"/>
    <cellStyle name="style1468329700196" xfId="4988"/>
    <cellStyle name="style1468329700290" xfId="4989"/>
    <cellStyle name="style1468329700399" xfId="4990"/>
    <cellStyle name="style1468329700540" xfId="4991"/>
    <cellStyle name="style1468329700649" xfId="4992"/>
    <cellStyle name="style1468329700759" xfId="4993"/>
    <cellStyle name="style1468329700868" xfId="4994"/>
    <cellStyle name="style1468329700993" xfId="4995"/>
    <cellStyle name="style1468329701103" xfId="4996"/>
    <cellStyle name="style1468329701259" xfId="4997"/>
    <cellStyle name="style1468329701368" xfId="4998"/>
    <cellStyle name="style1468329701493" xfId="4999"/>
    <cellStyle name="style1468329701603" xfId="5000"/>
    <cellStyle name="style1468329701728" xfId="5001"/>
    <cellStyle name="style1468329701853" xfId="5002"/>
    <cellStyle name="style1468329701978" xfId="5003"/>
    <cellStyle name="style1468329702087" xfId="5004"/>
    <cellStyle name="style1468329702212" xfId="5005"/>
    <cellStyle name="style1468329702337" xfId="5006"/>
    <cellStyle name="style1468329702446" xfId="5007"/>
    <cellStyle name="style1468329702556" xfId="5008"/>
    <cellStyle name="style1468329702696" xfId="5009"/>
    <cellStyle name="style1468329702790" xfId="5010"/>
    <cellStyle name="style1468329702868" xfId="5011"/>
    <cellStyle name="style1468329702946" xfId="5012"/>
    <cellStyle name="style1468329703087" xfId="5013"/>
    <cellStyle name="style1468329703212" xfId="5014"/>
    <cellStyle name="style1468329703368" xfId="5015"/>
    <cellStyle name="style1468329703587" xfId="5016"/>
    <cellStyle name="style1468329703743" xfId="5017"/>
    <cellStyle name="style1468329703837" xfId="5018"/>
    <cellStyle name="style1468329703931" xfId="5019"/>
    <cellStyle name="style1468329704040" xfId="5020"/>
    <cellStyle name="style1468329704165" xfId="5021"/>
    <cellStyle name="style1468329704290" xfId="5022"/>
    <cellStyle name="style1468329704384" xfId="5023"/>
    <cellStyle name="style1468329704509" xfId="5024"/>
    <cellStyle name="style1468329704650" xfId="5025"/>
    <cellStyle name="style1468329704775" xfId="5026"/>
    <cellStyle name="style1468329704868" xfId="5027"/>
    <cellStyle name="style1468329704993" xfId="5028"/>
    <cellStyle name="style1468329705118" xfId="5029"/>
    <cellStyle name="style1468329705400" xfId="5030"/>
    <cellStyle name="style1468329705525" xfId="5031"/>
    <cellStyle name="style1468329705743" xfId="5032"/>
    <cellStyle name="style1468329705868" xfId="5033"/>
    <cellStyle name="style1468329705993" xfId="5034"/>
    <cellStyle name="style1468329706118" xfId="5035"/>
    <cellStyle name="style1468329706243" xfId="5036"/>
    <cellStyle name="style1468329706368" xfId="5037"/>
    <cellStyle name="style1468329706618" xfId="5038"/>
    <cellStyle name="style1468329706712" xfId="5039"/>
    <cellStyle name="style1468329706962" xfId="5040"/>
    <cellStyle name="style1468329707056" xfId="5041"/>
    <cellStyle name="style1468329707150" xfId="5042"/>
    <cellStyle name="style1468329707243" xfId="5043"/>
    <cellStyle name="style1468329707337" xfId="5044"/>
    <cellStyle name="style1468329707478" xfId="5045"/>
    <cellStyle name="style1468329707634" xfId="5046"/>
    <cellStyle name="style1468329708259" xfId="5047"/>
    <cellStyle name="style1468329708353" xfId="5048"/>
    <cellStyle name="style1468329708447" xfId="5049"/>
    <cellStyle name="style1468329709009" xfId="5050"/>
    <cellStyle name="style1468329709103" xfId="5051"/>
    <cellStyle name="style1468329709259" xfId="5052"/>
    <cellStyle name="style1468329709993" xfId="5053"/>
    <cellStyle name="style1468329710072" xfId="5054"/>
    <cellStyle name="style1468329710165" xfId="5055"/>
    <cellStyle name="style1468329710275" xfId="5056"/>
    <cellStyle name="style1468329710384" xfId="5057"/>
    <cellStyle name="style1468329710478" xfId="5058"/>
    <cellStyle name="style1468329710587" xfId="5059"/>
    <cellStyle name="style1468329710681" xfId="5060"/>
    <cellStyle name="style1468329710775" xfId="5061"/>
    <cellStyle name="style1468329710884" xfId="5062"/>
    <cellStyle name="style1468329711603" xfId="5063"/>
    <cellStyle name="style1468329711712" xfId="5064"/>
    <cellStyle name="style1468329711806" xfId="5065"/>
    <cellStyle name="style1468329711915" xfId="5066"/>
    <cellStyle name="style1468329712478" xfId="5067"/>
    <cellStyle name="style1468329712572" xfId="5068"/>
    <cellStyle name="style1468329712681" xfId="5069"/>
    <cellStyle name="style1468329712744" xfId="5070"/>
    <cellStyle name="style1468329713072" xfId="5071"/>
    <cellStyle name="style1468329713150" xfId="5072"/>
    <cellStyle name="style1468329713415" xfId="5073"/>
    <cellStyle name="style1468329713556" xfId="5074"/>
    <cellStyle name="style1468329713697" xfId="5075"/>
    <cellStyle name="style1468329713790" xfId="5076"/>
    <cellStyle name="style1468329713869" xfId="5077"/>
    <cellStyle name="style1468329714509" xfId="5078"/>
    <cellStyle name="style1468329714572" xfId="5079"/>
    <cellStyle name="style1468329714650" xfId="5080"/>
    <cellStyle name="style1468329714728" xfId="5081"/>
    <cellStyle name="style1468329714822" xfId="5082"/>
    <cellStyle name="style1468329714900" xfId="5083"/>
    <cellStyle name="style1468330557046" xfId="5900"/>
    <cellStyle name="style1468330557187" xfId="5901"/>
    <cellStyle name="style1468330557281" xfId="5902"/>
    <cellStyle name="style1468330557437" xfId="5903"/>
    <cellStyle name="style1468330557593" xfId="5904"/>
    <cellStyle name="style1468330557718" xfId="5905"/>
    <cellStyle name="style1468330557812" xfId="5906"/>
    <cellStyle name="style1468330557953" xfId="5907"/>
    <cellStyle name="style1468330558062" xfId="5908"/>
    <cellStyle name="style1468330558203" xfId="5909"/>
    <cellStyle name="style1468330558312" xfId="5910"/>
    <cellStyle name="style1468330558421" xfId="5911"/>
    <cellStyle name="style1468330558531" xfId="5912"/>
    <cellStyle name="style1468330558640" xfId="5913"/>
    <cellStyle name="style1468330558765" xfId="5914"/>
    <cellStyle name="style1468330558859" xfId="5915"/>
    <cellStyle name="style1468330558953" xfId="5916"/>
    <cellStyle name="style1468330559093" xfId="5917"/>
    <cellStyle name="style1468330559234" xfId="5918"/>
    <cellStyle name="style1468330559453" xfId="5919"/>
    <cellStyle name="style1468330559593" xfId="5920"/>
    <cellStyle name="style1468330559703" xfId="5921"/>
    <cellStyle name="style1468330559812" xfId="5922"/>
    <cellStyle name="style1468330559937" xfId="5923"/>
    <cellStyle name="style1468330560046" xfId="5924"/>
    <cellStyle name="style1468330560171" xfId="5925"/>
    <cellStyle name="style1468330560281" xfId="5926"/>
    <cellStyle name="style1468330560390" xfId="5927"/>
    <cellStyle name="style1468330560515" xfId="5928"/>
    <cellStyle name="style1468330560625" xfId="5929"/>
    <cellStyle name="style1468330560781" xfId="5930"/>
    <cellStyle name="style1468330560968" xfId="5931"/>
    <cellStyle name="style1468330561172" xfId="5932"/>
    <cellStyle name="style1468330561281" xfId="5933"/>
    <cellStyle name="style1468330561390" xfId="5934"/>
    <cellStyle name="style1468330561500" xfId="5935"/>
    <cellStyle name="style1468330561609" xfId="5936"/>
    <cellStyle name="style1468330561750" xfId="5937"/>
    <cellStyle name="style1468330561859" xfId="5938"/>
    <cellStyle name="style1468330561968" xfId="5939"/>
    <cellStyle name="style1468330562047" xfId="5940"/>
    <cellStyle name="style1468330562140" xfId="5941"/>
    <cellStyle name="style1468330562250" xfId="5942"/>
    <cellStyle name="style1468330562375" xfId="5943"/>
    <cellStyle name="style1468330562484" xfId="5944"/>
    <cellStyle name="style1468330562593" xfId="5945"/>
    <cellStyle name="style1468330562718" xfId="5946"/>
    <cellStyle name="style1468330562797" xfId="5947"/>
    <cellStyle name="style1468330562890" xfId="5948"/>
    <cellStyle name="style1468330563000" xfId="5949"/>
    <cellStyle name="style1468330563172" xfId="5950"/>
    <cellStyle name="style1468330563281" xfId="5951"/>
    <cellStyle name="style1468330563359" xfId="5952"/>
    <cellStyle name="style1468330563500" xfId="5953"/>
    <cellStyle name="style1468330563625" xfId="5954"/>
    <cellStyle name="style1468330563765" xfId="5955"/>
    <cellStyle name="style1468330563859" xfId="5956"/>
    <cellStyle name="style1468330564000" xfId="5957"/>
    <cellStyle name="style1468330564140" xfId="5958"/>
    <cellStyle name="style1468330564328" xfId="5959"/>
    <cellStyle name="style1468330564406" xfId="5960"/>
    <cellStyle name="style1468330564500" xfId="5961"/>
    <cellStyle name="style1468330564640" xfId="5962"/>
    <cellStyle name="style1468330564812" xfId="5963"/>
    <cellStyle name="style1468330565015" xfId="5964"/>
    <cellStyle name="style1468330565218" xfId="5965"/>
    <cellStyle name="style1468330565359" xfId="5966"/>
    <cellStyle name="style1468330565515" xfId="5967"/>
    <cellStyle name="style1468330565609" xfId="5968"/>
    <cellStyle name="style1468330565828" xfId="5969"/>
    <cellStyle name="style1468330565984" xfId="5970"/>
    <cellStyle name="style1468330566140" xfId="5971"/>
    <cellStyle name="style1468330566234" xfId="5972"/>
    <cellStyle name="style1468330566312" xfId="5973"/>
    <cellStyle name="style1468330566422" xfId="5974"/>
    <cellStyle name="style1468330566547" xfId="5975"/>
    <cellStyle name="style1468330566781" xfId="5976"/>
    <cellStyle name="style1468330566890" xfId="5977"/>
    <cellStyle name="style1468330566984" xfId="5978"/>
    <cellStyle name="style1468330567219" xfId="5979"/>
    <cellStyle name="style1468330567312" xfId="5980"/>
    <cellStyle name="style1468330567469" xfId="5981"/>
    <cellStyle name="style1468330568078" xfId="5982"/>
    <cellStyle name="style1468330568203" xfId="5983"/>
    <cellStyle name="style1468330568422" xfId="5984"/>
    <cellStyle name="style1468330568625" xfId="5985"/>
    <cellStyle name="style1468330568828" xfId="5986"/>
    <cellStyle name="style1468330568969" xfId="5987"/>
    <cellStyle name="style1468330569125" xfId="5988"/>
    <cellStyle name="style1468330569297" xfId="5989"/>
    <cellStyle name="style1468330569437" xfId="5990"/>
    <cellStyle name="style1468330569640" xfId="5991"/>
    <cellStyle name="style1468330570844" xfId="5992"/>
    <cellStyle name="style1468330571047" xfId="5993"/>
    <cellStyle name="style1468330571203" xfId="5994"/>
    <cellStyle name="style1468330571312" xfId="5995"/>
    <cellStyle name="style1468330571437" xfId="5996"/>
    <cellStyle name="style1468330571641" xfId="5997"/>
    <cellStyle name="style1468330571859" xfId="5998"/>
    <cellStyle name="style1468330572016" xfId="5999"/>
    <cellStyle name="style1468330572375" xfId="6000"/>
    <cellStyle name="style1468330572484" xfId="6001"/>
    <cellStyle name="style1468330573062" xfId="6002"/>
    <cellStyle name="style1468330573281" xfId="6003"/>
    <cellStyle name="style1468330573469" xfId="6004"/>
    <cellStyle name="style1468330573594" xfId="6005"/>
    <cellStyle name="style1468330573687" xfId="6006"/>
    <cellStyle name="style1468330574734" xfId="6007"/>
    <cellStyle name="style1468330574875" xfId="6008"/>
    <cellStyle name="style1468330575031" xfId="6009"/>
    <cellStyle name="style1468330575125" xfId="6010"/>
    <cellStyle name="style1468330575219" xfId="6011"/>
    <cellStyle name="style1468330575313" xfId="6012"/>
    <cellStyle name="style1468330738817" xfId="5084"/>
    <cellStyle name="style1468330738957" xfId="5085"/>
    <cellStyle name="style1468330739051" xfId="5086"/>
    <cellStyle name="style1468330739207" xfId="5087"/>
    <cellStyle name="style1468330739364" xfId="5088"/>
    <cellStyle name="style1468330739489" xfId="5089"/>
    <cellStyle name="style1468330739598" xfId="5090"/>
    <cellStyle name="style1468330739754" xfId="5091"/>
    <cellStyle name="style1468330739910" xfId="5092"/>
    <cellStyle name="style1468330740020" xfId="5093"/>
    <cellStyle name="style1468330740129" xfId="5094"/>
    <cellStyle name="style1468330740254" xfId="5095"/>
    <cellStyle name="style1468330740379" xfId="5096"/>
    <cellStyle name="style1468330740504" xfId="5097"/>
    <cellStyle name="style1468330740629" xfId="5098"/>
    <cellStyle name="style1468330740754" xfId="5099"/>
    <cellStyle name="style1468330740848" xfId="5100"/>
    <cellStyle name="style1468330740957" xfId="5101"/>
    <cellStyle name="style1468330741051" xfId="5102"/>
    <cellStyle name="style1468330741192" xfId="5103"/>
    <cellStyle name="style1468330741332" xfId="5104"/>
    <cellStyle name="style1468330741473" xfId="5105"/>
    <cellStyle name="style1468330741598" xfId="5106"/>
    <cellStyle name="style1468330741786" xfId="5107"/>
    <cellStyle name="style1468330741989" xfId="5108"/>
    <cellStyle name="style1468330742129" xfId="5109"/>
    <cellStyle name="style1468330742270" xfId="5110"/>
    <cellStyle name="style1468330742379" xfId="5111"/>
    <cellStyle name="style1468330742504" xfId="5112"/>
    <cellStyle name="style1468330742614" xfId="5113"/>
    <cellStyle name="style1468330742754" xfId="5114"/>
    <cellStyle name="style1468330742911" xfId="5115"/>
    <cellStyle name="style1468330743067" xfId="5116"/>
    <cellStyle name="style1468330743270" xfId="5117"/>
    <cellStyle name="style1468330743442" xfId="5118"/>
    <cellStyle name="style1468330743582" xfId="5119"/>
    <cellStyle name="style1468330743723" xfId="5120"/>
    <cellStyle name="style1468330743864" xfId="5121"/>
    <cellStyle name="style1468330744004" xfId="5122"/>
    <cellStyle name="style1468330744129" xfId="5123"/>
    <cellStyle name="style1468330744223" xfId="5124"/>
    <cellStyle name="style1468330744301" xfId="5125"/>
    <cellStyle name="style1468330744457" xfId="5126"/>
    <cellStyle name="style1468330744598" xfId="5127"/>
    <cellStyle name="style1468330744707" xfId="5128"/>
    <cellStyle name="style1468330744832" xfId="5129"/>
    <cellStyle name="style1468330744957" xfId="5130"/>
    <cellStyle name="style1468330745161" xfId="5131"/>
    <cellStyle name="style1468330745317" xfId="5132"/>
    <cellStyle name="style1468330745411" xfId="5133"/>
    <cellStyle name="style1468330745536" xfId="5134"/>
    <cellStyle name="style1468330745707" xfId="5135"/>
    <cellStyle name="style1468330745895" xfId="5136"/>
    <cellStyle name="style1468330746051" xfId="5137"/>
    <cellStyle name="style1468330746208" xfId="5138"/>
    <cellStyle name="style1468330746333" xfId="5139"/>
    <cellStyle name="style1468330746442" xfId="5140"/>
    <cellStyle name="style1468330746551" xfId="5141"/>
    <cellStyle name="style1468330746692" xfId="5142"/>
    <cellStyle name="style1468330746817" xfId="5143"/>
    <cellStyle name="style1468330746958" xfId="5144"/>
    <cellStyle name="style1468330747083" xfId="5145"/>
    <cellStyle name="style1468330747223" xfId="5146"/>
    <cellStyle name="style1468330747442" xfId="5147"/>
    <cellStyle name="style1468330747598" xfId="5148"/>
    <cellStyle name="style1468330747801" xfId="5149"/>
    <cellStyle name="style1468330747911" xfId="5150"/>
    <cellStyle name="style1468330748083" xfId="5151"/>
    <cellStyle name="style1468330748176" xfId="5152"/>
    <cellStyle name="style1468330748333" xfId="5153"/>
    <cellStyle name="style1468330748536" xfId="5154"/>
    <cellStyle name="style1468330748708" xfId="5155"/>
    <cellStyle name="style1468330748817" xfId="5156"/>
    <cellStyle name="style1468330748942" xfId="5157"/>
    <cellStyle name="style1468330749083" xfId="5158"/>
    <cellStyle name="style1468330749239" xfId="5159"/>
    <cellStyle name="style1468330749395" xfId="5160"/>
    <cellStyle name="style1468330749520" xfId="5161"/>
    <cellStyle name="style1468330749645" xfId="5162"/>
    <cellStyle name="style1468330749770" xfId="5163"/>
    <cellStyle name="style1468330749848" xfId="5164"/>
    <cellStyle name="style1468330749926" xfId="5165"/>
    <cellStyle name="style1468330750036" xfId="5166"/>
    <cellStyle name="style1468330750192" xfId="5167"/>
    <cellStyle name="style1468330750426" xfId="5168"/>
    <cellStyle name="style1468330750504" xfId="5169"/>
    <cellStyle name="style1468330750911" xfId="5170"/>
    <cellStyle name="style1468330751020" xfId="5171"/>
    <cellStyle name="style1468330751161" xfId="5172"/>
    <cellStyle name="style1468330751286" xfId="5173"/>
    <cellStyle name="style1468330751411" xfId="5174"/>
    <cellStyle name="style1468330751536" xfId="5175"/>
    <cellStyle name="style1468330751676" xfId="5176"/>
    <cellStyle name="style1468330751817" xfId="5177"/>
    <cellStyle name="style1468330751926" xfId="5178"/>
    <cellStyle name="style1468330752005" xfId="5179"/>
    <cellStyle name="style1468330752098" xfId="5180"/>
    <cellStyle name="style1468330752176" xfId="5181"/>
    <cellStyle name="style1468330752255" xfId="5182"/>
    <cellStyle name="style1468330752348" xfId="5183"/>
    <cellStyle name="style1468330752426" xfId="5184"/>
    <cellStyle name="style1468330752551" xfId="5185"/>
    <cellStyle name="style1468330752661" xfId="5186"/>
    <cellStyle name="style1468330755411" xfId="5187"/>
    <cellStyle name="style1468330755598" xfId="5188"/>
    <cellStyle name="style1468330756880" xfId="5189"/>
    <cellStyle name="style1468330757036" xfId="5190"/>
    <cellStyle name="style1468330757505" xfId="5191"/>
    <cellStyle name="style1468330758005" xfId="5192"/>
    <cellStyle name="style1468330759098" xfId="5193"/>
    <cellStyle name="style1468330759208" xfId="5194"/>
    <cellStyle name="style1468330759302" xfId="5195"/>
    <cellStyle name="style1468330759395" xfId="5196"/>
    <cellStyle name="style1468330759489" xfId="5197"/>
    <cellStyle name="style1471329767287" xfId="6013"/>
    <cellStyle name="style1471329767506" xfId="6014"/>
    <cellStyle name="style1471329767756" xfId="6015"/>
    <cellStyle name="style1471329767896" xfId="6016"/>
    <cellStyle name="style1471329768068" xfId="6017"/>
    <cellStyle name="style1471329768318" xfId="6018"/>
    <cellStyle name="style1471329768490" xfId="6019"/>
    <cellStyle name="style1471329768615" xfId="6020"/>
    <cellStyle name="style1471329768787" xfId="6021"/>
    <cellStyle name="style1471329768943" xfId="6022"/>
    <cellStyle name="style1471329769115" xfId="6023"/>
    <cellStyle name="style1471329769287" xfId="6024"/>
    <cellStyle name="style1471329769443" xfId="6025"/>
    <cellStyle name="style1471329769599" xfId="6026"/>
    <cellStyle name="style1471329769756" xfId="6027"/>
    <cellStyle name="style1471329769912" xfId="6028"/>
    <cellStyle name="style1471329770021" xfId="6029"/>
    <cellStyle name="style1471329770146" xfId="6030"/>
    <cellStyle name="style1471329770287" xfId="6031"/>
    <cellStyle name="style1471329770396" xfId="6032"/>
    <cellStyle name="style1471329770552" xfId="6033"/>
    <cellStyle name="style1471329770709" xfId="6034"/>
    <cellStyle name="style1471329770849" xfId="6035"/>
    <cellStyle name="style1471329770990" xfId="6036"/>
    <cellStyle name="style1471329771131" xfId="6037"/>
    <cellStyle name="style1471329771287" xfId="6038"/>
    <cellStyle name="style1471329771443" xfId="6039"/>
    <cellStyle name="style1471329771599" xfId="6040"/>
    <cellStyle name="style1471329771740" xfId="6041"/>
    <cellStyle name="style1471329771881" xfId="6042"/>
    <cellStyle name="style1471329772021" xfId="6043"/>
    <cellStyle name="style1471329772146" xfId="6044"/>
    <cellStyle name="style1471329772365" xfId="6045"/>
    <cellStyle name="style1471329772506" xfId="6046"/>
    <cellStyle name="style1471329772646" xfId="6047"/>
    <cellStyle name="style1471329772803" xfId="6048"/>
    <cellStyle name="style1471329772959" xfId="6049"/>
    <cellStyle name="style1471329773099" xfId="6050"/>
    <cellStyle name="style1471329773256" xfId="6051"/>
    <cellStyle name="style1471329773428" xfId="6052"/>
    <cellStyle name="style1471329773553" xfId="6053"/>
    <cellStyle name="style1471329773771" xfId="6054"/>
    <cellStyle name="style1471329773896" xfId="6055"/>
    <cellStyle name="style1471329774037" xfId="6056"/>
    <cellStyle name="style1471329774162" xfId="6057"/>
    <cellStyle name="style1471329774349" xfId="6058"/>
    <cellStyle name="style1471329774490" xfId="6059"/>
    <cellStyle name="style1471329774631" xfId="6060"/>
    <cellStyle name="style1471329774756" xfId="6061"/>
    <cellStyle name="style1471329774896" xfId="6062"/>
    <cellStyle name="style1471329775006" xfId="6063"/>
    <cellStyle name="style1471329775131" xfId="6064"/>
    <cellStyle name="style1471329775287" xfId="6065"/>
    <cellStyle name="style1471329775428" xfId="6066"/>
    <cellStyle name="style1471329775521" xfId="6067"/>
    <cellStyle name="style1471329775662" xfId="6068"/>
    <cellStyle name="style1471329775803" xfId="6069"/>
    <cellStyle name="style1471329775990" xfId="6070"/>
    <cellStyle name="style1471329776084" xfId="6071"/>
    <cellStyle name="style1471329776224" xfId="6072"/>
    <cellStyle name="style1471329776365" xfId="6073"/>
    <cellStyle name="style1471329776537" xfId="6074"/>
    <cellStyle name="style1471329776787" xfId="6075"/>
    <cellStyle name="style1471329776896" xfId="6076"/>
    <cellStyle name="style1471329777053" xfId="6077"/>
    <cellStyle name="style1471329777193" xfId="6078"/>
    <cellStyle name="style1471329777412" xfId="6079"/>
    <cellStyle name="style1471329777662" xfId="6080"/>
    <cellStyle name="style1471329777803" xfId="6081"/>
    <cellStyle name="style1471329777943" xfId="6082"/>
    <cellStyle name="style1471329778084" xfId="6083"/>
    <cellStyle name="style1471329778240" xfId="6084"/>
    <cellStyle name="style1471329778459" xfId="6085"/>
    <cellStyle name="style1471329778709" xfId="6086"/>
    <cellStyle name="style1471329778850" xfId="6087"/>
    <cellStyle name="style1471329778990" xfId="6088"/>
    <cellStyle name="style1471329779115" xfId="6089"/>
    <cellStyle name="style1471329779240" xfId="6090"/>
    <cellStyle name="style1471329779521" xfId="6091"/>
    <cellStyle name="style1471329780553" xfId="6092"/>
    <cellStyle name="style1471329780662" xfId="6093"/>
    <cellStyle name="style1471329781225" xfId="6094"/>
    <cellStyle name="style1471329781537" xfId="6095"/>
    <cellStyle name="style1471329782334" xfId="6096"/>
    <cellStyle name="style1471329782428" xfId="6097"/>
    <cellStyle name="style1471329782521" xfId="6098"/>
    <cellStyle name="style1471329783615" xfId="6099"/>
    <cellStyle name="style1471329783709" xfId="6100"/>
    <cellStyle name="style1471329784990" xfId="6101"/>
    <cellStyle name="style1471329785100" xfId="6102"/>
    <cellStyle name="style1471329785178" xfId="6103"/>
    <cellStyle name="style1471329785318" xfId="6104"/>
    <cellStyle name="style1471329785443" xfId="6105"/>
    <cellStyle name="style1471329785647" xfId="6106"/>
    <cellStyle name="style1471329785865" xfId="6107"/>
    <cellStyle name="style1471329786022" xfId="6108"/>
    <cellStyle name="style1471329786147" xfId="6109"/>
    <cellStyle name="style1471329786240" xfId="6110"/>
    <cellStyle name="style1471329786334" xfId="6111"/>
    <cellStyle name="style1471329786428" xfId="6112"/>
    <cellStyle name="style1471329786522" xfId="6113"/>
    <cellStyle name="style1471329786615" xfId="6114"/>
    <cellStyle name="style1471329786709" xfId="6115"/>
    <cellStyle name="style1471329786834" xfId="6116"/>
    <cellStyle name="style1471329786975" xfId="6117"/>
    <cellStyle name="style1471329856148" xfId="6118"/>
    <cellStyle name="style1471329856398" xfId="6119"/>
    <cellStyle name="style1471329856539" xfId="6120"/>
    <cellStyle name="style1471329856648" xfId="6121"/>
    <cellStyle name="style1471329856835" xfId="6122"/>
    <cellStyle name="style1471329857007" xfId="6123"/>
    <cellStyle name="style1471329857132" xfId="6124"/>
    <cellStyle name="style1471329857210" xfId="6125"/>
    <cellStyle name="style1471329857351" xfId="6126"/>
    <cellStyle name="style1471329857492" xfId="6127"/>
    <cellStyle name="style1471329857710" xfId="6128"/>
    <cellStyle name="style1471329857914" xfId="6129"/>
    <cellStyle name="style1471329858054" xfId="6130"/>
    <cellStyle name="style1471329858164" xfId="6131"/>
    <cellStyle name="style1471329858289" xfId="6132"/>
    <cellStyle name="style1471329858414" xfId="6133"/>
    <cellStyle name="style1471329858523" xfId="6134"/>
    <cellStyle name="style1471329858601" xfId="6135"/>
    <cellStyle name="style1471329858773" xfId="6136"/>
    <cellStyle name="style1471329858929" xfId="6137"/>
    <cellStyle name="style1471329859164" xfId="6138"/>
    <cellStyle name="style1471329859320" xfId="6139"/>
    <cellStyle name="style1471329859429" xfId="6140"/>
    <cellStyle name="style1471329859601" xfId="6141"/>
    <cellStyle name="style1471329859820" xfId="6142"/>
    <cellStyle name="style1471329860039" xfId="6143"/>
    <cellStyle name="style1471329860179" xfId="6144"/>
    <cellStyle name="style1471329860320" xfId="6145"/>
    <cellStyle name="style1471329860523" xfId="6146"/>
    <cellStyle name="style1471329860664" xfId="6147"/>
    <cellStyle name="style1471329860898" xfId="6148"/>
    <cellStyle name="style1471329861117" xfId="6149"/>
    <cellStyle name="style1471329861320" xfId="6150"/>
    <cellStyle name="style1471329861539" xfId="6151"/>
    <cellStyle name="style1471329861757" xfId="6152"/>
    <cellStyle name="style1471329861961" xfId="6153"/>
    <cellStyle name="style1471329862148" xfId="6154"/>
    <cellStyle name="style1471329862351" xfId="6155"/>
    <cellStyle name="style1471329862570" xfId="6156"/>
    <cellStyle name="style1471329862695" xfId="6157"/>
    <cellStyle name="style1471329862836" xfId="6158"/>
    <cellStyle name="style1471329862992" xfId="6159"/>
    <cellStyle name="style1471329863132" xfId="6160"/>
    <cellStyle name="style1471329863336" xfId="6161"/>
    <cellStyle name="style1471329863554" xfId="6162"/>
    <cellStyle name="style1471329863757" xfId="6163"/>
    <cellStyle name="style1471329863976" xfId="6164"/>
    <cellStyle name="style1471329864179" xfId="6165"/>
    <cellStyle name="style1471329864414" xfId="6166"/>
    <cellStyle name="style1471329864617" xfId="6167"/>
    <cellStyle name="style1471329864695" xfId="6168"/>
    <cellStyle name="style1471329864851" xfId="6169"/>
    <cellStyle name="style1471329865070" xfId="6170"/>
    <cellStyle name="style1471329865273" xfId="6171"/>
    <cellStyle name="style1471329865429" xfId="6172"/>
    <cellStyle name="style1471329865570" xfId="6173"/>
    <cellStyle name="style1471329865711" xfId="6174"/>
    <cellStyle name="style1471329865867" xfId="6175"/>
    <cellStyle name="style1471329866023" xfId="6176"/>
    <cellStyle name="style1471329866242" xfId="6177"/>
    <cellStyle name="style1471329866445" xfId="6178"/>
    <cellStyle name="style1471329866664" xfId="6179"/>
    <cellStyle name="style1471329866804" xfId="6180"/>
    <cellStyle name="style1471329866961" xfId="6181"/>
    <cellStyle name="style1471329867179" xfId="6182"/>
    <cellStyle name="style1471329867382" xfId="6183"/>
    <cellStyle name="style1471329867601" xfId="6184"/>
    <cellStyle name="style1471329867804" xfId="6185"/>
    <cellStyle name="style1471329868007" xfId="6186"/>
    <cellStyle name="style1471329868211" xfId="6187"/>
    <cellStyle name="style1471329868336" xfId="6188"/>
    <cellStyle name="style1471329868461" xfId="6189"/>
    <cellStyle name="style1471329868633" xfId="6190"/>
    <cellStyle name="style1471329868851" xfId="6191"/>
    <cellStyle name="style1471329869070" xfId="6192"/>
    <cellStyle name="style1471329869289" xfId="6193"/>
    <cellStyle name="style1471329869492" xfId="6194"/>
    <cellStyle name="style1471329869695" xfId="6195"/>
    <cellStyle name="style1471329869945" xfId="6196"/>
    <cellStyle name="style1471329870726" xfId="6197"/>
    <cellStyle name="style1471329870883" xfId="6198"/>
    <cellStyle name="style1471329872867" xfId="6199"/>
    <cellStyle name="style1471329915977" xfId="6200"/>
    <cellStyle name="style1471329916133" xfId="6201"/>
    <cellStyle name="style1471329916227" xfId="6202"/>
    <cellStyle name="style1471329916352" xfId="6203"/>
    <cellStyle name="style1471329916571" xfId="6204"/>
    <cellStyle name="style1471329916790" xfId="6205"/>
    <cellStyle name="style1471329916993" xfId="6206"/>
    <cellStyle name="style1471329917149" xfId="6207"/>
    <cellStyle name="style1471329917415" xfId="6208"/>
    <cellStyle name="style1471329917633" xfId="6209"/>
    <cellStyle name="style1471329917837" xfId="6210"/>
    <cellStyle name="style1471329917977" xfId="6211"/>
    <cellStyle name="style1471329918180" xfId="6212"/>
    <cellStyle name="style1471329918383" xfId="6213"/>
    <cellStyle name="style1471329918555" xfId="6214"/>
    <cellStyle name="style1471329918774" xfId="6215"/>
    <cellStyle name="style1471329918930" xfId="6216"/>
    <cellStyle name="style1471329919087" xfId="6217"/>
    <cellStyle name="style1471329919212" xfId="6218"/>
    <cellStyle name="style1471329919321" xfId="6219"/>
    <cellStyle name="style1471329919493" xfId="6220"/>
    <cellStyle name="style1471329919602" xfId="6221"/>
    <cellStyle name="style1471329919727" xfId="6222"/>
    <cellStyle name="style1471329919930" xfId="6223"/>
    <cellStyle name="style1471329920149" xfId="6224"/>
    <cellStyle name="style1471329920352" xfId="6225"/>
    <cellStyle name="style1471329920571" xfId="6226"/>
    <cellStyle name="style1471329920790" xfId="6227"/>
    <cellStyle name="style1471329921009" xfId="6228"/>
    <cellStyle name="style1471329921212" xfId="6229"/>
    <cellStyle name="style1471329921430" xfId="6230"/>
    <cellStyle name="style1471329921618" xfId="6231"/>
    <cellStyle name="style1471329921805" xfId="6232"/>
    <cellStyle name="style1471329922009" xfId="6233"/>
    <cellStyle name="style1471329922227" xfId="6234"/>
    <cellStyle name="style1471329922430" xfId="6235"/>
    <cellStyle name="style1471329922634" xfId="6236"/>
    <cellStyle name="style1471329922852" xfId="6237"/>
    <cellStyle name="style1471329923055" xfId="6238"/>
    <cellStyle name="style1471329923259" xfId="6239"/>
    <cellStyle name="style1471329923384" xfId="6240"/>
    <cellStyle name="style1471329923493" xfId="6241"/>
    <cellStyle name="style1471329923649" xfId="6242"/>
    <cellStyle name="style1471329923852" xfId="6243"/>
    <cellStyle name="style1471329924071" xfId="6244"/>
    <cellStyle name="style1471329924243" xfId="6245"/>
    <cellStyle name="style1471329924368" xfId="6246"/>
    <cellStyle name="style1471329924477" xfId="6247"/>
    <cellStyle name="style1471329924587" xfId="6248"/>
    <cellStyle name="style1471329924774" xfId="6249"/>
    <cellStyle name="style1471329924930" xfId="6250"/>
    <cellStyle name="style1471329925118" xfId="6251"/>
    <cellStyle name="style1471329925227" xfId="6252"/>
    <cellStyle name="style1471329925384" xfId="6253"/>
    <cellStyle name="style1471329925524" xfId="6254"/>
    <cellStyle name="style1471329925743" xfId="6255"/>
    <cellStyle name="style1471329925962" xfId="6256"/>
    <cellStyle name="style1471329926180" xfId="6257"/>
    <cellStyle name="style1471329926352" xfId="6258"/>
    <cellStyle name="style1471329926555" xfId="6259"/>
    <cellStyle name="style1471329926759" xfId="6260"/>
    <cellStyle name="style1471329926977" xfId="6261"/>
    <cellStyle name="style1471329927165" xfId="6262"/>
    <cellStyle name="style1471329927321" xfId="6263"/>
    <cellStyle name="style1471329927540" xfId="6264"/>
    <cellStyle name="style1471329927727" xfId="6265"/>
    <cellStyle name="style1471329927852" xfId="6266"/>
    <cellStyle name="style1471329928009" xfId="6267"/>
    <cellStyle name="style1471329928212" xfId="6268"/>
    <cellStyle name="style1471329928431" xfId="6269"/>
    <cellStyle name="style1471329928649" xfId="6270"/>
    <cellStyle name="style1471329928868" xfId="6271"/>
    <cellStyle name="style1471329929087" xfId="6272"/>
    <cellStyle name="style1471329929259" xfId="6273"/>
    <cellStyle name="style1471329929368" xfId="6274"/>
    <cellStyle name="style1471329929493" xfId="6275"/>
    <cellStyle name="style1471329929602" xfId="6276"/>
    <cellStyle name="style1471329929712" xfId="6277"/>
    <cellStyle name="style1471329929852" xfId="6278"/>
    <cellStyle name="style1471329930243" xfId="6279"/>
    <cellStyle name="style1471329930337" xfId="6280"/>
    <cellStyle name="style1471329975619" xfId="6281"/>
    <cellStyle name="style1471329975853" xfId="6282"/>
    <cellStyle name="style1471329975947" xfId="6283"/>
    <cellStyle name="style1471329976072" xfId="6284"/>
    <cellStyle name="style1471329976275" xfId="6285"/>
    <cellStyle name="style1471329976478" xfId="6286"/>
    <cellStyle name="style1471329976619" xfId="6287"/>
    <cellStyle name="style1471329976775" xfId="6288"/>
    <cellStyle name="style1471329976994" xfId="6289"/>
    <cellStyle name="style1471329977213" xfId="6290"/>
    <cellStyle name="style1471329977416" xfId="6291"/>
    <cellStyle name="style1471329977635" xfId="6292"/>
    <cellStyle name="style1471329977838" xfId="6293"/>
    <cellStyle name="style1471329978025" xfId="6294"/>
    <cellStyle name="style1471329978181" xfId="6295"/>
    <cellStyle name="style1471329978416" xfId="6296"/>
    <cellStyle name="style1471329978572" xfId="6297"/>
    <cellStyle name="style1471329978681" xfId="6298"/>
    <cellStyle name="style1471329978838" xfId="6299"/>
    <cellStyle name="style1471329978994" xfId="6300"/>
    <cellStyle name="style1471329979197" xfId="6301"/>
    <cellStyle name="style1471329979416" xfId="6302"/>
    <cellStyle name="style1471329979650" xfId="6303"/>
    <cellStyle name="style1471329979853" xfId="6304"/>
    <cellStyle name="style1471329980057" xfId="6305"/>
    <cellStyle name="style1471329980291" xfId="6306"/>
    <cellStyle name="style1471329980510" xfId="6307"/>
    <cellStyle name="style1471329980650" xfId="6308"/>
    <cellStyle name="style1471329980822" xfId="6309"/>
    <cellStyle name="style1471329981025" xfId="6310"/>
    <cellStyle name="style1471329981228" xfId="6311"/>
    <cellStyle name="style1471329981447" xfId="6312"/>
    <cellStyle name="style1471329981650" xfId="6313"/>
    <cellStyle name="style1471329981869" xfId="6314"/>
    <cellStyle name="style1471329982072" xfId="6315"/>
    <cellStyle name="style1471329982291" xfId="6316"/>
    <cellStyle name="style1471329982494" xfId="6317"/>
    <cellStyle name="style1471329982713" xfId="6318"/>
    <cellStyle name="style1471329982916" xfId="6319"/>
    <cellStyle name="style1471329983135" xfId="6320"/>
    <cellStyle name="style1471329983322" xfId="6321"/>
    <cellStyle name="style1471329983478" xfId="6322"/>
    <cellStyle name="style1471329983635" xfId="6323"/>
    <cellStyle name="style1471329983853" xfId="6324"/>
    <cellStyle name="style1471329984010" xfId="6325"/>
    <cellStyle name="style1471329984119" xfId="6326"/>
    <cellStyle name="style1471329984244" xfId="6327"/>
    <cellStyle name="style1471329984353" xfId="6328"/>
    <cellStyle name="style1471329984478" xfId="6329"/>
    <cellStyle name="style1471329984588" xfId="6330"/>
    <cellStyle name="style1471329984682" xfId="6331"/>
    <cellStyle name="style1471329984853" xfId="6332"/>
    <cellStyle name="style1471329985057" xfId="6333"/>
    <cellStyle name="style1471329985275" xfId="6334"/>
    <cellStyle name="style1471329985432" xfId="6335"/>
    <cellStyle name="style1471329985635" xfId="6336"/>
    <cellStyle name="style1471329985838" xfId="6337"/>
    <cellStyle name="style1471329986072" xfId="6338"/>
    <cellStyle name="style1471329986229" xfId="6339"/>
    <cellStyle name="style1471329986432" xfId="6340"/>
    <cellStyle name="style1471329986650" xfId="6341"/>
    <cellStyle name="style1471329986854" xfId="6342"/>
    <cellStyle name="style1471329987041" xfId="6343"/>
    <cellStyle name="style1471329987197" xfId="6344"/>
    <cellStyle name="style1471329987416" xfId="6345"/>
    <cellStyle name="style1471329987635" xfId="6346"/>
    <cellStyle name="style1471329987838" xfId="6347"/>
    <cellStyle name="style1471329988057" xfId="6348"/>
    <cellStyle name="style1471329988260" xfId="6349"/>
    <cellStyle name="style1471329988463" xfId="6350"/>
    <cellStyle name="style1471329988682" xfId="6351"/>
    <cellStyle name="style1471329988900" xfId="6352"/>
    <cellStyle name="style1471329989119" xfId="6353"/>
    <cellStyle name="style1471329989338" xfId="6354"/>
    <cellStyle name="style1471329989510" xfId="6355"/>
    <cellStyle name="style1471329989682" xfId="6356"/>
    <cellStyle name="style1471329989885" xfId="6357"/>
    <cellStyle name="style1471329990041" xfId="6358"/>
    <cellStyle name="style1471329990166" xfId="6359"/>
    <cellStyle name="style1471329990900" xfId="6360"/>
    <cellStyle name="style1471329991057" xfId="6361"/>
    <cellStyle name="style1471330189139" xfId="6362"/>
    <cellStyle name="style1471330189139 2" xfId="6363"/>
    <cellStyle name="style1471330189342" xfId="6364"/>
    <cellStyle name="style1471330189342 2" xfId="6365"/>
    <cellStyle name="style1471330189467" xfId="6366"/>
    <cellStyle name="style1471330189467 2" xfId="6367"/>
    <cellStyle name="style1471330189592" xfId="6368"/>
    <cellStyle name="style1471330189592 2" xfId="6369"/>
    <cellStyle name="style1471330189717" xfId="6370"/>
    <cellStyle name="style1471330189717 2" xfId="6371"/>
    <cellStyle name="style1471330189873" xfId="6372"/>
    <cellStyle name="style1471330189873 2" xfId="6373"/>
    <cellStyle name="style1471330190076" xfId="6374"/>
    <cellStyle name="style1471330190076 2" xfId="6375"/>
    <cellStyle name="style1471330190232" xfId="6376"/>
    <cellStyle name="style1471330190232 2" xfId="6377"/>
    <cellStyle name="style1471330190373" xfId="6378"/>
    <cellStyle name="style1471330190373 2" xfId="6379"/>
    <cellStyle name="style1471330190545" xfId="6380"/>
    <cellStyle name="style1471330190545 2" xfId="6381"/>
    <cellStyle name="style1471330190764" xfId="6382"/>
    <cellStyle name="style1471330190764 2" xfId="6383"/>
    <cellStyle name="style1471330190982" xfId="6384"/>
    <cellStyle name="style1471330190982 2" xfId="6385"/>
    <cellStyle name="style1471330191201" xfId="6386"/>
    <cellStyle name="style1471330191201 2" xfId="6387"/>
    <cellStyle name="style1471330191420" xfId="6388"/>
    <cellStyle name="style1471330191420 2" xfId="6389"/>
    <cellStyle name="style1471330191623" xfId="6390"/>
    <cellStyle name="style1471330191623 2" xfId="6391"/>
    <cellStyle name="style1471330191842" xfId="6392"/>
    <cellStyle name="style1471330191842 2" xfId="6393"/>
    <cellStyle name="style1471330191998" xfId="6394"/>
    <cellStyle name="style1471330191998 2" xfId="6395"/>
    <cellStyle name="style1471330192154" xfId="6396"/>
    <cellStyle name="style1471330192154 2" xfId="6397"/>
    <cellStyle name="style1471330192357" xfId="6398"/>
    <cellStyle name="style1471330192357 2" xfId="6399"/>
    <cellStyle name="style1471330192529" xfId="6400"/>
    <cellStyle name="style1471330192529 2" xfId="6401"/>
    <cellStyle name="style1471330192732" xfId="6402"/>
    <cellStyle name="style1471330192732 2" xfId="6403"/>
    <cellStyle name="style1471330192936" xfId="6404"/>
    <cellStyle name="style1471330192936 2" xfId="6405"/>
    <cellStyle name="style1471330193154" xfId="6406"/>
    <cellStyle name="style1471330193154 2" xfId="6407"/>
    <cellStyle name="style1471330193389" xfId="6408"/>
    <cellStyle name="style1471330193389 2" xfId="6409"/>
    <cellStyle name="style1471330193592" xfId="6410"/>
    <cellStyle name="style1471330193592 2" xfId="6411"/>
    <cellStyle name="style1471330193811" xfId="6412"/>
    <cellStyle name="style1471330193811 2" xfId="6413"/>
    <cellStyle name="style1471330193998" xfId="6414"/>
    <cellStyle name="style1471330193998 2" xfId="6415"/>
    <cellStyle name="style1471330194123" xfId="6416"/>
    <cellStyle name="style1471330194123 2" xfId="6417"/>
    <cellStyle name="style1471330194326" xfId="6418"/>
    <cellStyle name="style1471330194326 2" xfId="6419"/>
    <cellStyle name="style1471330194545" xfId="6420"/>
    <cellStyle name="style1471330194545 2" xfId="6421"/>
    <cellStyle name="style1471330194748" xfId="6422"/>
    <cellStyle name="style1471330194748 2" xfId="6423"/>
    <cellStyle name="style1471330194967" xfId="6424"/>
    <cellStyle name="style1471330194967 2" xfId="6425"/>
    <cellStyle name="style1471330195170" xfId="6426"/>
    <cellStyle name="style1471330195170 2" xfId="6427"/>
    <cellStyle name="style1471330195373" xfId="6428"/>
    <cellStyle name="style1471330195373 2" xfId="6429"/>
    <cellStyle name="style1471330195608" xfId="6430"/>
    <cellStyle name="style1471330195608 2" xfId="6431"/>
    <cellStyle name="style1471330195811" xfId="6432"/>
    <cellStyle name="style1471330195811 2" xfId="6433"/>
    <cellStyle name="style1471330196029" xfId="6434"/>
    <cellStyle name="style1471330196029 2" xfId="6435"/>
    <cellStyle name="style1471330196233" xfId="6436"/>
    <cellStyle name="style1471330196233 2" xfId="6437"/>
    <cellStyle name="style1471330196451" xfId="6438"/>
    <cellStyle name="style1471330196451 2" xfId="6439"/>
    <cellStyle name="style1471330196654" xfId="6440"/>
    <cellStyle name="style1471330196654 2" xfId="6441"/>
    <cellStyle name="style1471330196858" xfId="6442"/>
    <cellStyle name="style1471330196858 2" xfId="6443"/>
    <cellStyle name="style1471330197014" xfId="6444"/>
    <cellStyle name="style1471330197014 2" xfId="6445"/>
    <cellStyle name="style1471330197170" xfId="6446"/>
    <cellStyle name="style1471330197170 2" xfId="6447"/>
    <cellStyle name="style1471330197373" xfId="6448"/>
    <cellStyle name="style1471330197373 2" xfId="6449"/>
    <cellStyle name="style1471330197592" xfId="6450"/>
    <cellStyle name="style1471330197592 2" xfId="6451"/>
    <cellStyle name="style1471330197795" xfId="6452"/>
    <cellStyle name="style1471330197795 2" xfId="6453"/>
    <cellStyle name="style1471330198014" xfId="6454"/>
    <cellStyle name="style1471330198014 2" xfId="6455"/>
    <cellStyle name="style1471330198217" xfId="6456"/>
    <cellStyle name="style1471330198217 2" xfId="6457"/>
    <cellStyle name="style1471330198436" xfId="6458"/>
    <cellStyle name="style1471330198436 2" xfId="6459"/>
    <cellStyle name="style1471330198654" xfId="6460"/>
    <cellStyle name="style1471330198654 2" xfId="6461"/>
    <cellStyle name="style1471330198811" xfId="6462"/>
    <cellStyle name="style1471330198811 2" xfId="6463"/>
    <cellStyle name="style1471330199029" xfId="6464"/>
    <cellStyle name="style1471330199029 2" xfId="6465"/>
    <cellStyle name="style1471330199233" xfId="6466"/>
    <cellStyle name="style1471330199233 2" xfId="6467"/>
    <cellStyle name="style1471330199451" xfId="6468"/>
    <cellStyle name="style1471330199451 2" xfId="6469"/>
    <cellStyle name="style1471330199608" xfId="6470"/>
    <cellStyle name="style1471330199608 2" xfId="6471"/>
    <cellStyle name="style1471330199811" xfId="6472"/>
    <cellStyle name="style1471330199811 2" xfId="6473"/>
    <cellStyle name="style1471330200029" xfId="6474"/>
    <cellStyle name="style1471330200029 2" xfId="6475"/>
    <cellStyle name="style1471330200217" xfId="6476"/>
    <cellStyle name="style1471330200217 2" xfId="6477"/>
    <cellStyle name="style1471330200358" xfId="6478"/>
    <cellStyle name="style1471330200358 2" xfId="6479"/>
    <cellStyle name="style1471330200514" xfId="6480"/>
    <cellStyle name="style1471330200514 2" xfId="6481"/>
    <cellStyle name="style1471330200686" xfId="6482"/>
    <cellStyle name="style1471330200686 2" xfId="6483"/>
    <cellStyle name="style1471330200905" xfId="6484"/>
    <cellStyle name="style1471330200905 2" xfId="6485"/>
    <cellStyle name="style1471330201092" xfId="6486"/>
    <cellStyle name="style1471330201092 2" xfId="6487"/>
    <cellStyle name="style1471330201233" xfId="6488"/>
    <cellStyle name="style1471330201233 2" xfId="6489"/>
    <cellStyle name="style1471330201451" xfId="6490"/>
    <cellStyle name="style1471330201451 2" xfId="6491"/>
    <cellStyle name="style1471330201655" xfId="6492"/>
    <cellStyle name="style1471330201655 2" xfId="6493"/>
    <cellStyle name="style1471330201795" xfId="6494"/>
    <cellStyle name="style1471330201795 2" xfId="6495"/>
    <cellStyle name="style1471330201936" xfId="6496"/>
    <cellStyle name="style1471330201936 2" xfId="6497"/>
    <cellStyle name="style1471330202108" xfId="6498"/>
    <cellStyle name="style1471330202108 2" xfId="6499"/>
    <cellStyle name="style1471330202311" xfId="6500"/>
    <cellStyle name="style1471330202311 2" xfId="6501"/>
    <cellStyle name="style1471330202530" xfId="6502"/>
    <cellStyle name="style1471330202530 2" xfId="6503"/>
    <cellStyle name="style1471330202748" xfId="6504"/>
    <cellStyle name="style1471330202748 2" xfId="6505"/>
    <cellStyle name="style1471330202967" xfId="6506"/>
    <cellStyle name="style1471330202967 2" xfId="6507"/>
    <cellStyle name="style1471330203186" xfId="6508"/>
    <cellStyle name="style1471330203186 2" xfId="6509"/>
    <cellStyle name="style1471330203405" xfId="6510"/>
    <cellStyle name="style1471330203405 2" xfId="6511"/>
    <cellStyle name="style1471330203608" xfId="6512"/>
    <cellStyle name="style1471330203608 2" xfId="6513"/>
    <cellStyle name="style1471330203826" xfId="6514"/>
    <cellStyle name="style1471330203826 2" xfId="6515"/>
    <cellStyle name="style1471330204045" xfId="6516"/>
    <cellStyle name="style1471330204045 2" xfId="6517"/>
    <cellStyle name="style1471330204280" xfId="6518"/>
    <cellStyle name="style1471330204280 2" xfId="6519"/>
    <cellStyle name="style1471330205014" xfId="6520"/>
    <cellStyle name="style1471330205014 2" xfId="6521"/>
    <cellStyle name="style1471330205123" xfId="6522"/>
    <cellStyle name="style1471330205123 2" xfId="6523"/>
    <cellStyle name="style1471330205686" xfId="6524"/>
    <cellStyle name="style1471330205686 2" xfId="6525"/>
    <cellStyle name="style1471330206092" xfId="6526"/>
    <cellStyle name="style1471330206092 2" xfId="6527"/>
    <cellStyle name="style1471330211108" xfId="6528"/>
    <cellStyle name="style1471330211108 2" xfId="6529"/>
    <cellStyle name="style1471330211264" xfId="6530"/>
    <cellStyle name="style1471330211264 2" xfId="6531"/>
    <cellStyle name="style1471330211420" xfId="6532"/>
    <cellStyle name="style1471330211420 2" xfId="6533"/>
    <cellStyle name="style1471330213170" xfId="6534"/>
    <cellStyle name="style1471330213170 2" xfId="6535"/>
    <cellStyle name="style1471330213342" xfId="6536"/>
    <cellStyle name="style1471330213342 2" xfId="6537"/>
    <cellStyle name="style1471330214811" xfId="6538"/>
    <cellStyle name="style1471330214811 2" xfId="6539"/>
    <cellStyle name="style1471330214967" xfId="6540"/>
    <cellStyle name="style1471330214967 2" xfId="6541"/>
    <cellStyle name="style1471330215124" xfId="6542"/>
    <cellStyle name="style1471330215124 2" xfId="6543"/>
    <cellStyle name="style1471330215342" xfId="6544"/>
    <cellStyle name="style1471330215342 2" xfId="6545"/>
    <cellStyle name="style1471330215561" xfId="6546"/>
    <cellStyle name="style1471330215561 2" xfId="6547"/>
    <cellStyle name="style1471330215764" xfId="6548"/>
    <cellStyle name="style1471330215764 2" xfId="6549"/>
    <cellStyle name="style1471330215983" xfId="6550"/>
    <cellStyle name="style1471330215983 2" xfId="6551"/>
    <cellStyle name="style1471330216186" xfId="6552"/>
    <cellStyle name="style1471330216186 2" xfId="6553"/>
    <cellStyle name="style1471330216405" xfId="6554"/>
    <cellStyle name="style1471330216405 2" xfId="6555"/>
    <cellStyle name="style1471330216561" xfId="6556"/>
    <cellStyle name="style1471330216561 2" xfId="6557"/>
    <cellStyle name="style1471330216717" xfId="6558"/>
    <cellStyle name="style1471330216717 2" xfId="6559"/>
    <cellStyle name="style1471330216874" xfId="6560"/>
    <cellStyle name="style1471330216874 2" xfId="6561"/>
    <cellStyle name="style1471330217045" xfId="6562"/>
    <cellStyle name="style1471330217045 2" xfId="6563"/>
    <cellStyle name="style1471330217202" xfId="6564"/>
    <cellStyle name="style1471330217202 2" xfId="6565"/>
    <cellStyle name="style1471330217358" xfId="6566"/>
    <cellStyle name="style1471330217358 2" xfId="6567"/>
    <cellStyle name="style1471330217514" xfId="6568"/>
    <cellStyle name="style1471330217514 2" xfId="6569"/>
    <cellStyle name="style1471330217670" xfId="6570"/>
    <cellStyle name="style1471330217670 2" xfId="6571"/>
    <cellStyle name="style1471440499498" xfId="5198"/>
    <cellStyle name="style1471440499779" xfId="5199"/>
    <cellStyle name="style1471440499951" xfId="5200"/>
    <cellStyle name="style1471440500185" xfId="5201"/>
    <cellStyle name="style1471440500373" xfId="5202"/>
    <cellStyle name="style1471440500545" xfId="5203"/>
    <cellStyle name="style1471440500654" xfId="5204"/>
    <cellStyle name="style1471440500857" xfId="5205"/>
    <cellStyle name="style1471440501092" xfId="5206"/>
    <cellStyle name="style1471440501295" xfId="5207"/>
    <cellStyle name="style1471440501513" xfId="5208"/>
    <cellStyle name="style1471440501732" xfId="5209"/>
    <cellStyle name="style1471440501951" xfId="5210"/>
    <cellStyle name="style1471440502154" xfId="5211"/>
    <cellStyle name="style1471440502373" xfId="5212"/>
    <cellStyle name="style1471440502607" xfId="5213"/>
    <cellStyle name="style1471440502701" xfId="5214"/>
    <cellStyle name="style1471440502826" xfId="5215"/>
    <cellStyle name="style1471440502967" xfId="5216"/>
    <cellStyle name="style1471440503185" xfId="5217"/>
    <cellStyle name="style1471440503420" xfId="5218"/>
    <cellStyle name="style1471440503638" xfId="5219"/>
    <cellStyle name="style1471440503857" xfId="5220"/>
    <cellStyle name="style1471440504076" xfId="5221"/>
    <cellStyle name="style1471440504295" xfId="5222"/>
    <cellStyle name="style1471440504513" xfId="5223"/>
    <cellStyle name="style1471440504717" xfId="5224"/>
    <cellStyle name="style1471440504935" xfId="5225"/>
    <cellStyle name="style1471440505154" xfId="5226"/>
    <cellStyle name="style1471440505357" xfId="5227"/>
    <cellStyle name="style1471440505576" xfId="5228"/>
    <cellStyle name="style1471440505810" xfId="5229"/>
    <cellStyle name="style1471440506014" xfId="5230"/>
    <cellStyle name="style1471440506232" xfId="5231"/>
    <cellStyle name="style1471440506451" xfId="5232"/>
    <cellStyle name="style1471440506654" xfId="5233"/>
    <cellStyle name="style1471440506873" xfId="5234"/>
    <cellStyle name="style1471440507076" xfId="5235"/>
    <cellStyle name="style1471440507295" xfId="5236"/>
    <cellStyle name="style1471440507498" xfId="5237"/>
    <cellStyle name="style1471440507654" xfId="5238"/>
    <cellStyle name="style1471440507810" xfId="5239"/>
    <cellStyle name="style1471440508029" xfId="5240"/>
    <cellStyle name="style1471440508248" xfId="5241"/>
    <cellStyle name="style1471440508451" xfId="5242"/>
    <cellStyle name="style1471440508685" xfId="5243"/>
    <cellStyle name="style1471440508889" xfId="5244"/>
    <cellStyle name="style1471440509060" xfId="5245"/>
    <cellStyle name="style1471440509232" xfId="5246"/>
    <cellStyle name="style1471440509342" xfId="5247"/>
    <cellStyle name="style1471440509529" xfId="5248"/>
    <cellStyle name="style1471440509748" xfId="5249"/>
    <cellStyle name="style1471440509967" xfId="5250"/>
    <cellStyle name="style1471440510123" xfId="5251"/>
    <cellStyle name="style1471440510342" xfId="5252"/>
    <cellStyle name="style1471440510560" xfId="5253"/>
    <cellStyle name="style1471440510779" xfId="5254"/>
    <cellStyle name="style1471440510935" xfId="5255"/>
    <cellStyle name="style1471440511154" xfId="5256"/>
    <cellStyle name="style1471440511373" xfId="5257"/>
    <cellStyle name="style1471523383888" xfId="10492"/>
    <cellStyle name="style1471523383997" xfId="10493"/>
    <cellStyle name="style1471523384169" xfId="10494"/>
    <cellStyle name="style1471523384404" xfId="10495"/>
    <cellStyle name="style1471523384638" xfId="10496"/>
    <cellStyle name="style1471523384747" xfId="10497"/>
    <cellStyle name="style1471523384872" xfId="10498"/>
    <cellStyle name="style1471523384997" xfId="10499"/>
    <cellStyle name="style1471523470390" xfId="10500"/>
    <cellStyle name="style1471523470530" xfId="10501"/>
    <cellStyle name="style1471523470624" xfId="10502"/>
    <cellStyle name="style1471523470702" xfId="10503"/>
    <cellStyle name="style1471523470796" xfId="10504"/>
    <cellStyle name="style1471523470874" xfId="10505"/>
    <cellStyle name="style1472469724693" xfId="6572"/>
    <cellStyle name="style1472469724693 2" xfId="6573"/>
    <cellStyle name="style1472469724958" xfId="6574"/>
    <cellStyle name="style1472469724958 2" xfId="6575"/>
    <cellStyle name="style1472469725614" xfId="6576"/>
    <cellStyle name="style1472469725614 2" xfId="6577"/>
    <cellStyle name="style1472469725755" xfId="6578"/>
    <cellStyle name="style1472469725755 2" xfId="6579"/>
    <cellStyle name="style1472469725927" xfId="6580"/>
    <cellStyle name="style1472469725927 2" xfId="6581"/>
    <cellStyle name="style1472469726099" xfId="6582"/>
    <cellStyle name="style1472469726099 2" xfId="6583"/>
    <cellStyle name="style1472469726255" xfId="6584"/>
    <cellStyle name="style1472469726255 2" xfId="6585"/>
    <cellStyle name="style1472469726396" xfId="6586"/>
    <cellStyle name="style1472469726396 2" xfId="6587"/>
    <cellStyle name="style1472469726599" xfId="6588"/>
    <cellStyle name="style1472469726599 2" xfId="6589"/>
    <cellStyle name="style1472469726739" xfId="6590"/>
    <cellStyle name="style1472469726739 2" xfId="6591"/>
    <cellStyle name="style1472469726896" xfId="6592"/>
    <cellStyle name="style1472469726896 2" xfId="6593"/>
    <cellStyle name="style1472469727052" xfId="6594"/>
    <cellStyle name="style1472469727052 2" xfId="6595"/>
    <cellStyle name="style1472469727208" xfId="6596"/>
    <cellStyle name="style1472469727208 2" xfId="6597"/>
    <cellStyle name="style1472469727364" xfId="6598"/>
    <cellStyle name="style1472469727364 2" xfId="6599"/>
    <cellStyle name="style1472469727521" xfId="6600"/>
    <cellStyle name="style1472469727521 2" xfId="6601"/>
    <cellStyle name="style1472469727661" xfId="6602"/>
    <cellStyle name="style1472469727661 2" xfId="6603"/>
    <cellStyle name="style1472469727771" xfId="6604"/>
    <cellStyle name="style1472469727771 2" xfId="6605"/>
    <cellStyle name="style1472469727880" xfId="6606"/>
    <cellStyle name="style1472469727880 2" xfId="6607"/>
    <cellStyle name="style1472469728036" xfId="6608"/>
    <cellStyle name="style1472469728036 2" xfId="6609"/>
    <cellStyle name="style1472469728146" xfId="6610"/>
    <cellStyle name="style1472469728146 2" xfId="6611"/>
    <cellStyle name="style1472469728302" xfId="6612"/>
    <cellStyle name="style1472469728302 2" xfId="6613"/>
    <cellStyle name="style1472469728458" xfId="6614"/>
    <cellStyle name="style1472469728458 2" xfId="6615"/>
    <cellStyle name="style1472469728615" xfId="6616"/>
    <cellStyle name="style1472469728615 2" xfId="6617"/>
    <cellStyle name="style1472469728771" xfId="6618"/>
    <cellStyle name="style1472469728771 2" xfId="6619"/>
    <cellStyle name="style1472469728911" xfId="6620"/>
    <cellStyle name="style1472469728911 2" xfId="6621"/>
    <cellStyle name="style1472469729052" xfId="6622"/>
    <cellStyle name="style1472469729052 2" xfId="6623"/>
    <cellStyle name="style1472469729193" xfId="6624"/>
    <cellStyle name="style1472469729193 2" xfId="6625"/>
    <cellStyle name="style1472469729333" xfId="6626"/>
    <cellStyle name="style1472469729333 2" xfId="6627"/>
    <cellStyle name="style1472469729490" xfId="6628"/>
    <cellStyle name="style1472469729490 2" xfId="6629"/>
    <cellStyle name="style1472469729661" xfId="6630"/>
    <cellStyle name="style1472469729661 2" xfId="6631"/>
    <cellStyle name="style1472469729911" xfId="6632"/>
    <cellStyle name="style1472469729911 2" xfId="6633"/>
    <cellStyle name="style1472469730115" xfId="6634"/>
    <cellStyle name="style1472469730115 2" xfId="6635"/>
    <cellStyle name="style1472469730255" xfId="6636"/>
    <cellStyle name="style1472469730255 2" xfId="6637"/>
    <cellStyle name="style1472469730474" xfId="6638"/>
    <cellStyle name="style1472469730474 2" xfId="6639"/>
    <cellStyle name="style1472469730693" xfId="6640"/>
    <cellStyle name="style1472469730693 2" xfId="6641"/>
    <cellStyle name="style1472469730865" xfId="6642"/>
    <cellStyle name="style1472469730865 2" xfId="6643"/>
    <cellStyle name="style1472469731099" xfId="6644"/>
    <cellStyle name="style1472469731099 2" xfId="6645"/>
    <cellStyle name="style1472469731224" xfId="6646"/>
    <cellStyle name="style1472469731224 2" xfId="6647"/>
    <cellStyle name="style1472469731349" xfId="6648"/>
    <cellStyle name="style1472469731349 2" xfId="6649"/>
    <cellStyle name="style1472469731505" xfId="6650"/>
    <cellStyle name="style1472469731505 2" xfId="6651"/>
    <cellStyle name="style1472469731630" xfId="6652"/>
    <cellStyle name="style1472469731630 2" xfId="6653"/>
    <cellStyle name="style1472469731740" xfId="6654"/>
    <cellStyle name="style1472469731740 2" xfId="6655"/>
    <cellStyle name="style1472469731833" xfId="6656"/>
    <cellStyle name="style1472469731833 2" xfId="6657"/>
    <cellStyle name="style1472469731958" xfId="6658"/>
    <cellStyle name="style1472469731958 2" xfId="6659"/>
    <cellStyle name="style1472469732099" xfId="6660"/>
    <cellStyle name="style1472469732099 2" xfId="6661"/>
    <cellStyle name="style1472469732224" xfId="6662"/>
    <cellStyle name="style1472469732224 2" xfId="6663"/>
    <cellStyle name="style1472469732365" xfId="6664"/>
    <cellStyle name="style1472469732365 2" xfId="6665"/>
    <cellStyle name="style1472469732521" xfId="6666"/>
    <cellStyle name="style1472469732521 2" xfId="6667"/>
    <cellStyle name="style1472469732693" xfId="6668"/>
    <cellStyle name="style1472469732693 2" xfId="6669"/>
    <cellStyle name="style1472469732849" xfId="6670"/>
    <cellStyle name="style1472469732849 2" xfId="6671"/>
    <cellStyle name="style1472469732943" xfId="6672"/>
    <cellStyle name="style1472469732943 2" xfId="6673"/>
    <cellStyle name="style1472469733083" xfId="6674"/>
    <cellStyle name="style1472469733083 2" xfId="6675"/>
    <cellStyle name="style1472469733224" xfId="6676"/>
    <cellStyle name="style1472469733224 2" xfId="6677"/>
    <cellStyle name="style1472469733318" xfId="6678"/>
    <cellStyle name="style1472469733318 2" xfId="6679"/>
    <cellStyle name="style1472469733474" xfId="6680"/>
    <cellStyle name="style1472469733474 2" xfId="6681"/>
    <cellStyle name="style1472469733724" xfId="6682"/>
    <cellStyle name="style1472469733724 2" xfId="6683"/>
    <cellStyle name="style1472469733896" xfId="6684"/>
    <cellStyle name="style1472469733896 2" xfId="6685"/>
    <cellStyle name="style1472469733990" xfId="6686"/>
    <cellStyle name="style1472469733990 2" xfId="6687"/>
    <cellStyle name="style1472469734115" xfId="6688"/>
    <cellStyle name="style1472469734115 2" xfId="6689"/>
    <cellStyle name="style1472469734240" xfId="6690"/>
    <cellStyle name="style1472469734240 2" xfId="6691"/>
    <cellStyle name="style1472469734458" xfId="6692"/>
    <cellStyle name="style1472469734458 2" xfId="6693"/>
    <cellStyle name="style1472469734552" xfId="6694"/>
    <cellStyle name="style1472469734552 2" xfId="6695"/>
    <cellStyle name="style1472469734661" xfId="6696"/>
    <cellStyle name="style1472469734661 2" xfId="6697"/>
    <cellStyle name="style1472469734802" xfId="6698"/>
    <cellStyle name="style1472469734802 2" xfId="6699"/>
    <cellStyle name="style1472469735630" xfId="6700"/>
    <cellStyle name="style1472469735630 2" xfId="6701"/>
    <cellStyle name="style1472469735818" xfId="6702"/>
    <cellStyle name="style1472469735818 2" xfId="6703"/>
    <cellStyle name="style1472469735912" xfId="6704"/>
    <cellStyle name="style1472469735912 2" xfId="6705"/>
    <cellStyle name="style1472469736052" xfId="6706"/>
    <cellStyle name="style1472469736052 2" xfId="6707"/>
    <cellStyle name="style1472469736271" xfId="6708"/>
    <cellStyle name="style1472469736271 2" xfId="6709"/>
    <cellStyle name="style1472469736412" xfId="6710"/>
    <cellStyle name="style1472469736412 2" xfId="6711"/>
    <cellStyle name="style1472469736537" xfId="6712"/>
    <cellStyle name="style1472469736537 2" xfId="6713"/>
    <cellStyle name="style1472469736662" xfId="6714"/>
    <cellStyle name="style1472469736662 2" xfId="6715"/>
    <cellStyle name="style1472469736771" xfId="6716"/>
    <cellStyle name="style1472469736771 2" xfId="6717"/>
    <cellStyle name="style1472469736912" xfId="6718"/>
    <cellStyle name="style1472469736912 2" xfId="6719"/>
    <cellStyle name="style1472469737068" xfId="6720"/>
    <cellStyle name="style1472469737068 2" xfId="6721"/>
    <cellStyle name="style1472469737193" xfId="6722"/>
    <cellStyle name="style1472469737193 2" xfId="6723"/>
    <cellStyle name="style1472469737318" xfId="6724"/>
    <cellStyle name="style1472469737318 2" xfId="6725"/>
    <cellStyle name="style1472469737458" xfId="6726"/>
    <cellStyle name="style1472469737458 2" xfId="6727"/>
    <cellStyle name="style1472469737568" xfId="6728"/>
    <cellStyle name="style1472469737568 2" xfId="6729"/>
    <cellStyle name="style1472469737693" xfId="6730"/>
    <cellStyle name="style1472469737693 2" xfId="6731"/>
    <cellStyle name="style1472469737802" xfId="6732"/>
    <cellStyle name="style1472469737802 2" xfId="6733"/>
    <cellStyle name="style1472469737974" xfId="6734"/>
    <cellStyle name="style1472469737974 2" xfId="6735"/>
    <cellStyle name="style1472469738974" xfId="6736"/>
    <cellStyle name="style1472469738974 2" xfId="6737"/>
    <cellStyle name="style1472469739099" xfId="6738"/>
    <cellStyle name="style1472469739099 2" xfId="6739"/>
    <cellStyle name="style1475238138840" xfId="5258"/>
    <cellStyle name="style1475238138840 2" xfId="5259"/>
    <cellStyle name="style1475238138981" xfId="5260"/>
    <cellStyle name="style1475238138981 2" xfId="5261"/>
    <cellStyle name="style1475238139215" xfId="5262"/>
    <cellStyle name="style1475238139215 2" xfId="5263"/>
    <cellStyle name="style1475238139309" xfId="5264"/>
    <cellStyle name="style1475238139309 2" xfId="5265"/>
    <cellStyle name="style1475238139434" xfId="5266"/>
    <cellStyle name="style1475238139434 2" xfId="5267"/>
    <cellStyle name="style1475238139559" xfId="5268"/>
    <cellStyle name="style1475238139559 2" xfId="5269"/>
    <cellStyle name="style1475238139668" xfId="5270"/>
    <cellStyle name="style1475238139668 2" xfId="5271"/>
    <cellStyle name="style1475238139762" xfId="5272"/>
    <cellStyle name="style1475238139762 2" xfId="5273"/>
    <cellStyle name="style1475238139903" xfId="5274"/>
    <cellStyle name="style1475238139903 2" xfId="5275"/>
    <cellStyle name="style1475238140012" xfId="5276"/>
    <cellStyle name="style1475238140012 2" xfId="5277"/>
    <cellStyle name="style1475238140137" xfId="5278"/>
    <cellStyle name="style1475238140137 2" xfId="5279"/>
    <cellStyle name="style1475238140262" xfId="5280"/>
    <cellStyle name="style1475238140262 2" xfId="5281"/>
    <cellStyle name="style1475238140372" xfId="5282"/>
    <cellStyle name="style1475238140372 2" xfId="5283"/>
    <cellStyle name="style1475238140497" xfId="5284"/>
    <cellStyle name="style1475238140497 2" xfId="5285"/>
    <cellStyle name="style1475238140653" xfId="5286"/>
    <cellStyle name="style1475238140653 2" xfId="5287"/>
    <cellStyle name="style1475238140778" xfId="5288"/>
    <cellStyle name="style1475238140778 2" xfId="5289"/>
    <cellStyle name="style1475238140872" xfId="5290"/>
    <cellStyle name="style1475238140872 2" xfId="5291"/>
    <cellStyle name="style1475238140965" xfId="5292"/>
    <cellStyle name="style1475238140965 2" xfId="5293"/>
    <cellStyle name="style1475238141075" xfId="5294"/>
    <cellStyle name="style1475238141075 2" xfId="5295"/>
    <cellStyle name="style1475238141168" xfId="5296"/>
    <cellStyle name="style1475238141168 2" xfId="5297"/>
    <cellStyle name="style1475238141293" xfId="5298"/>
    <cellStyle name="style1475238141293 2" xfId="5299"/>
    <cellStyle name="style1475238141403" xfId="5300"/>
    <cellStyle name="style1475238141403 2" xfId="5301"/>
    <cellStyle name="style1475238141528" xfId="5302"/>
    <cellStyle name="style1475238141528 2" xfId="5303"/>
    <cellStyle name="style1475238141637" xfId="5304"/>
    <cellStyle name="style1475238141637 2" xfId="5305"/>
    <cellStyle name="style1475238141762" xfId="5306"/>
    <cellStyle name="style1475238141762 2" xfId="5307"/>
    <cellStyle name="style1475238141872" xfId="5308"/>
    <cellStyle name="style1475238141872 2" xfId="5309"/>
    <cellStyle name="style1475238141997" xfId="5310"/>
    <cellStyle name="style1475238141997 2" xfId="5311"/>
    <cellStyle name="style1475238142122" xfId="5312"/>
    <cellStyle name="style1475238142122 2" xfId="5313"/>
    <cellStyle name="style1475238142247" xfId="5314"/>
    <cellStyle name="style1475238142247 2" xfId="5315"/>
    <cellStyle name="style1475238142356" xfId="5316"/>
    <cellStyle name="style1475238142356 2" xfId="5317"/>
    <cellStyle name="style1475238142481" xfId="5318"/>
    <cellStyle name="style1475238142481 2" xfId="5319"/>
    <cellStyle name="style1475238142590" xfId="5320"/>
    <cellStyle name="style1475238142590 2" xfId="5321"/>
    <cellStyle name="style1475238142700" xfId="5322"/>
    <cellStyle name="style1475238142700 2" xfId="5323"/>
    <cellStyle name="style1475238142825" xfId="5324"/>
    <cellStyle name="style1475238142825 2" xfId="5325"/>
    <cellStyle name="style1475238142965" xfId="5326"/>
    <cellStyle name="style1475238142965 2" xfId="5327"/>
    <cellStyle name="style1475238143122" xfId="5328"/>
    <cellStyle name="style1475238143122 2" xfId="5329"/>
    <cellStyle name="style1475238143340" xfId="5330"/>
    <cellStyle name="style1475238143340 2" xfId="5331"/>
    <cellStyle name="style1475238143528" xfId="5332"/>
    <cellStyle name="style1475238143528 2" xfId="5333"/>
    <cellStyle name="style1475238143668" xfId="5334"/>
    <cellStyle name="style1475238143668 2" xfId="5335"/>
    <cellStyle name="style1475238143793" xfId="5336"/>
    <cellStyle name="style1475238143793 2" xfId="5337"/>
    <cellStyle name="style1475238143903" xfId="5338"/>
    <cellStyle name="style1475238143903 2" xfId="5339"/>
    <cellStyle name="style1475238143997" xfId="5340"/>
    <cellStyle name="style1475238143997 2" xfId="5341"/>
    <cellStyle name="style1475238144106" xfId="5342"/>
    <cellStyle name="style1475238144106 2" xfId="5343"/>
    <cellStyle name="style1475238144200" xfId="5344"/>
    <cellStyle name="style1475238144200 2" xfId="5345"/>
    <cellStyle name="style1475238144387" xfId="5346"/>
    <cellStyle name="style1475238144387 2" xfId="5347"/>
    <cellStyle name="style1475238144590" xfId="5348"/>
    <cellStyle name="style1475238144590 2" xfId="5349"/>
    <cellStyle name="style1475238144715" xfId="5350"/>
    <cellStyle name="style1475238144715 2" xfId="5351"/>
    <cellStyle name="style1475238144825" xfId="5352"/>
    <cellStyle name="style1475238144825 2" xfId="5353"/>
    <cellStyle name="style1475238144950" xfId="5354"/>
    <cellStyle name="style1475238144950 2" xfId="5355"/>
    <cellStyle name="style1475238145059" xfId="5356"/>
    <cellStyle name="style1475238145059 2" xfId="5357"/>
    <cellStyle name="style1475238145184" xfId="5358"/>
    <cellStyle name="style1475238145184 2" xfId="5359"/>
    <cellStyle name="style1475238145387" xfId="5360"/>
    <cellStyle name="style1475238145387 2" xfId="5361"/>
    <cellStyle name="style1475238145543" xfId="5362"/>
    <cellStyle name="style1475238145543 2" xfId="5363"/>
    <cellStyle name="style1475238145653" xfId="5364"/>
    <cellStyle name="style1475238145653 2" xfId="5365"/>
    <cellStyle name="style1475238145762" xfId="5366"/>
    <cellStyle name="style1475238145762 2" xfId="5367"/>
    <cellStyle name="style1475238145887" xfId="5368"/>
    <cellStyle name="style1475238145887 2" xfId="5369"/>
    <cellStyle name="style1475238146012" xfId="5370"/>
    <cellStyle name="style1475238146012 2" xfId="5371"/>
    <cellStyle name="style1475238146137" xfId="5372"/>
    <cellStyle name="style1475238146137 2" xfId="5373"/>
    <cellStyle name="style1475238146247" xfId="5374"/>
    <cellStyle name="style1475238146247 2" xfId="5375"/>
    <cellStyle name="style1475238146372" xfId="5376"/>
    <cellStyle name="style1475238146372 2" xfId="5377"/>
    <cellStyle name="style1475238146481" xfId="5378"/>
    <cellStyle name="style1475238146481 2" xfId="5379"/>
    <cellStyle name="style1475238146606" xfId="5380"/>
    <cellStyle name="style1475238146606 2" xfId="5381"/>
    <cellStyle name="style1475238146731" xfId="5382"/>
    <cellStyle name="style1475238146731 2" xfId="5383"/>
    <cellStyle name="style1475238146903" xfId="5384"/>
    <cellStyle name="style1475238146903 2" xfId="5385"/>
    <cellStyle name="style1475238147059" xfId="5386"/>
    <cellStyle name="style1475238147059 2" xfId="5387"/>
    <cellStyle name="style1475238147184" xfId="5388"/>
    <cellStyle name="style1475238147184 2" xfId="5389"/>
    <cellStyle name="style1475238147293" xfId="5390"/>
    <cellStyle name="style1475238147293 2" xfId="5391"/>
    <cellStyle name="style1475238147418" xfId="5392"/>
    <cellStyle name="style1475238147418 2" xfId="5393"/>
    <cellStyle name="style1475238147528" xfId="5394"/>
    <cellStyle name="style1475238147528 2" xfId="5395"/>
    <cellStyle name="style1475238147668" xfId="5396"/>
    <cellStyle name="style1475238147668 2" xfId="5397"/>
    <cellStyle name="style1475238147793" xfId="5398"/>
    <cellStyle name="style1475238147793 2" xfId="5399"/>
    <cellStyle name="style1475238147903" xfId="5400"/>
    <cellStyle name="style1475238147903 2" xfId="5401"/>
    <cellStyle name="style1475238148028" xfId="5402"/>
    <cellStyle name="style1475238148028 2" xfId="5403"/>
    <cellStyle name="style1475238148153" xfId="5404"/>
    <cellStyle name="style1475238148153 2" xfId="5405"/>
    <cellStyle name="style1475238148512" xfId="5406"/>
    <cellStyle name="style1475238148512 2" xfId="5407"/>
    <cellStyle name="style1475238148622" xfId="5408"/>
    <cellStyle name="style1475238148622 2" xfId="5409"/>
    <cellStyle name="style1475238148809" xfId="5410"/>
    <cellStyle name="style1475238148809 2" xfId="5411"/>
    <cellStyle name="style1475238148934" xfId="5412"/>
    <cellStyle name="style1475238148934 2" xfId="5413"/>
    <cellStyle name="style1475238149059" xfId="5414"/>
    <cellStyle name="style1475238149059 2" xfId="5415"/>
    <cellStyle name="style1475238149153" xfId="5416"/>
    <cellStyle name="style1475238149153 2" xfId="5417"/>
    <cellStyle name="style1475238149309" xfId="5418"/>
    <cellStyle name="style1475238149309 2" xfId="5419"/>
    <cellStyle name="style1475238177200" xfId="5420"/>
    <cellStyle name="style1475238177372" xfId="5421"/>
    <cellStyle name="style1475238177622" xfId="5422"/>
    <cellStyle name="style1475238177763" xfId="5423"/>
    <cellStyle name="style1475238177934" xfId="5424"/>
    <cellStyle name="style1475238178106" xfId="5425"/>
    <cellStyle name="style1475238178263" xfId="5426"/>
    <cellStyle name="style1475238178372" xfId="5427"/>
    <cellStyle name="style1475238178513" xfId="5428"/>
    <cellStyle name="style1475238178669" xfId="5429"/>
    <cellStyle name="style1475238178903" xfId="5430"/>
    <cellStyle name="style1475238179122" xfId="5431"/>
    <cellStyle name="style1475238179325" xfId="5432"/>
    <cellStyle name="style1475238179560" xfId="5433"/>
    <cellStyle name="style1475238179747" xfId="5434"/>
    <cellStyle name="style1475238179903" xfId="5435"/>
    <cellStyle name="style1475238180044" xfId="5436"/>
    <cellStyle name="style1475238180153" xfId="5437"/>
    <cellStyle name="style1475238180263" xfId="5438"/>
    <cellStyle name="style1475238180341" xfId="5439"/>
    <cellStyle name="style1475238180466" xfId="5440"/>
    <cellStyle name="style1475238180575" xfId="5441"/>
    <cellStyle name="style1475238180685" xfId="5442"/>
    <cellStyle name="style1475238180794" xfId="5443"/>
    <cellStyle name="style1475238180935" xfId="5444"/>
    <cellStyle name="style1475238181044" xfId="5445"/>
    <cellStyle name="style1475238181169" xfId="5446"/>
    <cellStyle name="style1475238181294" xfId="5447"/>
    <cellStyle name="style1475238181560" xfId="5448"/>
    <cellStyle name="style1475238181716" xfId="5449"/>
    <cellStyle name="style1475238181935" xfId="5450"/>
    <cellStyle name="style1475238182075" xfId="5451"/>
    <cellStyle name="style1475238182216" xfId="5452"/>
    <cellStyle name="style1475238182341" xfId="5453"/>
    <cellStyle name="style1475238182497" xfId="5454"/>
    <cellStyle name="style1475238182653" xfId="5455"/>
    <cellStyle name="style1475238182763" xfId="5456"/>
    <cellStyle name="style1475238182888" xfId="5457"/>
    <cellStyle name="style1475238183013" xfId="5458"/>
    <cellStyle name="style1475238183138" xfId="5459"/>
    <cellStyle name="style1475238183294" xfId="5460"/>
    <cellStyle name="style1475238183403" xfId="5461"/>
    <cellStyle name="style1475238183497" xfId="5462"/>
    <cellStyle name="style1475238183591" xfId="5463"/>
    <cellStyle name="style1475238183716" xfId="5464"/>
    <cellStyle name="style1475238183841" xfId="5465"/>
    <cellStyle name="style1475238183950" xfId="5466"/>
    <cellStyle name="style1475238184153" xfId="5467"/>
    <cellStyle name="style1475238184341" xfId="5468"/>
    <cellStyle name="style1475238184466" xfId="5469"/>
    <cellStyle name="style1475238184591" xfId="5470"/>
    <cellStyle name="style1475238184700" xfId="5471"/>
    <cellStyle name="style1475238184841" xfId="5472"/>
    <cellStyle name="style1475238184981" xfId="5473"/>
    <cellStyle name="style1475238185122" xfId="5474"/>
    <cellStyle name="style1475238185247" xfId="5475"/>
    <cellStyle name="style1475238185388" xfId="5476"/>
    <cellStyle name="style1475238185513" xfId="5477"/>
    <cellStyle name="style1475238185638" xfId="5478"/>
    <cellStyle name="style1475238185763" xfId="5479"/>
    <cellStyle name="style1475238185888" xfId="5480"/>
    <cellStyle name="style1475238186013" xfId="5481"/>
    <cellStyle name="style1475238186122" xfId="5482"/>
    <cellStyle name="style1475238186310" xfId="5483"/>
    <cellStyle name="style1475238186497" xfId="5484"/>
    <cellStyle name="style1475238186638" xfId="5485"/>
    <cellStyle name="style1475238186763" xfId="5486"/>
    <cellStyle name="style1475238186872" xfId="5487"/>
    <cellStyle name="style1475238186997" xfId="5488"/>
    <cellStyle name="style1475238187169" xfId="5489"/>
    <cellStyle name="style1475238187372" xfId="5490"/>
    <cellStyle name="style1475238187591" xfId="5491"/>
    <cellStyle name="style1475238187778" xfId="5492"/>
    <cellStyle name="style1475238187981" xfId="5493"/>
    <cellStyle name="style1475238188497" xfId="5494"/>
    <cellStyle name="style1475238188591" xfId="5495"/>
    <cellStyle name="style1475238188857" xfId="5496"/>
    <cellStyle name="style1475238189060" xfId="5497"/>
    <cellStyle name="style1475238189278" xfId="5498"/>
    <cellStyle name="style1475238189450" xfId="5499"/>
    <cellStyle name="style1475238189622" xfId="5500"/>
    <cellStyle name="style1486048832357" xfId="6740"/>
    <cellStyle name="style1486048832670" xfId="6741"/>
    <cellStyle name="style1486048832857" xfId="6742"/>
    <cellStyle name="style1486048833045" xfId="6743"/>
    <cellStyle name="style1486048833217" xfId="6744"/>
    <cellStyle name="style1486048833373" xfId="6745"/>
    <cellStyle name="style1486048833482" xfId="6746"/>
    <cellStyle name="style1486048833701" xfId="6747"/>
    <cellStyle name="style1486048833842" xfId="6748"/>
    <cellStyle name="style1486048834014" xfId="6749"/>
    <cellStyle name="style1486048834170" xfId="6750"/>
    <cellStyle name="style1486048834326" xfId="6751"/>
    <cellStyle name="style1486048834467" xfId="6752"/>
    <cellStyle name="style1486048834607" xfId="6753"/>
    <cellStyle name="style1486048834748" xfId="6754"/>
    <cellStyle name="style1486048834857" xfId="6755"/>
    <cellStyle name="style1486048834951" xfId="6756"/>
    <cellStyle name="style1486048835123" xfId="6757"/>
    <cellStyle name="style1486048835232" xfId="6758"/>
    <cellStyle name="style1486048835373" xfId="6759"/>
    <cellStyle name="style1486048835514" xfId="6760"/>
    <cellStyle name="style1486048835639" xfId="6761"/>
    <cellStyle name="style1486048835842" xfId="6762"/>
    <cellStyle name="style1486048836092" xfId="6763"/>
    <cellStyle name="style1486048836232" xfId="6764"/>
    <cellStyle name="style1486048836373" xfId="6765"/>
    <cellStyle name="style1486048836545" xfId="6766"/>
    <cellStyle name="style1486048836764" xfId="6767"/>
    <cellStyle name="style1486048836904" xfId="6768"/>
    <cellStyle name="style1486048837029" xfId="6769"/>
    <cellStyle name="style1486048837186" xfId="6770"/>
    <cellStyle name="style1486048837326" xfId="6771"/>
    <cellStyle name="style1486048837467" xfId="6772"/>
    <cellStyle name="style1486048837639" xfId="6773"/>
    <cellStyle name="style1486048837764" xfId="6774"/>
    <cellStyle name="style1486048837904" xfId="6775"/>
    <cellStyle name="style1486048838029" xfId="6776"/>
    <cellStyle name="style1486048838154" xfId="6777"/>
    <cellStyle name="style1486048838311" xfId="6778"/>
    <cellStyle name="style1486048838420" xfId="6779"/>
    <cellStyle name="style1486048838529" xfId="6780"/>
    <cellStyle name="style1486048838623" xfId="6781"/>
    <cellStyle name="style1486048838717" xfId="6782"/>
    <cellStyle name="style1486048838842" xfId="6783"/>
    <cellStyle name="style1486048838967" xfId="6784"/>
    <cellStyle name="style1486048839092" xfId="6785"/>
    <cellStyle name="style1486048839217" xfId="6786"/>
    <cellStyle name="style1486048839326" xfId="6787"/>
    <cellStyle name="style1486048839467" xfId="6788"/>
    <cellStyle name="style1486048839639" xfId="6789"/>
    <cellStyle name="style1486048839764" xfId="6790"/>
    <cellStyle name="style1486048839889" xfId="6791"/>
    <cellStyle name="style1486048840014" xfId="6792"/>
    <cellStyle name="style1486048840139" xfId="6793"/>
    <cellStyle name="style1486048840279" xfId="6794"/>
    <cellStyle name="style1486048840404" xfId="6795"/>
    <cellStyle name="style1486048840608" xfId="6796"/>
    <cellStyle name="style1486048840795" xfId="6797"/>
    <cellStyle name="style1486048840983" xfId="6798"/>
    <cellStyle name="style1486048841108" xfId="6799"/>
    <cellStyle name="style1486048841217" xfId="6800"/>
    <cellStyle name="style1486048841342" xfId="6801"/>
    <cellStyle name="style1486048841530" xfId="6802"/>
    <cellStyle name="style1486048841748" xfId="6803"/>
    <cellStyle name="style1486048841936" xfId="6804"/>
    <cellStyle name="style1486048842045" xfId="6805"/>
    <cellStyle name="style1486048842186" xfId="6806"/>
    <cellStyle name="style1486048842311" xfId="6807"/>
    <cellStyle name="style1486048842436" xfId="6808"/>
    <cellStyle name="style1486048842576" xfId="6809"/>
    <cellStyle name="style1486048842764" xfId="6810"/>
    <cellStyle name="style1486048843014" xfId="6811"/>
    <cellStyle name="style1486048843139" xfId="6812"/>
    <cellStyle name="style1486048843311" xfId="6813"/>
    <cellStyle name="style1486048843467" xfId="6814"/>
    <cellStyle name="style1486048843592" xfId="6815"/>
    <cellStyle name="style1486048843701" xfId="6816"/>
    <cellStyle name="style1486048843826" xfId="6817"/>
    <cellStyle name="style1486048843905" xfId="6818"/>
    <cellStyle name="style1486048844030" xfId="6819"/>
    <cellStyle name="style1486048844155" xfId="6820"/>
    <cellStyle name="style1486048844233" xfId="6821"/>
    <cellStyle name="style1486048844326" xfId="6822"/>
    <cellStyle name="style1486048844420" xfId="6823"/>
    <cellStyle name="style1486048844608" xfId="6824"/>
    <cellStyle name="style1486048844701" xfId="6825"/>
    <cellStyle name="style1486048844905" xfId="6826"/>
    <cellStyle name="style1486048846170" xfId="6827"/>
    <cellStyle name="style1486048896991" xfId="5501"/>
    <cellStyle name="style1486048897132" xfId="5502"/>
    <cellStyle name="style1486048897319" xfId="5503"/>
    <cellStyle name="style1486048897413" xfId="5504"/>
    <cellStyle name="style1486048897538" xfId="5505"/>
    <cellStyle name="style1486048897663" xfId="5506"/>
    <cellStyle name="style1486048897773" xfId="5507"/>
    <cellStyle name="style1486048897882" xfId="5508"/>
    <cellStyle name="style1486048898038" xfId="5509"/>
    <cellStyle name="style1486048898163" xfId="5510"/>
    <cellStyle name="style1486048898273" xfId="5511"/>
    <cellStyle name="style1486048898398" xfId="5512"/>
    <cellStyle name="style1486048898507" xfId="5513"/>
    <cellStyle name="style1486048898616" xfId="5514"/>
    <cellStyle name="style1486048898741" xfId="5515"/>
    <cellStyle name="style1486048898866" xfId="5516"/>
    <cellStyle name="style1486048898960" xfId="5517"/>
    <cellStyle name="style1486048899069" xfId="5518"/>
    <cellStyle name="style1486048899194" xfId="5519"/>
    <cellStyle name="style1486048899304" xfId="5520"/>
    <cellStyle name="style1486048899429" xfId="5521"/>
    <cellStyle name="style1486048899554" xfId="5522"/>
    <cellStyle name="style1486048899679" xfId="5523"/>
    <cellStyle name="style1486048899788" xfId="5524"/>
    <cellStyle name="style1486048899898" xfId="5525"/>
    <cellStyle name="style1486048900007" xfId="5526"/>
    <cellStyle name="style1486048900116" xfId="5527"/>
    <cellStyle name="style1486048900241" xfId="5528"/>
    <cellStyle name="style1486048900351" xfId="5529"/>
    <cellStyle name="style1486048900476" xfId="5530"/>
    <cellStyle name="style1486048900679" xfId="5531"/>
    <cellStyle name="style1486048900882" xfId="5532"/>
    <cellStyle name="style1486048900991" xfId="5533"/>
    <cellStyle name="style1486048901116" xfId="5534"/>
    <cellStyle name="style1486048901226" xfId="5535"/>
    <cellStyle name="style1486048901335" xfId="5536"/>
    <cellStyle name="style1486048901523" xfId="5537"/>
    <cellStyle name="style1486048901695" xfId="5538"/>
    <cellStyle name="style1486048901804" xfId="5539"/>
    <cellStyle name="style1486048901929" xfId="5540"/>
    <cellStyle name="style1486048902038" xfId="5541"/>
    <cellStyle name="style1486048902148" xfId="5542"/>
    <cellStyle name="style1486048902226" xfId="5543"/>
    <cellStyle name="style1486048902351" xfId="5544"/>
    <cellStyle name="style1486048902476" xfId="5545"/>
    <cellStyle name="style1486048902648" xfId="5546"/>
    <cellStyle name="style1486048902866" xfId="5547"/>
    <cellStyle name="style1486048903038" xfId="5548"/>
    <cellStyle name="style1486048903148" xfId="5549"/>
    <cellStyle name="style1486048903273" xfId="5550"/>
    <cellStyle name="style1486048903351" xfId="5551"/>
    <cellStyle name="style1486048903476" xfId="5552"/>
    <cellStyle name="style1486048903585" xfId="5553"/>
    <cellStyle name="style1486048903710" xfId="5554"/>
    <cellStyle name="style1486048903851" xfId="5555"/>
    <cellStyle name="style1486048904023" xfId="5556"/>
    <cellStyle name="style1486048904163" xfId="5557"/>
    <cellStyle name="style1486048904382" xfId="5558"/>
    <cellStyle name="style1486048904523" xfId="5559"/>
    <cellStyle name="style1486048904632" xfId="5560"/>
    <cellStyle name="style1486048904742" xfId="5561"/>
    <cellStyle name="style1486048904867" xfId="5562"/>
    <cellStyle name="style1486048905101" xfId="5563"/>
    <cellStyle name="style1486048905226" xfId="5564"/>
    <cellStyle name="style1486048905413" xfId="5565"/>
    <cellStyle name="style1486048905538" xfId="5566"/>
    <cellStyle name="style1486048905648" xfId="5567"/>
    <cellStyle name="style1486048905757" xfId="5568"/>
    <cellStyle name="style1486048905945" xfId="5569"/>
    <cellStyle name="style1486048906085" xfId="5570"/>
    <cellStyle name="style1486048906210" xfId="5571"/>
    <cellStyle name="style1486048906351" xfId="5572"/>
    <cellStyle name="style1486048906507" xfId="5573"/>
    <cellStyle name="style1486048906726" xfId="5574"/>
    <cellStyle name="style1486048906945" xfId="5575"/>
    <cellStyle name="style1486048907148" xfId="5576"/>
    <cellStyle name="style1486048907320" xfId="5577"/>
    <cellStyle name="style1486048907429" xfId="5578"/>
    <cellStyle name="style1486048907632" xfId="5579"/>
    <cellStyle name="style1486048908367" xfId="5580"/>
    <cellStyle name="style1486462674140" xfId="6828"/>
    <cellStyle name="style1486462674343" xfId="6829"/>
    <cellStyle name="style1486462674624" xfId="6830"/>
    <cellStyle name="style1486462674765" xfId="6831"/>
    <cellStyle name="style1486462674936" xfId="6832"/>
    <cellStyle name="style1486462675093" xfId="6833"/>
    <cellStyle name="style1486462675249" xfId="6834"/>
    <cellStyle name="style1486462675374" xfId="6835"/>
    <cellStyle name="style1486462675546" xfId="6836"/>
    <cellStyle name="style1486462675702" xfId="6837"/>
    <cellStyle name="style1486462675843" xfId="6838"/>
    <cellStyle name="style1486462676015" xfId="6839"/>
    <cellStyle name="style1486462676171" xfId="6840"/>
    <cellStyle name="style1486462676327" xfId="6841"/>
    <cellStyle name="style1486462676468" xfId="6842"/>
    <cellStyle name="style1486462676718" xfId="6843"/>
    <cellStyle name="style1486462676921" xfId="6844"/>
    <cellStyle name="style1486462677108" xfId="6845"/>
    <cellStyle name="style1486462677358" xfId="6846"/>
    <cellStyle name="style1486462677483" xfId="6847"/>
    <cellStyle name="style1486462677640" xfId="6848"/>
    <cellStyle name="style1486462677796" xfId="6849"/>
    <cellStyle name="style1486462677937" xfId="6850"/>
    <cellStyle name="style1486462678062" xfId="6851"/>
    <cellStyle name="style1486462678202" xfId="6852"/>
    <cellStyle name="style1486462678358" xfId="6853"/>
    <cellStyle name="style1486462678515" xfId="6854"/>
    <cellStyle name="style1486462678655" xfId="6855"/>
    <cellStyle name="style1486462678796" xfId="6856"/>
    <cellStyle name="style1486462678937" xfId="6857"/>
    <cellStyle name="style1486462679093" xfId="6858"/>
    <cellStyle name="style1486462679280" xfId="6859"/>
    <cellStyle name="style1486462679530" xfId="6860"/>
    <cellStyle name="style1486462679718" xfId="6861"/>
    <cellStyle name="style1486462679858" xfId="6862"/>
    <cellStyle name="style1486462679983" xfId="6863"/>
    <cellStyle name="style1486462680124" xfId="6864"/>
    <cellStyle name="style1486462680265" xfId="6865"/>
    <cellStyle name="style1486462680405" xfId="6866"/>
    <cellStyle name="style1486462680671" xfId="6867"/>
    <cellStyle name="style1486462680890" xfId="6868"/>
    <cellStyle name="style1486462681077" xfId="6869"/>
    <cellStyle name="style1486462681265" xfId="6870"/>
    <cellStyle name="style1486462681390" xfId="6871"/>
    <cellStyle name="style1486462681515" xfId="6872"/>
    <cellStyle name="style1486462681655" xfId="6873"/>
    <cellStyle name="style1486462681780" xfId="6874"/>
    <cellStyle name="style1486462681921" xfId="6875"/>
    <cellStyle name="style1486462682062" xfId="6876"/>
    <cellStyle name="style1486462682202" xfId="6877"/>
    <cellStyle name="style1486462682312" xfId="6878"/>
    <cellStyle name="style1486462682437" xfId="6879"/>
    <cellStyle name="style1486462682593" xfId="6880"/>
    <cellStyle name="style1486462682796" xfId="6881"/>
    <cellStyle name="style1486462682937" xfId="6882"/>
    <cellStyle name="style1486462683077" xfId="6883"/>
    <cellStyle name="style1486462683202" xfId="6884"/>
    <cellStyle name="style1486462683374" xfId="6885"/>
    <cellStyle name="style1486462683484" xfId="6886"/>
    <cellStyle name="style1486462683640" xfId="6887"/>
    <cellStyle name="style1486462683874" xfId="6888"/>
    <cellStyle name="style1486462684062" xfId="6889"/>
    <cellStyle name="style1486462684234" xfId="6890"/>
    <cellStyle name="style1486462684327" xfId="6891"/>
    <cellStyle name="style1486462684468" xfId="6892"/>
    <cellStyle name="style1486462684593" xfId="6893"/>
    <cellStyle name="style1486462684718" xfId="6894"/>
    <cellStyle name="style1486462684843" xfId="6895"/>
    <cellStyle name="style1486462684968" xfId="6896"/>
    <cellStyle name="style1486462685093" xfId="6897"/>
    <cellStyle name="style1486462685218" xfId="6898"/>
    <cellStyle name="style1486462685374" xfId="6899"/>
    <cellStyle name="style1486462685515" xfId="6900"/>
    <cellStyle name="style1486462685640" xfId="6901"/>
    <cellStyle name="style1486462685796" xfId="6902"/>
    <cellStyle name="style1486462685906" xfId="6903"/>
    <cellStyle name="style1486462686031" xfId="6904"/>
    <cellStyle name="style1486462686156" xfId="6905"/>
    <cellStyle name="style1486462686343" xfId="6906"/>
    <cellStyle name="style1486462687640" xfId="6907"/>
    <cellStyle name="style1486462687734" xfId="6908"/>
    <cellStyle name="style1486462688859" xfId="6909"/>
    <cellStyle name="style1486462689359" xfId="6910"/>
    <cellStyle name="style1486462689468" xfId="6911"/>
    <cellStyle name="style1486462690156" xfId="6912"/>
    <cellStyle name="style1486462690328" xfId="6913"/>
    <cellStyle name="style1486462690437" xfId="6914"/>
    <cellStyle name="style1486462690562" xfId="6915"/>
    <cellStyle name="style1486462690687" xfId="6916"/>
    <cellStyle name="style1486462690812" xfId="6917"/>
    <cellStyle name="style1486462690937" xfId="6918"/>
    <cellStyle name="style1486462691062" xfId="6919"/>
    <cellStyle name="style1486462691187" xfId="6920"/>
    <cellStyle name="style1486462691265" xfId="6921"/>
    <cellStyle name="style1486462691359" xfId="6922"/>
    <cellStyle name="style1486462691453" xfId="6923"/>
    <cellStyle name="style1486462691531" xfId="6924"/>
    <cellStyle name="style1486462691624" xfId="6925"/>
    <cellStyle name="style1486462691718" xfId="6926"/>
    <cellStyle name="style1486462691796" xfId="6927"/>
    <cellStyle name="style1486462691890" xfId="6928"/>
    <cellStyle name="style1486462944289" xfId="3030"/>
    <cellStyle name="style1486462944476" xfId="3023"/>
    <cellStyle name="style1486462944586" xfId="3064"/>
    <cellStyle name="style1486462944726" xfId="3007"/>
    <cellStyle name="style1486462944867" xfId="3065"/>
    <cellStyle name="style1486462944976" xfId="3016"/>
    <cellStyle name="style1486462945070" xfId="3062"/>
    <cellStyle name="style1486462945195" xfId="3015"/>
    <cellStyle name="style1486462945320" xfId="3066"/>
    <cellStyle name="style1486462945429" xfId="3067"/>
    <cellStyle name="style1486462945570" xfId="3063"/>
    <cellStyle name="style1486462945711" xfId="3031"/>
    <cellStyle name="style1486462945898" xfId="3022"/>
    <cellStyle name="style1486462946055" xfId="3068"/>
    <cellStyle name="style1486462946180" xfId="3057"/>
    <cellStyle name="style1486462946273" xfId="3012"/>
    <cellStyle name="style1486462946367" xfId="3013"/>
    <cellStyle name="style1486462946492" xfId="3038"/>
    <cellStyle name="style1486462946601" xfId="3032"/>
    <cellStyle name="style1486462946773" xfId="3024"/>
    <cellStyle name="style1486462946945" xfId="3014"/>
    <cellStyle name="style1486462947164" xfId="3058"/>
    <cellStyle name="style1486462947305" xfId="3039"/>
    <cellStyle name="style1486462947445" xfId="3010"/>
    <cellStyle name="style1486462947555" xfId="3037"/>
    <cellStyle name="style1486462947664" xfId="3025"/>
    <cellStyle name="style1486462947820" xfId="3061"/>
    <cellStyle name="style1486462948023" xfId="3060"/>
    <cellStyle name="style1486462948226" xfId="3040"/>
    <cellStyle name="style1486462948414" xfId="3033"/>
    <cellStyle name="style1486462948539" xfId="3026"/>
    <cellStyle name="style1486462948680" xfId="3074"/>
    <cellStyle name="style1486462948789" xfId="3009"/>
    <cellStyle name="style1486462948930" xfId="3079"/>
    <cellStyle name="style1486462949117" xfId="3034"/>
    <cellStyle name="style1486462949320" xfId="3027"/>
    <cellStyle name="style1486462949461" xfId="3077"/>
    <cellStyle name="style1486462949555" xfId="3041"/>
    <cellStyle name="style1486462949680" xfId="3042"/>
    <cellStyle name="style1486462949836" xfId="3035"/>
    <cellStyle name="style1486462949992" xfId="3028"/>
    <cellStyle name="style1486462950180" xfId="3056"/>
    <cellStyle name="style1486462950398" xfId="3008"/>
    <cellStyle name="style1486462950492" xfId="3043"/>
    <cellStyle name="style1486462950664" xfId="3036"/>
    <cellStyle name="style1486462950867" xfId="3029"/>
    <cellStyle name="style1486462950992" xfId="3059"/>
    <cellStyle name="style1486462951117" xfId="3071"/>
    <cellStyle name="style1486462951242" xfId="3018"/>
    <cellStyle name="style1486462951352" xfId="3001"/>
    <cellStyle name="style1486462951461" xfId="3006"/>
    <cellStyle name="style1486462951586" xfId="3004"/>
    <cellStyle name="style1486462951758" xfId="3044"/>
    <cellStyle name="style1486462951961" xfId="3070"/>
    <cellStyle name="style1486462952164" xfId="2995"/>
    <cellStyle name="style1486462952273" xfId="3000"/>
    <cellStyle name="style1486462952398" xfId="3046"/>
    <cellStyle name="style1486462952508" xfId="3002"/>
    <cellStyle name="style1486462952617" xfId="3081"/>
    <cellStyle name="style1486462952727" xfId="3069"/>
    <cellStyle name="style1486462952867" xfId="3078"/>
    <cellStyle name="style1486462953039" xfId="3045"/>
    <cellStyle name="style1486462953242" xfId="3047"/>
    <cellStyle name="style1486462953336" xfId="2996"/>
    <cellStyle name="style1486462953445" xfId="3049"/>
    <cellStyle name="style1486462953539" xfId="3021"/>
    <cellStyle name="style1486462953617" xfId="3082"/>
    <cellStyle name="style1486462953774" xfId="3055"/>
    <cellStyle name="style1486462953914" xfId="2999"/>
    <cellStyle name="style1486462954055" xfId="3005"/>
    <cellStyle name="style1486462954149" xfId="3075"/>
    <cellStyle name="style1486462954227" xfId="3076"/>
    <cellStyle name="style1486462954352" xfId="3072"/>
    <cellStyle name="style1486462954461" xfId="3048"/>
    <cellStyle name="style1486462954570" xfId="3020"/>
    <cellStyle name="style1486462954758" xfId="3073"/>
    <cellStyle name="style1486462954977" xfId="3050"/>
    <cellStyle name="style1486462955133" xfId="2997"/>
    <cellStyle name="style1486462955289" xfId="3052"/>
    <cellStyle name="style1486462955445" xfId="3083"/>
    <cellStyle name="style1486462955555" xfId="3080"/>
    <cellStyle name="style1486462955649" xfId="3011"/>
    <cellStyle name="style1486462955742" xfId="3019"/>
    <cellStyle name="style1486462955883" xfId="3051"/>
    <cellStyle name="style1486462956008" xfId="3017"/>
    <cellStyle name="style1486462956133" xfId="3053"/>
    <cellStyle name="style1486462956227" xfId="2998"/>
    <cellStyle name="style1486462956305" xfId="3003"/>
    <cellStyle name="style1486462956399" xfId="3054"/>
    <cellStyle name="style1487861852893" xfId="5581"/>
    <cellStyle name="style1487861853112" xfId="5582"/>
    <cellStyle name="style1487861853612" xfId="5583"/>
    <cellStyle name="style1487861853737" xfId="5584"/>
    <cellStyle name="style1487861853893" xfId="5585"/>
    <cellStyle name="style1487861854050" xfId="5586"/>
    <cellStyle name="style1487861854206" xfId="5587"/>
    <cellStyle name="style1487861854315" xfId="5588"/>
    <cellStyle name="style1487861854503" xfId="5589"/>
    <cellStyle name="style1487861854643" xfId="5590"/>
    <cellStyle name="style1487861854784" xfId="5591"/>
    <cellStyle name="style1487861854940" xfId="5592"/>
    <cellStyle name="style1487861855096" xfId="5593"/>
    <cellStyle name="style1487861855237" xfId="5594"/>
    <cellStyle name="style1487861855393" xfId="5595"/>
    <cellStyle name="style1487861855534" xfId="5596"/>
    <cellStyle name="style1487861855643" xfId="5597"/>
    <cellStyle name="style1487861855753" xfId="5598"/>
    <cellStyle name="style1487861855893" xfId="5599"/>
    <cellStyle name="style1487861856003" xfId="5600"/>
    <cellStyle name="style1487861856159" xfId="5601"/>
    <cellStyle name="style1487861856284" xfId="5602"/>
    <cellStyle name="style1487861856425" xfId="5603"/>
    <cellStyle name="style1487861856565" xfId="5604"/>
    <cellStyle name="style1487861856706" xfId="5605"/>
    <cellStyle name="style1487861856846" xfId="5606"/>
    <cellStyle name="style1487861856987" xfId="5607"/>
    <cellStyle name="style1487861857190" xfId="5608"/>
    <cellStyle name="style1487861857346" xfId="5609"/>
    <cellStyle name="style1487861857487" xfId="5610"/>
    <cellStyle name="style1487861857628" xfId="5611"/>
    <cellStyle name="style1487861857784" xfId="5612"/>
    <cellStyle name="style1487861857925" xfId="5613"/>
    <cellStyle name="style1487861858065" xfId="5614"/>
    <cellStyle name="style1487861858206" xfId="5615"/>
    <cellStyle name="style1487861858331" xfId="5616"/>
    <cellStyle name="style1487861858471" xfId="5617"/>
    <cellStyle name="style1487861858596" xfId="5618"/>
    <cellStyle name="style1487861858721" xfId="5619"/>
    <cellStyle name="style1487861858878" xfId="5620"/>
    <cellStyle name="style1487861859003" xfId="5621"/>
    <cellStyle name="style1487861859096" xfId="5622"/>
    <cellStyle name="style1487861859221" xfId="5623"/>
    <cellStyle name="style1487861859346" xfId="5624"/>
    <cellStyle name="style1487861859487" xfId="5625"/>
    <cellStyle name="style1487861859612" xfId="5626"/>
    <cellStyle name="style1487861859768" xfId="5627"/>
    <cellStyle name="style1487861859909" xfId="5628"/>
    <cellStyle name="style1487861860034" xfId="5629"/>
    <cellStyle name="style1487861860175" xfId="5630"/>
    <cellStyle name="style1487861860268" xfId="5631"/>
    <cellStyle name="style1487861860409" xfId="5632"/>
    <cellStyle name="style1487861860534" xfId="5633"/>
    <cellStyle name="style1487861860659" xfId="5634"/>
    <cellStyle name="style1487861860815" xfId="5635"/>
    <cellStyle name="style1487861860940" xfId="5636"/>
    <cellStyle name="style1487861861081" xfId="5637"/>
    <cellStyle name="style1487861861237" xfId="5638"/>
    <cellStyle name="style1487861861346" xfId="5639"/>
    <cellStyle name="style1487861861471" xfId="5640"/>
    <cellStyle name="style1487861861596" xfId="5641"/>
    <cellStyle name="style1487861861721" xfId="5642"/>
    <cellStyle name="style1487861862175" xfId="5643"/>
    <cellStyle name="style1487861862284" xfId="5644"/>
    <cellStyle name="style1487861862440" xfId="5645"/>
    <cellStyle name="style1487861862565" xfId="5646"/>
    <cellStyle name="style1487861862690" xfId="5647"/>
    <cellStyle name="style1487861862893" xfId="5648"/>
    <cellStyle name="style1487861863128" xfId="5649"/>
    <cellStyle name="style1487861863315" xfId="5650"/>
    <cellStyle name="style1487861863440" xfId="5651"/>
    <cellStyle name="style1487861863581" xfId="5652"/>
    <cellStyle name="style1487861863721" xfId="5653"/>
    <cellStyle name="style1487861863846" xfId="5654"/>
    <cellStyle name="style1487861863987" xfId="5655"/>
    <cellStyle name="style1487861864206" xfId="5656"/>
    <cellStyle name="style1487861864346" xfId="5657"/>
    <cellStyle name="style1487861864456" xfId="5658"/>
    <cellStyle name="style1487861864628" xfId="5659"/>
    <cellStyle name="style1487861865721" xfId="5660"/>
    <cellStyle name="style1488440705773" xfId="5661"/>
    <cellStyle name="style1488440706116" xfId="5662"/>
    <cellStyle name="style1488440706616" xfId="5663"/>
    <cellStyle name="style1488440706757" xfId="5664"/>
    <cellStyle name="style1488440706929" xfId="5665"/>
    <cellStyle name="style1488440707085" xfId="5666"/>
    <cellStyle name="style1488440707241" xfId="5667"/>
    <cellStyle name="style1488440707366" xfId="5668"/>
    <cellStyle name="style1488440707538" xfId="5669"/>
    <cellStyle name="style1488440707679" xfId="5670"/>
    <cellStyle name="style1488440707835" xfId="5671"/>
    <cellStyle name="style1488440708007" xfId="5672"/>
    <cellStyle name="style1488440708163" xfId="5673"/>
    <cellStyle name="style1488440708304" xfId="5674"/>
    <cellStyle name="style1488440708460" xfId="5675"/>
    <cellStyle name="style1488440708632" xfId="5676"/>
    <cellStyle name="style1488440708741" xfId="5677"/>
    <cellStyle name="style1488440708851" xfId="5678"/>
    <cellStyle name="style1488440708991" xfId="5679"/>
    <cellStyle name="style1488440709116" xfId="5680"/>
    <cellStyle name="style1488440709257" xfId="5681"/>
    <cellStyle name="style1488440709398" xfId="5682"/>
    <cellStyle name="style1488440709554" xfId="5683"/>
    <cellStyle name="style1488440709820" xfId="5684"/>
    <cellStyle name="style1488440709960" xfId="5685"/>
    <cellStyle name="style1488440710132" xfId="5686"/>
    <cellStyle name="style1488440710304" xfId="5687"/>
    <cellStyle name="style1488440710445" xfId="5688"/>
    <cellStyle name="style1488440710585" xfId="5689"/>
    <cellStyle name="style1488440710726" xfId="5690"/>
    <cellStyle name="style1488440710866" xfId="5691"/>
    <cellStyle name="style1488440711007" xfId="5692"/>
    <cellStyle name="style1488440711148" xfId="5693"/>
    <cellStyle name="style1488440711304" xfId="5694"/>
    <cellStyle name="style1488440711429" xfId="5695"/>
    <cellStyle name="style1488440711632" xfId="5696"/>
    <cellStyle name="style1488440711882" xfId="5697"/>
    <cellStyle name="style1488440712101" xfId="5698"/>
    <cellStyle name="style1488440712226" xfId="5699"/>
    <cellStyle name="style1488440712398" xfId="5700"/>
    <cellStyle name="style1488440712538" xfId="5701"/>
    <cellStyle name="style1488440712632" xfId="5702"/>
    <cellStyle name="style1488440712726" xfId="5703"/>
    <cellStyle name="style1488440712866" xfId="5704"/>
    <cellStyle name="style1488440712991" xfId="5705"/>
    <cellStyle name="style1488440713116" xfId="5706"/>
    <cellStyle name="style1488440713257" xfId="5707"/>
    <cellStyle name="style1488440713429" xfId="5708"/>
    <cellStyle name="style1488440713601" xfId="5709"/>
    <cellStyle name="style1488440713741" xfId="5710"/>
    <cellStyle name="style1488440713851" xfId="5711"/>
    <cellStyle name="style1488440713976" xfId="5712"/>
    <cellStyle name="style1488440714101" xfId="5713"/>
    <cellStyle name="style1488440714241" xfId="5714"/>
    <cellStyle name="style1488440714335" xfId="5715"/>
    <cellStyle name="style1488440714491" xfId="5716"/>
    <cellStyle name="style1488440714710" xfId="5717"/>
    <cellStyle name="style1488440714960" xfId="5718"/>
    <cellStyle name="style1488440715070" xfId="5719"/>
    <cellStyle name="style1488440715210" xfId="5720"/>
    <cellStyle name="style1488440715335" xfId="5721"/>
    <cellStyle name="style1488440715460" xfId="5722"/>
    <cellStyle name="style1488440716038" xfId="5723"/>
    <cellStyle name="style1488440716148" xfId="5724"/>
    <cellStyle name="style1488440716288" xfId="5725"/>
    <cellStyle name="style1488440716429" xfId="5726"/>
    <cellStyle name="style1488440716570" xfId="5727"/>
    <cellStyle name="style1488440716788" xfId="5728"/>
    <cellStyle name="style1488440717038" xfId="5729"/>
    <cellStyle name="style1488440717179" xfId="5730"/>
    <cellStyle name="style1488440717304" xfId="5731"/>
    <cellStyle name="style1488440717445" xfId="5732"/>
    <cellStyle name="style1488440717570" xfId="5733"/>
    <cellStyle name="style1488440717710" xfId="5734"/>
    <cellStyle name="style1488440717835" xfId="5735"/>
    <cellStyle name="style1488440717976" xfId="5736"/>
    <cellStyle name="style1488440718101" xfId="5737"/>
    <cellStyle name="style1488440718226" xfId="5738"/>
    <cellStyle name="style1488440718398" xfId="5739"/>
    <cellStyle name="style1488440719476" xfId="5740"/>
    <cellStyle name="style1488440753902" xfId="6929"/>
    <cellStyle name="style1488440754043" xfId="6930"/>
    <cellStyle name="style1488440754168" xfId="6931"/>
    <cellStyle name="style1488440754262" xfId="6932"/>
    <cellStyle name="style1488440754449" xfId="6933"/>
    <cellStyle name="style1488440754637" xfId="6934"/>
    <cellStyle name="style1488440754746" xfId="6935"/>
    <cellStyle name="style1488440754840" xfId="6936"/>
    <cellStyle name="style1488440754980" xfId="6937"/>
    <cellStyle name="style1488440755090" xfId="6938"/>
    <cellStyle name="style1488440755230" xfId="6939"/>
    <cellStyle name="style1488440755449" xfId="6940"/>
    <cellStyle name="style1488440755605" xfId="6941"/>
    <cellStyle name="style1488440755730" xfId="6942"/>
    <cellStyle name="style1488440755840" xfId="6943"/>
    <cellStyle name="style1488440755965" xfId="6944"/>
    <cellStyle name="style1488440756043" xfId="6945"/>
    <cellStyle name="style1488440756137" xfId="6946"/>
    <cellStyle name="style1488440756262" xfId="6947"/>
    <cellStyle name="style1488440756418" xfId="6948"/>
    <cellStyle name="style1488440756590" xfId="6949"/>
    <cellStyle name="style1488440756699" xfId="6950"/>
    <cellStyle name="style1488440756824" xfId="6951"/>
    <cellStyle name="style1488440756933" xfId="6952"/>
    <cellStyle name="style1488440757043" xfId="6953"/>
    <cellStyle name="style1488440757168" xfId="6954"/>
    <cellStyle name="style1488440757293" xfId="6955"/>
    <cellStyle name="style1488440757433" xfId="6956"/>
    <cellStyle name="style1488440757652" xfId="6957"/>
    <cellStyle name="style1488440757840" xfId="6958"/>
    <cellStyle name="style1488440757949" xfId="6959"/>
    <cellStyle name="style1488440758074" xfId="6960"/>
    <cellStyle name="style1488440758183" xfId="6961"/>
    <cellStyle name="style1488440758293" xfId="6962"/>
    <cellStyle name="style1488440758418" xfId="6963"/>
    <cellStyle name="style1488440758527" xfId="6964"/>
    <cellStyle name="style1488440758637" xfId="6965"/>
    <cellStyle name="style1488440758777" xfId="6966"/>
    <cellStyle name="style1488440758933" xfId="6967"/>
    <cellStyle name="style1488440759121" xfId="6968"/>
    <cellStyle name="style1488440759230" xfId="6969"/>
    <cellStyle name="style1488440759324" xfId="6970"/>
    <cellStyle name="style1488440759418" xfId="6971"/>
    <cellStyle name="style1488440759527" xfId="6972"/>
    <cellStyle name="style1488440759652" xfId="6973"/>
    <cellStyle name="style1488440759762" xfId="6974"/>
    <cellStyle name="style1488440759887" xfId="6975"/>
    <cellStyle name="style1488440759996" xfId="6976"/>
    <cellStyle name="style1488440760105" xfId="6977"/>
    <cellStyle name="style1488440760230" xfId="6978"/>
    <cellStyle name="style1488440760340" xfId="6979"/>
    <cellStyle name="style1488440760465" xfId="6980"/>
    <cellStyle name="style1488440760574" xfId="6981"/>
    <cellStyle name="style1488440760699" xfId="6982"/>
    <cellStyle name="style1488440760808" xfId="6983"/>
    <cellStyle name="style1488440760933" xfId="6984"/>
    <cellStyle name="style1488440761058" xfId="6985"/>
    <cellStyle name="style1488440761168" xfId="6986"/>
    <cellStyle name="style1488440761324" xfId="6987"/>
    <cellStyle name="style1488440761449" xfId="6988"/>
    <cellStyle name="style1488440761543" xfId="6989"/>
    <cellStyle name="style1488440761652" xfId="6990"/>
    <cellStyle name="style1488440761762" xfId="6991"/>
    <cellStyle name="style1488440761887" xfId="6992"/>
    <cellStyle name="style1488440761980" xfId="6993"/>
    <cellStyle name="style1488440762090" xfId="6994"/>
    <cellStyle name="style1488440762215" xfId="6995"/>
    <cellStyle name="style1488440762340" xfId="6996"/>
    <cellStyle name="style1488440762449" xfId="6997"/>
    <cellStyle name="style1488440762652" xfId="6998"/>
    <cellStyle name="style1488440762840" xfId="6999"/>
    <cellStyle name="style1488440763012" xfId="7000"/>
    <cellStyle name="style1488440763137" xfId="7001"/>
    <cellStyle name="style1488440763340" xfId="7002"/>
    <cellStyle name="style1488440763449" xfId="7003"/>
    <cellStyle name="style1488440763590" xfId="7004"/>
    <cellStyle name="style1492605061261" xfId="11261"/>
    <cellStyle name="style1492605061527" xfId="11262"/>
    <cellStyle name="style1492605061668" xfId="11263"/>
    <cellStyle name="style1492605061855" xfId="11264"/>
    <cellStyle name="style1492605062027" xfId="11265"/>
    <cellStyle name="style1492605062183" xfId="11266"/>
    <cellStyle name="style1492605062308" xfId="11267"/>
    <cellStyle name="style1492605062511" xfId="11268"/>
    <cellStyle name="style1492605062668" xfId="11269"/>
    <cellStyle name="style1492605062824" xfId="11270"/>
    <cellStyle name="style1492605063011" xfId="11271"/>
    <cellStyle name="style1492605063152" xfId="11272"/>
    <cellStyle name="style1492605063308" xfId="11273"/>
    <cellStyle name="style1492605063464" xfId="11274"/>
    <cellStyle name="style1492605063621" xfId="11275"/>
    <cellStyle name="style1492605063730" xfId="11276"/>
    <cellStyle name="style1492605063839" xfId="11277"/>
    <cellStyle name="style1492605063980" xfId="11278"/>
    <cellStyle name="style1492605064105" xfId="11279"/>
    <cellStyle name="style1492605064246" xfId="11331"/>
    <cellStyle name="style1492605064355" xfId="11280"/>
    <cellStyle name="style1492605064465" xfId="11330"/>
    <cellStyle name="style1492605064605" xfId="11281"/>
    <cellStyle name="style1492605064746" xfId="11329"/>
    <cellStyle name="style1492605064886" xfId="11282"/>
    <cellStyle name="style1492605065027" xfId="11328"/>
    <cellStyle name="style1492605065168" xfId="11283"/>
    <cellStyle name="style1492605065308" xfId="11327"/>
    <cellStyle name="style1492605065465" xfId="11284"/>
    <cellStyle name="style1492605065621" xfId="11326"/>
    <cellStyle name="style1492605065808" xfId="11285"/>
    <cellStyle name="style1492605065953" xfId="11325"/>
    <cellStyle name="style1492605066094" xfId="11286"/>
    <cellStyle name="style1492605066248" xfId="11324"/>
    <cellStyle name="style1492605066404" xfId="11287"/>
    <cellStyle name="style1492605066591" xfId="11323"/>
    <cellStyle name="style1492605066806" xfId="11288"/>
    <cellStyle name="style1492605067158" xfId="11322"/>
    <cellStyle name="style1492605067329" xfId="11289"/>
    <cellStyle name="style1492605067563" xfId="11321"/>
    <cellStyle name="style1492605067813" xfId="11290"/>
    <cellStyle name="style1492605068032" xfId="11320"/>
    <cellStyle name="style1492605068157" xfId="11291"/>
    <cellStyle name="style1492605068298" xfId="11319"/>
    <cellStyle name="style1492605068423" xfId="11292"/>
    <cellStyle name="style1492605068563" xfId="11318"/>
    <cellStyle name="style1492605068688" xfId="11293"/>
    <cellStyle name="style1492605068829" xfId="11317"/>
    <cellStyle name="style1492605068954" xfId="11294"/>
    <cellStyle name="style1492605069079" xfId="11316"/>
    <cellStyle name="style1492605069204" xfId="11295"/>
    <cellStyle name="style1492605069344" xfId="11315"/>
    <cellStyle name="style1492605069485" xfId="11296"/>
    <cellStyle name="style1492605069610" xfId="11314"/>
    <cellStyle name="style1492605069751" xfId="11297"/>
    <cellStyle name="style1492605069876" xfId="11313"/>
    <cellStyle name="style1492605070016" xfId="11298"/>
    <cellStyle name="style1492605070157" xfId="11312"/>
    <cellStyle name="style1492605070251" xfId="11299"/>
    <cellStyle name="style1492605070360" xfId="11311"/>
    <cellStyle name="style1492605070485" xfId="11300"/>
    <cellStyle name="style1492605070610" xfId="11310"/>
    <cellStyle name="style1492605070751" xfId="11301"/>
    <cellStyle name="style1492605070891" xfId="11309"/>
    <cellStyle name="style1492605071079" xfId="11302"/>
    <cellStyle name="style1492605071251" xfId="11308"/>
    <cellStyle name="style1492605071438" xfId="11303"/>
    <cellStyle name="style1492605071594" xfId="11256"/>
    <cellStyle name="style1492605071688" xfId="11304"/>
    <cellStyle name="style1492605071798" xfId="11257"/>
    <cellStyle name="style1492605071891" xfId="11305"/>
    <cellStyle name="style1492605072032" xfId="11258"/>
    <cellStyle name="style1492605072251" xfId="11306"/>
    <cellStyle name="style1492605072391" xfId="11259"/>
    <cellStyle name="style1492605072563" xfId="11307"/>
    <cellStyle name="style1492605072719" xfId="11260"/>
    <cellStyle name="style1494397312690" xfId="10506"/>
    <cellStyle name="style1494397312893" xfId="10507"/>
    <cellStyle name="style1494397313127" xfId="10508"/>
    <cellStyle name="style1494397313627" xfId="10509"/>
    <cellStyle name="style1494397313736" xfId="10510"/>
    <cellStyle name="style1494397313893" xfId="10511"/>
    <cellStyle name="style1494397314080" xfId="10512"/>
    <cellStyle name="style1494397315424" xfId="10513"/>
    <cellStyle name="style1494397315658" xfId="10514"/>
    <cellStyle name="style1494397316643" xfId="10515"/>
    <cellStyle name="style1494397316861" xfId="10516"/>
    <cellStyle name="style1494397317174" xfId="10517"/>
    <cellStyle name="style1494397318033" xfId="10518"/>
    <cellStyle name="style1494397318143" xfId="10519"/>
    <cellStyle name="style1494397318252" xfId="10520"/>
    <cellStyle name="style1494397318408" xfId="10521"/>
    <cellStyle name="style1494397318518" xfId="10522"/>
    <cellStyle name="style1494397319190" xfId="10523"/>
    <cellStyle name="style1494397319674" xfId="10524"/>
    <cellStyle name="style1494397320252" xfId="10525"/>
    <cellStyle name="style1494397320690" xfId="10526"/>
    <cellStyle name="style1494397320908" xfId="10527"/>
    <cellStyle name="style1494397323377" xfId="10528"/>
    <cellStyle name="style1494397323471" xfId="10529"/>
    <cellStyle name="style1494397323612" xfId="10530"/>
    <cellStyle name="style1494397323815" xfId="10531"/>
    <cellStyle name="style1494397324143" xfId="10532"/>
    <cellStyle name="style1494397324252" xfId="10533"/>
    <cellStyle name="style1494397324377" xfId="10534"/>
    <cellStyle name="style1494397324502" xfId="10535"/>
    <cellStyle name="style1494397324643" xfId="10536"/>
    <cellStyle name="style1494397324768" xfId="10537"/>
    <cellStyle name="style1494397324877" xfId="10538"/>
    <cellStyle name="style1494397324987" xfId="10539"/>
    <cellStyle name="style1494397325190" xfId="10540"/>
    <cellStyle name="style1494397325362" xfId="10541"/>
    <cellStyle name="style1494397325471" xfId="10542"/>
    <cellStyle name="style1494397325596" xfId="10543"/>
    <cellStyle name="style1494397325784" xfId="10544"/>
    <cellStyle name="style1494397325955" xfId="10545"/>
    <cellStyle name="style1494404915282" xfId="10546"/>
    <cellStyle name="style1494404915438" xfId="10547"/>
    <cellStyle name="style1494404915860" xfId="10548"/>
    <cellStyle name="style1494404915938" xfId="10549"/>
    <cellStyle name="style1494404916313" xfId="10550"/>
    <cellStyle name="style1494404916438" xfId="10551"/>
    <cellStyle name="style1494405092463" xfId="10552"/>
    <cellStyle name="style1494405092869" xfId="10553"/>
    <cellStyle name="style1494405104572" xfId="10554"/>
    <cellStyle name="style1494405104681" xfId="10555"/>
    <cellStyle name="style1494405105040" xfId="10556"/>
    <cellStyle name="style1494405105228" xfId="10557"/>
    <cellStyle name="style1494405105462" xfId="10558"/>
    <cellStyle name="style1494405105775" xfId="10559"/>
    <cellStyle name="style1497865246655" xfId="12257"/>
    <cellStyle name="style1497865246858" xfId="12258"/>
    <cellStyle name="style1497865248218" xfId="12260"/>
    <cellStyle name="style1497865248421" xfId="12261"/>
    <cellStyle name="style1497865250124" xfId="12256"/>
    <cellStyle name="style1497865250311" xfId="12259"/>
    <cellStyle name="style1507628869728" xfId="10866"/>
    <cellStyle name="style1507628870251" xfId="10867"/>
    <cellStyle name="style1507628870474" xfId="10868"/>
    <cellStyle name="style1507628870638" xfId="10869"/>
    <cellStyle name="style1507628870786" xfId="10870"/>
    <cellStyle name="style1507628870884" xfId="10871"/>
    <cellStyle name="style1507628871021" xfId="10872"/>
    <cellStyle name="style1507628871153" xfId="10873"/>
    <cellStyle name="style1507628871282" xfId="6"/>
    <cellStyle name="style1507628871282 2" xfId="35"/>
    <cellStyle name="style1507628871282 2 2" xfId="42943"/>
    <cellStyle name="style1507628871282 2 3" xfId="43321"/>
    <cellStyle name="style1507628871282 3" xfId="10874"/>
    <cellStyle name="style1507628871282 4" xfId="42942"/>
    <cellStyle name="style1507628871282 5" xfId="43320"/>
    <cellStyle name="style1507628871411" xfId="10875"/>
    <cellStyle name="style1507628871532" xfId="10876"/>
    <cellStyle name="style1507628871646" xfId="10877"/>
    <cellStyle name="style1507628871759" xfId="10878"/>
    <cellStyle name="style1507628871880" xfId="10879"/>
    <cellStyle name="style1507628871966" xfId="10880"/>
    <cellStyle name="style1507628872056" xfId="10881"/>
    <cellStyle name="style1507628872181" xfId="10882"/>
    <cellStyle name="style1507628872294" xfId="10883"/>
    <cellStyle name="style1507628872403" xfId="10884"/>
    <cellStyle name="style1507628872517" xfId="10885"/>
    <cellStyle name="style1507628872630" xfId="10886"/>
    <cellStyle name="style1507628872739" xfId="10887"/>
    <cellStyle name="style1507628872853" xfId="10888"/>
    <cellStyle name="style1507628872962" xfId="10889"/>
    <cellStyle name="style1507628873071" xfId="10890"/>
    <cellStyle name="style1507628873208" xfId="10891"/>
    <cellStyle name="style1507628873325" xfId="10892"/>
    <cellStyle name="style1507628873450" xfId="10893"/>
    <cellStyle name="style1507628873563" xfId="10894"/>
    <cellStyle name="style1507628873688" xfId="16"/>
    <cellStyle name="style1507628873688 2" xfId="45"/>
    <cellStyle name="style1507628873688 2 2" xfId="42945"/>
    <cellStyle name="style1507628873688 2 3" xfId="43323"/>
    <cellStyle name="style1507628873688 3" xfId="10895"/>
    <cellStyle name="style1507628873688 4" xfId="42944"/>
    <cellStyle name="style1507628873688 5" xfId="43322"/>
    <cellStyle name="style1507628873809" xfId="10896"/>
    <cellStyle name="style1507628873919" xfId="10897"/>
    <cellStyle name="style1507628874028" xfId="10898"/>
    <cellStyle name="style1507628874153" xfId="10899"/>
    <cellStyle name="style1507628874263" xfId="10900"/>
    <cellStyle name="style1507628874388" xfId="10901"/>
    <cellStyle name="style1507628874509" xfId="10902"/>
    <cellStyle name="style1507628874622" xfId="10903"/>
    <cellStyle name="style1507628874704" xfId="10904"/>
    <cellStyle name="style1507628874790" xfId="10905"/>
    <cellStyle name="style1507628874946" xfId="10906"/>
    <cellStyle name="style1507628875130" xfId="10907"/>
    <cellStyle name="style1507628875294" xfId="10908"/>
    <cellStyle name="style1507628875438" xfId="15"/>
    <cellStyle name="style1507628875438 2" xfId="44"/>
    <cellStyle name="style1507628875438 2 2" xfId="42947"/>
    <cellStyle name="style1507628875438 2 3" xfId="43325"/>
    <cellStyle name="style1507628875438 3" xfId="10909"/>
    <cellStyle name="style1507628875438 4" xfId="42946"/>
    <cellStyle name="style1507628875438 5" xfId="43324"/>
    <cellStyle name="style1507628875587" xfId="10910"/>
    <cellStyle name="style1507628875727" xfId="1"/>
    <cellStyle name="style1507628875727 2" xfId="30"/>
    <cellStyle name="style1507628875727 2 2" xfId="42949"/>
    <cellStyle name="style1507628875727 2 3" xfId="43327"/>
    <cellStyle name="style1507628875727 3" xfId="10911"/>
    <cellStyle name="style1507628875727 4" xfId="42948"/>
    <cellStyle name="style1507628875727 5" xfId="43326"/>
    <cellStyle name="style1507628875872" xfId="2"/>
    <cellStyle name="style1507628875872 2" xfId="31"/>
    <cellStyle name="style1507628875872 2 2" xfId="42951"/>
    <cellStyle name="style1507628875872 2 3" xfId="43329"/>
    <cellStyle name="style1507628875872 3" xfId="10912"/>
    <cellStyle name="style1507628875872 4" xfId="42950"/>
    <cellStyle name="style1507628875872 5" xfId="43328"/>
    <cellStyle name="style1507628875977" xfId="3"/>
    <cellStyle name="style1507628875977 2" xfId="32"/>
    <cellStyle name="style1507628875977 2 2" xfId="42953"/>
    <cellStyle name="style1507628875977 2 3" xfId="43331"/>
    <cellStyle name="style1507628875977 3" xfId="10913"/>
    <cellStyle name="style1507628875977 4" xfId="42952"/>
    <cellStyle name="style1507628875977 5" xfId="43330"/>
    <cellStyle name="style1507628876114" xfId="4"/>
    <cellStyle name="style1507628876114 2" xfId="33"/>
    <cellStyle name="style1507628876114 2 2" xfId="42955"/>
    <cellStyle name="style1507628876114 2 3" xfId="43333"/>
    <cellStyle name="style1507628876114 3" xfId="10914"/>
    <cellStyle name="style1507628876114 4" xfId="42954"/>
    <cellStyle name="style1507628876114 5" xfId="43332"/>
    <cellStyle name="style1507628876302" xfId="5"/>
    <cellStyle name="style1507628876302 2" xfId="34"/>
    <cellStyle name="style1507628876302 2 2" xfId="42957"/>
    <cellStyle name="style1507628876302 2 3" xfId="43335"/>
    <cellStyle name="style1507628876302 3" xfId="10915"/>
    <cellStyle name="style1507628876302 4" xfId="42956"/>
    <cellStyle name="style1507628876302 5" xfId="43334"/>
    <cellStyle name="style1507628876462" xfId="7"/>
    <cellStyle name="style1507628876462 2" xfId="36"/>
    <cellStyle name="style1507628876462 2 2" xfId="42959"/>
    <cellStyle name="style1507628876462 2 3" xfId="43337"/>
    <cellStyle name="style1507628876462 3" xfId="10916"/>
    <cellStyle name="style1507628876462 4" xfId="42958"/>
    <cellStyle name="style1507628876462 5" xfId="43336"/>
    <cellStyle name="style1507628876567" xfId="8"/>
    <cellStyle name="style1507628876567 2" xfId="37"/>
    <cellStyle name="style1507628876567 2 2" xfId="42961"/>
    <cellStyle name="style1507628876567 2 3" xfId="43339"/>
    <cellStyle name="style1507628876567 3" xfId="10917"/>
    <cellStyle name="style1507628876567 4" xfId="42960"/>
    <cellStyle name="style1507628876567 5" xfId="43338"/>
    <cellStyle name="style1507628876700" xfId="9"/>
    <cellStyle name="style1507628876700 2" xfId="38"/>
    <cellStyle name="style1507628876700 2 2" xfId="42963"/>
    <cellStyle name="style1507628876700 2 3" xfId="43341"/>
    <cellStyle name="style1507628876700 3" xfId="10918"/>
    <cellStyle name="style1507628876700 4" xfId="42962"/>
    <cellStyle name="style1507628876700 5" xfId="43340"/>
    <cellStyle name="style1507628876837" xfId="10"/>
    <cellStyle name="style1507628876837 2" xfId="39"/>
    <cellStyle name="style1507628876837 2 2" xfId="42965"/>
    <cellStyle name="style1507628876837 2 3" xfId="43343"/>
    <cellStyle name="style1507628876837 3" xfId="10919"/>
    <cellStyle name="style1507628876837 4" xfId="42964"/>
    <cellStyle name="style1507628876837 5" xfId="43342"/>
    <cellStyle name="style1507628876977" xfId="11"/>
    <cellStyle name="style1507628876977 2" xfId="40"/>
    <cellStyle name="style1507628876977 2 2" xfId="42967"/>
    <cellStyle name="style1507628876977 2 3" xfId="43345"/>
    <cellStyle name="style1507628876977 3" xfId="10920"/>
    <cellStyle name="style1507628876977 4" xfId="42966"/>
    <cellStyle name="style1507628876977 5" xfId="43344"/>
    <cellStyle name="style1507628877091" xfId="12"/>
    <cellStyle name="style1507628877091 2" xfId="41"/>
    <cellStyle name="style1507628877091 2 2" xfId="42969"/>
    <cellStyle name="style1507628877091 2 3" xfId="43347"/>
    <cellStyle name="style1507628877091 3" xfId="10921"/>
    <cellStyle name="style1507628877091 4" xfId="42968"/>
    <cellStyle name="style1507628877091 5" xfId="43346"/>
    <cellStyle name="style1507628877262" xfId="13"/>
    <cellStyle name="style1507628877262 2" xfId="42"/>
    <cellStyle name="style1507628877262 2 2" xfId="42971"/>
    <cellStyle name="style1507628877262 2 3" xfId="43349"/>
    <cellStyle name="style1507628877262 3" xfId="10922"/>
    <cellStyle name="style1507628877262 4" xfId="42970"/>
    <cellStyle name="style1507628877262 5" xfId="43348"/>
    <cellStyle name="style1507628877477" xfId="14"/>
    <cellStyle name="style1507628877477 2" xfId="43"/>
    <cellStyle name="style1507628877477 2 2" xfId="42973"/>
    <cellStyle name="style1507628877477 2 3" xfId="43351"/>
    <cellStyle name="style1507628877477 3" xfId="10923"/>
    <cellStyle name="style1507628877477 4" xfId="42972"/>
    <cellStyle name="style1507628877477 5" xfId="43350"/>
    <cellStyle name="style1507628877676" xfId="10924"/>
    <cellStyle name="style1513342763879" xfId="12508"/>
    <cellStyle name="style1513342764156" xfId="12507"/>
    <cellStyle name="style1513342764308" xfId="12506"/>
    <cellStyle name="style1513342764441" xfId="12505"/>
    <cellStyle name="style1513342764574" xfId="12504"/>
    <cellStyle name="style1513342764726" xfId="12503"/>
    <cellStyle name="style1513342764871" xfId="12502"/>
    <cellStyle name="style1513342764992" xfId="12501"/>
    <cellStyle name="style1513342765109" xfId="12500"/>
    <cellStyle name="style1513342765246" xfId="12499"/>
    <cellStyle name="style1513342765367" xfId="12498"/>
    <cellStyle name="style1513342765484" xfId="12497"/>
    <cellStyle name="style1513342765601" xfId="12496"/>
    <cellStyle name="style1513342765742" xfId="12495"/>
    <cellStyle name="style1513342765836" xfId="12494"/>
    <cellStyle name="style1513342765922" xfId="12493"/>
    <cellStyle name="style1513342766047" xfId="12492"/>
    <cellStyle name="style1513342766164" xfId="12491"/>
    <cellStyle name="style1513342766285" xfId="12490"/>
    <cellStyle name="style1513342766398" xfId="12489"/>
    <cellStyle name="style1513342766511" xfId="12488"/>
    <cellStyle name="style1513342766629" xfId="12487"/>
    <cellStyle name="style1513342766750" xfId="12486"/>
    <cellStyle name="style1513342766863" xfId="12485"/>
    <cellStyle name="style1513342766976" xfId="12484"/>
    <cellStyle name="style1513342767089" xfId="12483"/>
    <cellStyle name="style1513342767218" xfId="12482"/>
    <cellStyle name="style1513342767367" xfId="12481"/>
    <cellStyle name="style1513342767480" xfId="12480"/>
    <cellStyle name="style1513342767589" xfId="12479"/>
    <cellStyle name="style1513342767703" xfId="12478"/>
    <cellStyle name="style1513342767816" xfId="12477"/>
    <cellStyle name="style1513342767933" xfId="12476"/>
    <cellStyle name="style1513342768058" xfId="12475"/>
    <cellStyle name="style1513342768214" xfId="12474"/>
    <cellStyle name="style1513342768379" xfId="12473"/>
    <cellStyle name="style1513342768558" xfId="12472"/>
    <cellStyle name="style1513342768703" xfId="12471"/>
    <cellStyle name="style1513342768808" xfId="12470"/>
    <cellStyle name="style1513342768914" xfId="12469"/>
    <cellStyle name="style1513342769074" xfId="12468"/>
    <cellStyle name="style1513342769218" xfId="12467"/>
    <cellStyle name="style1513342769379" xfId="12466"/>
    <cellStyle name="style1513342769539" xfId="12465"/>
    <cellStyle name="style1513342769679" xfId="12464"/>
    <cellStyle name="style1513342769820" xfId="12463"/>
    <cellStyle name="style1513342769925" xfId="12462"/>
    <cellStyle name="style1513342770062" xfId="12461"/>
    <cellStyle name="style1513342770199" xfId="12460"/>
    <cellStyle name="style1513342770300" xfId="12459"/>
    <cellStyle name="style1513342770437" xfId="12458"/>
    <cellStyle name="style1513342770582" xfId="12457"/>
    <cellStyle name="style1513342770695" xfId="12456"/>
    <cellStyle name="style1513342770898" xfId="12455"/>
    <cellStyle name="style1513342771175" xfId="12454"/>
    <cellStyle name="style1513342771402" xfId="12453"/>
    <cellStyle name="style1513342771566" xfId="12452"/>
    <cellStyle name="style1513342771668" xfId="12451"/>
    <cellStyle name="style1513342772054" xfId="12450"/>
    <cellStyle name="style1513342772195" xfId="12449"/>
    <cellStyle name="style1513342772336" xfId="12448"/>
    <cellStyle name="style1513342772488" xfId="12447"/>
    <cellStyle name="style1513342772636" xfId="12446"/>
    <cellStyle name="style1513342772773" xfId="12445"/>
    <cellStyle name="style1513342772910" xfId="12444"/>
    <cellStyle name="style1513342773058" xfId="12443"/>
    <cellStyle name="style1513342773195" xfId="12442"/>
    <cellStyle name="style1513342773410" xfId="12441"/>
    <cellStyle name="style1513342773578" xfId="12440"/>
    <cellStyle name="style1513342773855" xfId="12439"/>
    <cellStyle name="style1513342773976" xfId="12438"/>
    <cellStyle name="style1513342774242" xfId="12437"/>
    <cellStyle name="style1513342774324" xfId="12436"/>
    <cellStyle name="style1513342774445" xfId="12435"/>
    <cellStyle name="style1513342774523" xfId="12434"/>
    <cellStyle name="style1513342774621" xfId="12433"/>
    <cellStyle name="style1513342774722" xfId="12432"/>
    <cellStyle name="style1513342774835" xfId="12509"/>
    <cellStyle name="style1513342774937" xfId="12510"/>
    <cellStyle name="style1513342775011" xfId="12511"/>
    <cellStyle name="style1513342775156" xfId="12512"/>
    <cellStyle name="style1513342775570" xfId="12513"/>
    <cellStyle name="style1513342775707" xfId="12514"/>
    <cellStyle name="style1513342775843" xfId="12515"/>
    <cellStyle name="style1513342775972" xfId="12516"/>
    <cellStyle name="style1513342776250" xfId="12517"/>
    <cellStyle name="style1513342776496" xfId="12518"/>
    <cellStyle name="style1513342777078" xfId="12519"/>
    <cellStyle name="style1513342777160" xfId="12520"/>
    <cellStyle name="style1513343203616" xfId="12345"/>
    <cellStyle name="style1513343203807" xfId="12346"/>
    <cellStyle name="style1513343203925" xfId="12347"/>
    <cellStyle name="style1513343204022" xfId="12348"/>
    <cellStyle name="style1513343204116" xfId="12349"/>
    <cellStyle name="style1513343204190" xfId="12350"/>
    <cellStyle name="style1513343204300" xfId="12351"/>
    <cellStyle name="style1513343204397" xfId="12352"/>
    <cellStyle name="style1513343204491" xfId="12353"/>
    <cellStyle name="style1513343204589" xfId="12354"/>
    <cellStyle name="style1513343204679" xfId="12355"/>
    <cellStyle name="style1513343204776" xfId="12356"/>
    <cellStyle name="style1513343204882" xfId="12357"/>
    <cellStyle name="style1513343204983" xfId="12358"/>
    <cellStyle name="style1513343205057" xfId="12359"/>
    <cellStyle name="style1513343205139" xfId="12360"/>
    <cellStyle name="style1513343205268" xfId="12361"/>
    <cellStyle name="style1513343205393" xfId="12362"/>
    <cellStyle name="style1513343205530" xfId="12363"/>
    <cellStyle name="style1513343205667" xfId="12364"/>
    <cellStyle name="style1513343205835" xfId="12365"/>
    <cellStyle name="style1513343205971" xfId="12366"/>
    <cellStyle name="style1513343206128" xfId="12367"/>
    <cellStyle name="style1513343206253" xfId="12368"/>
    <cellStyle name="style1513343206393" xfId="12369"/>
    <cellStyle name="style1513343206546" xfId="12370"/>
    <cellStyle name="style1513343206698" xfId="12371"/>
    <cellStyle name="style1513343206835" xfId="12372"/>
    <cellStyle name="style1513343207003" xfId="12373"/>
    <cellStyle name="style1513343207186" xfId="12374"/>
    <cellStyle name="style1513343207366" xfId="12375"/>
    <cellStyle name="style1513343207487" xfId="12376"/>
    <cellStyle name="style1513343207612" xfId="12377"/>
    <cellStyle name="style1513343207733" xfId="12378"/>
    <cellStyle name="style1513343207862" xfId="12379"/>
    <cellStyle name="style1513343207987" xfId="12380"/>
    <cellStyle name="style1513343208120" xfId="12381"/>
    <cellStyle name="style1513343208249" xfId="12382"/>
    <cellStyle name="style1513343208374" xfId="12383"/>
    <cellStyle name="style1513343208479" xfId="12384"/>
    <cellStyle name="style1513343208620" xfId="12385"/>
    <cellStyle name="style1513343208768" xfId="12386"/>
    <cellStyle name="style1513343208909" xfId="12387"/>
    <cellStyle name="style1513343209034" xfId="12388"/>
    <cellStyle name="style1513343209159" xfId="12389"/>
    <cellStyle name="style1513343209280" xfId="12390"/>
    <cellStyle name="style1513343209382" xfId="12391"/>
    <cellStyle name="style1513343209503" xfId="12392"/>
    <cellStyle name="style1513343209628" xfId="12393"/>
    <cellStyle name="style1513343209733" xfId="12394"/>
    <cellStyle name="style1513343209901" xfId="12395"/>
    <cellStyle name="style1513343210038" xfId="12396"/>
    <cellStyle name="style1513343210147" xfId="12397"/>
    <cellStyle name="style1513343210272" xfId="12398"/>
    <cellStyle name="style1513343210401" xfId="12399"/>
    <cellStyle name="style1513343210514" xfId="12400"/>
    <cellStyle name="style1513343210647" xfId="12401"/>
    <cellStyle name="style1513343210745" xfId="12402"/>
    <cellStyle name="style1513343210870" xfId="12403"/>
    <cellStyle name="style1513343210995" xfId="12404"/>
    <cellStyle name="style1513343211132" xfId="12405"/>
    <cellStyle name="style1513343211319" xfId="12406"/>
    <cellStyle name="style1513343211487" xfId="12407"/>
    <cellStyle name="style1513343211632" xfId="12408"/>
    <cellStyle name="style1513343211760" xfId="12409"/>
    <cellStyle name="style1513343211901" xfId="12410"/>
    <cellStyle name="style1513343212053" xfId="12411"/>
    <cellStyle name="style1513343212217" xfId="12412"/>
    <cellStyle name="style1513343212397" xfId="12413"/>
    <cellStyle name="style1513343212596" xfId="12414"/>
    <cellStyle name="style1513343212764" xfId="12415"/>
    <cellStyle name="style1513343212971" xfId="12416"/>
    <cellStyle name="style1513343213108" xfId="12417"/>
    <cellStyle name="style1513343213225" xfId="12418"/>
    <cellStyle name="style1513343213354" xfId="12419"/>
    <cellStyle name="style1513343213483" xfId="12420"/>
    <cellStyle name="style1513343213616" xfId="12421"/>
    <cellStyle name="style1513343213745" xfId="12422"/>
    <cellStyle name="style1513343213870" xfId="12423"/>
    <cellStyle name="style1513343213983" xfId="12424"/>
    <cellStyle name="style1513343214143" xfId="12425"/>
    <cellStyle name="style1513343214409" xfId="12426"/>
    <cellStyle name="style1513343214592" xfId="12427"/>
    <cellStyle name="style1513343214839" xfId="12428"/>
    <cellStyle name="style1513343215003" xfId="12429"/>
    <cellStyle name="style1513343215233" xfId="12430"/>
    <cellStyle name="style1513343215549" xfId="12431"/>
    <cellStyle name="style1515050496971" xfId="12523"/>
    <cellStyle name="style1515050497264" xfId="12524"/>
    <cellStyle name="style1515050497412" xfId="12525"/>
    <cellStyle name="style1515050497592" xfId="12526"/>
    <cellStyle name="style1515050497775" xfId="12527"/>
    <cellStyle name="style1515050497955" xfId="12528"/>
    <cellStyle name="style1515050498104" xfId="12529"/>
    <cellStyle name="style1515050498287" xfId="12530"/>
    <cellStyle name="style1515050498436" xfId="12531"/>
    <cellStyle name="style1515050498436 2" xfId="43021"/>
    <cellStyle name="style1515050498436 3" xfId="43352"/>
    <cellStyle name="style1515050498627" xfId="12532"/>
    <cellStyle name="style1515050498627 2" xfId="43022"/>
    <cellStyle name="style1515050498627 3" xfId="43353"/>
    <cellStyle name="style1515050498799" xfId="12533"/>
    <cellStyle name="style1515050498799 2" xfId="43027"/>
    <cellStyle name="style1515050498799 3" xfId="43354"/>
    <cellStyle name="style1515050498959" xfId="12534"/>
    <cellStyle name="style1515050498959 2" xfId="43028"/>
    <cellStyle name="style1515050498959 3" xfId="43355"/>
    <cellStyle name="style1515050499107" xfId="12535"/>
    <cellStyle name="style1515050499279" xfId="12536"/>
    <cellStyle name="style1515050499436" xfId="12537"/>
    <cellStyle name="style1515050499549" xfId="12538"/>
    <cellStyle name="style1515050499662" xfId="12539"/>
    <cellStyle name="style1515050499822" xfId="12540"/>
    <cellStyle name="style1515050499971" xfId="12541"/>
    <cellStyle name="style1515050500123" xfId="12542"/>
    <cellStyle name="style1515050500271" xfId="12543"/>
    <cellStyle name="style1515050500463" xfId="12544"/>
    <cellStyle name="style1515050500463 2" xfId="43006"/>
    <cellStyle name="style1515050500463 3" xfId="43356"/>
    <cellStyle name="style1515050500611" xfId="12545"/>
    <cellStyle name="style1515050500611 2" xfId="43008"/>
    <cellStyle name="style1515050500611 3" xfId="43357"/>
    <cellStyle name="style1515050500756" xfId="12546"/>
    <cellStyle name="style1515050500904" xfId="12547"/>
    <cellStyle name="style1515050501061" xfId="12548"/>
    <cellStyle name="style1515050501291" xfId="12549"/>
    <cellStyle name="style1515050501467" xfId="12550"/>
    <cellStyle name="style1515050501627" xfId="12551"/>
    <cellStyle name="style1515050501768" xfId="12552"/>
    <cellStyle name="style1515050501768 2" xfId="43013"/>
    <cellStyle name="style1515050501768 3" xfId="43358"/>
    <cellStyle name="style1515050501908" xfId="12553"/>
    <cellStyle name="style1515050501908 2" xfId="43012"/>
    <cellStyle name="style1515050501908 3" xfId="43359"/>
    <cellStyle name="style1515050502072" xfId="12554"/>
    <cellStyle name="style1515050502072 2" xfId="43014"/>
    <cellStyle name="style1515050502072 3" xfId="43360"/>
    <cellStyle name="style1515050502307" xfId="12555"/>
    <cellStyle name="style1515050502564" xfId="12556"/>
    <cellStyle name="style1515050502822" xfId="12557"/>
    <cellStyle name="style1515050503076" xfId="12558"/>
    <cellStyle name="style1515050503283" xfId="12559"/>
    <cellStyle name="style1515050503443" xfId="12560"/>
    <cellStyle name="style1515050503588" xfId="12561"/>
    <cellStyle name="style1515050503588 2" xfId="43003"/>
    <cellStyle name="style1515050503588 3" xfId="43361"/>
    <cellStyle name="style1515050503740" xfId="12562"/>
    <cellStyle name="style1515050503740 2" xfId="43004"/>
    <cellStyle name="style1515050503740 3" xfId="43362"/>
    <cellStyle name="style1515050503881" xfId="12563"/>
    <cellStyle name="style1515050503881 2" xfId="43009"/>
    <cellStyle name="style1515050503881 3" xfId="43363"/>
    <cellStyle name="style1515050504080" xfId="12564"/>
    <cellStyle name="style1515050504080 2" xfId="43010"/>
    <cellStyle name="style1515050504080 3" xfId="43364"/>
    <cellStyle name="style1515050504318" xfId="12565"/>
    <cellStyle name="style1515050504318 2" xfId="43005"/>
    <cellStyle name="style1515050504318 3" xfId="43365"/>
    <cellStyle name="style1515050504580" xfId="12566"/>
    <cellStyle name="style1515050504580 2" xfId="43007"/>
    <cellStyle name="style1515050504580 3" xfId="43366"/>
    <cellStyle name="style1515050504721" xfId="12567"/>
    <cellStyle name="style1515050504721 2" xfId="43011"/>
    <cellStyle name="style1515050504721 3" xfId="43367"/>
    <cellStyle name="style1515050504869" xfId="12568"/>
    <cellStyle name="style1515050504869 2" xfId="43015"/>
    <cellStyle name="style1515050504869 3" xfId="43368"/>
    <cellStyle name="style1515050505006" xfId="12569"/>
    <cellStyle name="style1515050505006 2" xfId="43016"/>
    <cellStyle name="style1515050505006 3" xfId="43369"/>
    <cellStyle name="style1515050505162" xfId="12570"/>
    <cellStyle name="style1515050505162 2" xfId="43017"/>
    <cellStyle name="style1515050505162 3" xfId="43370"/>
    <cellStyle name="style1515050505279" xfId="12571"/>
    <cellStyle name="style1515050505279 2" xfId="43018"/>
    <cellStyle name="style1515050505279 3" xfId="43371"/>
    <cellStyle name="style1515050505416" xfId="12572"/>
    <cellStyle name="style1515050505416 2" xfId="43019"/>
    <cellStyle name="style1515050505416 3" xfId="43372"/>
    <cellStyle name="style1515050505557" xfId="12573"/>
    <cellStyle name="style1515050505557 2" xfId="43020"/>
    <cellStyle name="style1515050505557 3" xfId="43373"/>
    <cellStyle name="style1515050505717" xfId="12574"/>
    <cellStyle name="style1515050505717 2" xfId="43023"/>
    <cellStyle name="style1515050505717 3" xfId="43374"/>
    <cellStyle name="style1515050505834" xfId="12575"/>
    <cellStyle name="style1515050505834 2" xfId="43024"/>
    <cellStyle name="style1515050505834 3" xfId="43375"/>
    <cellStyle name="style1515050505971" xfId="12576"/>
    <cellStyle name="style1515050505971 2" xfId="43025"/>
    <cellStyle name="style1515050505971 3" xfId="43376"/>
    <cellStyle name="style1515050506107" xfId="12577"/>
    <cellStyle name="style1515050506107 2" xfId="43026"/>
    <cellStyle name="style1515050506107 3" xfId="43377"/>
    <cellStyle name="style1515050506248" xfId="12578"/>
    <cellStyle name="style1515050506248 2" xfId="43029"/>
    <cellStyle name="style1515050506248 3" xfId="43378"/>
    <cellStyle name="style1515050506365" xfId="12579"/>
    <cellStyle name="style1515050506365 2" xfId="43030"/>
    <cellStyle name="style1515050506365 3" xfId="43379"/>
    <cellStyle name="style1515050506553" xfId="12580"/>
    <cellStyle name="style1515050506553 2" xfId="43031"/>
    <cellStyle name="style1515050506553 3" xfId="43380"/>
    <cellStyle name="style1515050506799" xfId="12581"/>
    <cellStyle name="style1515050506799 2" xfId="43032"/>
    <cellStyle name="style1515050506799 3" xfId="43381"/>
    <cellStyle name="style1533710832073" xfId="42702"/>
    <cellStyle name="style1533710832073 2" xfId="42975"/>
    <cellStyle name="style1533710832073 3" xfId="43382"/>
    <cellStyle name="style1533710832206" xfId="42703"/>
    <cellStyle name="style1533710832206 2" xfId="42976"/>
    <cellStyle name="style1533710832206 3" xfId="43383"/>
    <cellStyle name="style1533710832335" xfId="42704"/>
    <cellStyle name="style1533710832335 2" xfId="42974"/>
    <cellStyle name="style1533710832335 3" xfId="43384"/>
    <cellStyle name="style1533710832698" xfId="42705"/>
    <cellStyle name="style1533710832698 2" xfId="42993"/>
    <cellStyle name="style1533710832698 3" xfId="43385"/>
    <cellStyle name="style1533710832816" xfId="42706"/>
    <cellStyle name="style1533710832816 2" xfId="42994"/>
    <cellStyle name="style1533710832816 3" xfId="43386"/>
    <cellStyle name="style1533710832945" xfId="42707"/>
    <cellStyle name="style1533710832945 2" xfId="42998"/>
    <cellStyle name="style1533710832945 3" xfId="43387"/>
    <cellStyle name="style1533710833066" xfId="42708"/>
    <cellStyle name="style1533710833066 2" xfId="42999"/>
    <cellStyle name="style1533710833066 3" xfId="43388"/>
    <cellStyle name="style1533710834195" xfId="42709"/>
    <cellStyle name="style1533710834195 2" xfId="42981"/>
    <cellStyle name="style1533710834195 3" xfId="43389"/>
    <cellStyle name="style1533710834308" xfId="42710"/>
    <cellStyle name="style1533710834308 2" xfId="42982"/>
    <cellStyle name="style1533710834308 3" xfId="43390"/>
    <cellStyle name="style1533710835198" xfId="42711"/>
    <cellStyle name="style1533710835198 2" xfId="42986"/>
    <cellStyle name="style1533710835198 3" xfId="43391"/>
    <cellStyle name="style1533710835312" xfId="42712"/>
    <cellStyle name="style1533710835312 2" xfId="42987"/>
    <cellStyle name="style1533710835312 3" xfId="43392"/>
    <cellStyle name="style1533710836124" xfId="42713"/>
    <cellStyle name="style1533710836124 2" xfId="42977"/>
    <cellStyle name="style1533710836124 3" xfId="43393"/>
    <cellStyle name="style1533710836253" xfId="42714"/>
    <cellStyle name="style1533710836253 2" xfId="42978"/>
    <cellStyle name="style1533710836253 3" xfId="43394"/>
    <cellStyle name="style1533710836359" xfId="42715"/>
    <cellStyle name="style1533710836359 2" xfId="42979"/>
    <cellStyle name="style1533710836359 3" xfId="43395"/>
    <cellStyle name="style1533710836464" xfId="42716"/>
    <cellStyle name="style1533710836464 2" xfId="42983"/>
    <cellStyle name="style1533710836464 3" xfId="43396"/>
    <cellStyle name="style1533710836605" xfId="42717"/>
    <cellStyle name="style1533710836605 2" xfId="42984"/>
    <cellStyle name="style1533710836605 3" xfId="43397"/>
    <cellStyle name="style1533710836757" xfId="42718"/>
    <cellStyle name="style1533710836757 2" xfId="42980"/>
    <cellStyle name="style1533710836757 3" xfId="43398"/>
    <cellStyle name="style1533710836898" xfId="42719"/>
    <cellStyle name="style1533710836898 2" xfId="42985"/>
    <cellStyle name="style1533710836898 3" xfId="43399"/>
    <cellStyle name="style1533710837042" xfId="42720"/>
    <cellStyle name="style1533710837042 2" xfId="42988"/>
    <cellStyle name="style1533710837042 3" xfId="43400"/>
    <cellStyle name="style1533710837281" xfId="42721"/>
    <cellStyle name="style1533710837281 2" xfId="42989"/>
    <cellStyle name="style1533710837281 3" xfId="43401"/>
    <cellStyle name="style1533710837484" xfId="42722"/>
    <cellStyle name="style1533710837484 2" xfId="42990"/>
    <cellStyle name="style1533710837484 3" xfId="43402"/>
    <cellStyle name="style1533710837585" xfId="42723"/>
    <cellStyle name="style1533710837585 2" xfId="42991"/>
    <cellStyle name="style1533710837585 3" xfId="43403"/>
    <cellStyle name="style1533710837734" xfId="42724"/>
    <cellStyle name="style1533710837734 2" xfId="42992"/>
    <cellStyle name="style1533710837734 3" xfId="43404"/>
    <cellStyle name="style1533710837878" xfId="42725"/>
    <cellStyle name="style1533710837878 2" xfId="42995"/>
    <cellStyle name="style1533710837878 3" xfId="43405"/>
    <cellStyle name="style1533710837991" xfId="42726"/>
    <cellStyle name="style1533710837991 2" xfId="42996"/>
    <cellStyle name="style1533710837991 3" xfId="43406"/>
    <cellStyle name="style1533710838136" xfId="42727"/>
    <cellStyle name="style1533710838136 2" xfId="42997"/>
    <cellStyle name="style1533710838136 3" xfId="43407"/>
    <cellStyle name="style1533710838304" xfId="42728"/>
    <cellStyle name="style1533710838304 2" xfId="43000"/>
    <cellStyle name="style1533710838304 3" xfId="43408"/>
    <cellStyle name="style1533710838433" xfId="42729"/>
    <cellStyle name="style1533710838433 2" xfId="43001"/>
    <cellStyle name="style1533710838433 3" xfId="43409"/>
    <cellStyle name="style1533710838589" xfId="42730"/>
    <cellStyle name="style1533710838589 2" xfId="43002"/>
    <cellStyle name="style1533710838589 3" xfId="43410"/>
    <cellStyle name="style1550935441166" xfId="42604"/>
    <cellStyle name="style1550935442947" xfId="42602"/>
    <cellStyle name="style1550935447958" xfId="42603"/>
    <cellStyle name="style1553257679820" xfId="42614"/>
    <cellStyle name="style1553257679820 2" xfId="43034"/>
    <cellStyle name="style1553257679820 3" xfId="43411"/>
    <cellStyle name="style1553257680160" xfId="42613"/>
    <cellStyle name="style1553257680160 2" xfId="43033"/>
    <cellStyle name="style1553257680160 3" xfId="43412"/>
    <cellStyle name="style1553257682523" xfId="42615"/>
    <cellStyle name="style1553257682523 2" xfId="43036"/>
    <cellStyle name="style1553257682523 3" xfId="43413"/>
    <cellStyle name="style1553257682863" xfId="42617"/>
    <cellStyle name="style1553257682863 2" xfId="43038"/>
    <cellStyle name="style1553257682863 3" xfId="43414"/>
    <cellStyle name="style1553257683199" xfId="42620"/>
    <cellStyle name="style1553257683199 2" xfId="43041"/>
    <cellStyle name="style1553257683199 3" xfId="43415"/>
    <cellStyle name="style1553257683355" xfId="42616"/>
    <cellStyle name="style1553257683355 2" xfId="43037"/>
    <cellStyle name="style1553257683355 3" xfId="43416"/>
    <cellStyle name="style1553257683886" xfId="42618"/>
    <cellStyle name="style1553257683886 2" xfId="43039"/>
    <cellStyle name="style1553257683886 3" xfId="43417"/>
    <cellStyle name="style1553257684058" xfId="42619"/>
    <cellStyle name="style1553257684058 2" xfId="43040"/>
    <cellStyle name="style1553257684058 3" xfId="43418"/>
    <cellStyle name="style1553257684664" xfId="42621"/>
    <cellStyle name="style1553257684664 2" xfId="43042"/>
    <cellStyle name="style1553257684664 3" xfId="43419"/>
    <cellStyle name="style1553850893311 3" xfId="42609"/>
    <cellStyle name="style1553850893311 3 2" xfId="43050"/>
    <cellStyle name="style1553850893311 3 3" xfId="43420"/>
    <cellStyle name="style1553850893447 3" xfId="42607"/>
    <cellStyle name="style1553850893447 3 2" xfId="43049"/>
    <cellStyle name="style1553850893447 3 3" xfId="43421"/>
    <cellStyle name="style1553850893588 3" xfId="42608"/>
    <cellStyle name="style1553850894096 3" xfId="42611"/>
    <cellStyle name="style1553850894338 3" xfId="42612"/>
    <cellStyle name="style1553850895760 3" xfId="42605"/>
    <cellStyle name="style1553850895760 3 2" xfId="43047"/>
    <cellStyle name="style1553850895760 3 3" xfId="43422"/>
    <cellStyle name="style1553850896412 3" xfId="42606"/>
    <cellStyle name="style1553850896412 3 2" xfId="43048"/>
    <cellStyle name="style1553850896412 3 3" xfId="43423"/>
    <cellStyle name="style1553850897486 3" xfId="42610"/>
    <cellStyle name="style1563515551580" xfId="53"/>
    <cellStyle name="style1563515551580 2" xfId="114"/>
    <cellStyle name="style1563515551580 2 2" xfId="43425"/>
    <cellStyle name="style1563515551580 3" xfId="43424"/>
    <cellStyle name="style1563515551916" xfId="54"/>
    <cellStyle name="style1563515551916 2" xfId="115"/>
    <cellStyle name="style1563515551916 2 2" xfId="43427"/>
    <cellStyle name="style1563515551916 3" xfId="43426"/>
    <cellStyle name="style1563515552096" xfId="55"/>
    <cellStyle name="style1563515552096 2" xfId="116"/>
    <cellStyle name="style1563515552096 2 2" xfId="43429"/>
    <cellStyle name="style1563515552096 3" xfId="43428"/>
    <cellStyle name="style1563515552287" xfId="56"/>
    <cellStyle name="style1563515552287 2" xfId="117"/>
    <cellStyle name="style1563515552287 2 2" xfId="43431"/>
    <cellStyle name="style1563515552287 3" xfId="43430"/>
    <cellStyle name="style1563515552479" xfId="57"/>
    <cellStyle name="style1563515552479 2" xfId="118"/>
    <cellStyle name="style1563515552479 2 2" xfId="43433"/>
    <cellStyle name="style1563515552479 3" xfId="43432"/>
    <cellStyle name="style1563515552643" xfId="58"/>
    <cellStyle name="style1563515552643 2" xfId="119"/>
    <cellStyle name="style1563515552643 2 2" xfId="43435"/>
    <cellStyle name="style1563515552643 3" xfId="43434"/>
    <cellStyle name="style1563515552827" xfId="59"/>
    <cellStyle name="style1563515552827 2" xfId="120"/>
    <cellStyle name="style1563515552827 2 2" xfId="43437"/>
    <cellStyle name="style1563515552827 3" xfId="43436"/>
    <cellStyle name="style1563515553014" xfId="60"/>
    <cellStyle name="style1563515553014 2" xfId="121"/>
    <cellStyle name="style1563515553014 2 2" xfId="43439"/>
    <cellStyle name="style1563515553014 3" xfId="43438"/>
    <cellStyle name="style1563515553217" xfId="61"/>
    <cellStyle name="style1563515553217 2" xfId="122"/>
    <cellStyle name="style1563515553217 2 2" xfId="43441"/>
    <cellStyle name="style1563515553217 3" xfId="43440"/>
    <cellStyle name="style1563515553448" xfId="62"/>
    <cellStyle name="style1563515553448 2" xfId="123"/>
    <cellStyle name="style1563515553448 2 2" xfId="43443"/>
    <cellStyle name="style1563515553448 3" xfId="43442"/>
    <cellStyle name="style1563515553651" xfId="63"/>
    <cellStyle name="style1563515553651 2" xfId="124"/>
    <cellStyle name="style1563515553651 2 2" xfId="43445"/>
    <cellStyle name="style1563515553651 3" xfId="43444"/>
    <cellStyle name="style1563515553877" xfId="64"/>
    <cellStyle name="style1563515553877 2" xfId="125"/>
    <cellStyle name="style1563515553877 2 2" xfId="43447"/>
    <cellStyle name="style1563515553877 3" xfId="43446"/>
    <cellStyle name="style1563515554034" xfId="65"/>
    <cellStyle name="style1563515554034 2" xfId="126"/>
    <cellStyle name="style1563515554034 2 2" xfId="43449"/>
    <cellStyle name="style1563515554034 3" xfId="43448"/>
    <cellStyle name="style1563515554194" xfId="66"/>
    <cellStyle name="style1563515554194 2" xfId="127"/>
    <cellStyle name="style1563515554194 2 2" xfId="43451"/>
    <cellStyle name="style1563515554194 3" xfId="43450"/>
    <cellStyle name="style1563515554342" xfId="67"/>
    <cellStyle name="style1563515554342 2" xfId="128"/>
    <cellStyle name="style1563515554342 2 2" xfId="43453"/>
    <cellStyle name="style1563515554342 3" xfId="43452"/>
    <cellStyle name="style1563515554495" xfId="68"/>
    <cellStyle name="style1563515554495 2" xfId="129"/>
    <cellStyle name="style1563515554495 2 2" xfId="43455"/>
    <cellStyle name="style1563515554495 3" xfId="43454"/>
    <cellStyle name="style1563515554690" xfId="69"/>
    <cellStyle name="style1563515554690 2" xfId="130"/>
    <cellStyle name="style1563515554690 2 2" xfId="43457"/>
    <cellStyle name="style1563515554690 3" xfId="43456"/>
    <cellStyle name="style1563515554854" xfId="70"/>
    <cellStyle name="style1563515554854 2" xfId="131"/>
    <cellStyle name="style1563515554854 2 2" xfId="43459"/>
    <cellStyle name="style1563515554854 3" xfId="43458"/>
    <cellStyle name="style1563515554983" xfId="71"/>
    <cellStyle name="style1563515554983 2" xfId="132"/>
    <cellStyle name="style1563515554983 2 2" xfId="43461"/>
    <cellStyle name="style1563515554983 3" xfId="43460"/>
    <cellStyle name="style1563515555120" xfId="72"/>
    <cellStyle name="style1563515555120 2" xfId="133"/>
    <cellStyle name="style1563515555120 2 2" xfId="43463"/>
    <cellStyle name="style1563515555120 3" xfId="43462"/>
    <cellStyle name="style1563515555338" xfId="73"/>
    <cellStyle name="style1563515555338 2" xfId="134"/>
    <cellStyle name="style1563515555338 2 2" xfId="43465"/>
    <cellStyle name="style1563515555338 3" xfId="43464"/>
    <cellStyle name="style1563515555522" xfId="74"/>
    <cellStyle name="style1563515555522 2" xfId="135"/>
    <cellStyle name="style1563515555522 2 2" xfId="43467"/>
    <cellStyle name="style1563515555522 3" xfId="43466"/>
    <cellStyle name="style1563515555682" xfId="75"/>
    <cellStyle name="style1563515555682 2" xfId="136"/>
    <cellStyle name="style1563515555682 2 2" xfId="43469"/>
    <cellStyle name="style1563515555682 3" xfId="43468"/>
    <cellStyle name="style1563515555850" xfId="76"/>
    <cellStyle name="style1563515555850 2" xfId="137"/>
    <cellStyle name="style1563515555850 2 2" xfId="43471"/>
    <cellStyle name="style1563515555850 3" xfId="43470"/>
    <cellStyle name="style1563515556010" xfId="77"/>
    <cellStyle name="style1563515556010 2" xfId="138"/>
    <cellStyle name="style1563515556010 2 2" xfId="43473"/>
    <cellStyle name="style1563515556010 3" xfId="43472"/>
    <cellStyle name="style1563515556233" xfId="78"/>
    <cellStyle name="style1563515556233 2" xfId="139"/>
    <cellStyle name="style1563515556233 2 2" xfId="43475"/>
    <cellStyle name="style1563515556233 3" xfId="43474"/>
    <cellStyle name="style1563515556401" xfId="79"/>
    <cellStyle name="style1563515556401 2" xfId="140"/>
    <cellStyle name="style1563515556401 2 2" xfId="43477"/>
    <cellStyle name="style1563515556401 3" xfId="43476"/>
    <cellStyle name="style1563515556569" xfId="80"/>
    <cellStyle name="style1563515556569 2" xfId="141"/>
    <cellStyle name="style1563515556569 2 2" xfId="43479"/>
    <cellStyle name="style1563515556569 3" xfId="43478"/>
    <cellStyle name="style1563515556725" xfId="81"/>
    <cellStyle name="style1563515556725 2" xfId="142"/>
    <cellStyle name="style1563515556725 2 2" xfId="43481"/>
    <cellStyle name="style1563515556725 3" xfId="43480"/>
    <cellStyle name="style1563515556889" xfId="82"/>
    <cellStyle name="style1563515556889 2" xfId="143"/>
    <cellStyle name="style1563515556889 2 2" xfId="43483"/>
    <cellStyle name="style1563515556889 3" xfId="43482"/>
    <cellStyle name="style1563515557065" xfId="83"/>
    <cellStyle name="style1563515557065 2" xfId="144"/>
    <cellStyle name="style1563515557065 2 2" xfId="43485"/>
    <cellStyle name="style1563515557065 3" xfId="43484"/>
    <cellStyle name="style1563515557229" xfId="84"/>
    <cellStyle name="style1563515557229 2" xfId="145"/>
    <cellStyle name="style1563515557229 2 2" xfId="43487"/>
    <cellStyle name="style1563515557229 3" xfId="43486"/>
    <cellStyle name="style1563515557487" xfId="85"/>
    <cellStyle name="style1563515557487 2" xfId="146"/>
    <cellStyle name="style1563515557487 2 2" xfId="43489"/>
    <cellStyle name="style1563515557487 3" xfId="43488"/>
    <cellStyle name="style1563515557608" xfId="86"/>
    <cellStyle name="style1563515557608 2" xfId="147"/>
    <cellStyle name="style1563515557608 2 2" xfId="43491"/>
    <cellStyle name="style1563515557608 3" xfId="43490"/>
    <cellStyle name="style1563515557737" xfId="87"/>
    <cellStyle name="style1563515557737 2" xfId="148"/>
    <cellStyle name="style1563515557737 2 2" xfId="43493"/>
    <cellStyle name="style1563515557737 3" xfId="43492"/>
    <cellStyle name="style1563515557893" xfId="88"/>
    <cellStyle name="style1563515557893 2" xfId="149"/>
    <cellStyle name="style1563515557893 2 2" xfId="43495"/>
    <cellStyle name="style1563515557893 3" xfId="43494"/>
    <cellStyle name="style1563515558151" xfId="89"/>
    <cellStyle name="style1563515558151 2" xfId="150"/>
    <cellStyle name="style1563515558151 2 2" xfId="43497"/>
    <cellStyle name="style1563515558151 3" xfId="43496"/>
    <cellStyle name="style1563515558299" xfId="90"/>
    <cellStyle name="style1563515558299 2" xfId="151"/>
    <cellStyle name="style1563515558299 2 2" xfId="43499"/>
    <cellStyle name="style1563515558299 3" xfId="43498"/>
    <cellStyle name="style1563515558495" xfId="91"/>
    <cellStyle name="style1563515558495 2" xfId="152"/>
    <cellStyle name="style1563515558495 2 2" xfId="43501"/>
    <cellStyle name="style1563515558495 3" xfId="43500"/>
    <cellStyle name="style1563515558756" xfId="92"/>
    <cellStyle name="style1563515558756 2" xfId="153"/>
    <cellStyle name="style1563515558756 2 2" xfId="43503"/>
    <cellStyle name="style1563515558756 3" xfId="43502"/>
    <cellStyle name="style1563515558944" xfId="93"/>
    <cellStyle name="style1563515558944 2" xfId="154"/>
    <cellStyle name="style1563515558944 2 2" xfId="43505"/>
    <cellStyle name="style1563515558944 3" xfId="43504"/>
    <cellStyle name="style1563515559166" xfId="94"/>
    <cellStyle name="style1563515559166 2" xfId="155"/>
    <cellStyle name="style1563515559166 2 2" xfId="43507"/>
    <cellStyle name="style1563515559166 3" xfId="43506"/>
    <cellStyle name="style1563515559330" xfId="95"/>
    <cellStyle name="style1563515559330 2" xfId="156"/>
    <cellStyle name="style1563515559330 2 2" xfId="43509"/>
    <cellStyle name="style1563515559330 3" xfId="43508"/>
    <cellStyle name="style1563515559502" xfId="96"/>
    <cellStyle name="style1563515559502 2" xfId="157"/>
    <cellStyle name="style1563515559502 2 2" xfId="43511"/>
    <cellStyle name="style1563515559502 3" xfId="43510"/>
    <cellStyle name="style1563515559666" xfId="97"/>
    <cellStyle name="style1563515559666 2" xfId="158"/>
    <cellStyle name="style1563515559666 2 2" xfId="43513"/>
    <cellStyle name="style1563515559666 3" xfId="43512"/>
    <cellStyle name="style1563515559811" xfId="98"/>
    <cellStyle name="style1563515559811 2" xfId="159"/>
    <cellStyle name="style1563515559811 2 2" xfId="43515"/>
    <cellStyle name="style1563515559811 3" xfId="43514"/>
    <cellStyle name="style1563515559991" xfId="99"/>
    <cellStyle name="style1563515559991 2" xfId="160"/>
    <cellStyle name="style1563515559991 2 2" xfId="43517"/>
    <cellStyle name="style1563515559991 3" xfId="43516"/>
    <cellStyle name="style1563515560174" xfId="100"/>
    <cellStyle name="style1563515560174 2" xfId="161"/>
    <cellStyle name="style1563515560174 2 2" xfId="43519"/>
    <cellStyle name="style1563515560174 3" xfId="43518"/>
    <cellStyle name="style1563515560354" xfId="101"/>
    <cellStyle name="style1563515560354 2" xfId="162"/>
    <cellStyle name="style1563515560354 2 2" xfId="43521"/>
    <cellStyle name="style1563515560354 3" xfId="43520"/>
    <cellStyle name="style1563515560514" xfId="102"/>
    <cellStyle name="style1563515560514 2" xfId="163"/>
    <cellStyle name="style1563515560514 2 2" xfId="43523"/>
    <cellStyle name="style1563515560514 3" xfId="43522"/>
    <cellStyle name="style1563515560678" xfId="103"/>
    <cellStyle name="style1563515560678 2" xfId="164"/>
    <cellStyle name="style1563515560678 2 2" xfId="43525"/>
    <cellStyle name="style1563515560678 3" xfId="43524"/>
    <cellStyle name="style1563515560850" xfId="104"/>
    <cellStyle name="style1563515560850 2" xfId="165"/>
    <cellStyle name="style1563515560850 2 2" xfId="43527"/>
    <cellStyle name="style1563515560850 3" xfId="43526"/>
    <cellStyle name="style1563515560998" xfId="105"/>
    <cellStyle name="style1563515560998 2" xfId="166"/>
    <cellStyle name="style1563515560998 2 2" xfId="43529"/>
    <cellStyle name="style1563515560998 3" xfId="43528"/>
    <cellStyle name="style1563515561163" xfId="106"/>
    <cellStyle name="style1563515561163 2" xfId="167"/>
    <cellStyle name="style1563515561163 2 2" xfId="43531"/>
    <cellStyle name="style1563515561163 3" xfId="43530"/>
    <cellStyle name="style1563515561436" xfId="107"/>
    <cellStyle name="style1563515561436 2" xfId="168"/>
    <cellStyle name="style1563515561436 2 2" xfId="43533"/>
    <cellStyle name="style1563515561436 3" xfId="43532"/>
    <cellStyle name="style1563515561565" xfId="108"/>
    <cellStyle name="style1563515561565 2" xfId="169"/>
    <cellStyle name="style1563515561565 2 2" xfId="43535"/>
    <cellStyle name="style1563515561565 3" xfId="43534"/>
    <cellStyle name="style1563515561698" xfId="109"/>
    <cellStyle name="style1563515561698 2" xfId="170"/>
    <cellStyle name="style1563515561698 2 2" xfId="43537"/>
    <cellStyle name="style1563515561698 3" xfId="43536"/>
    <cellStyle name="style1563515561819" xfId="110"/>
    <cellStyle name="style1563515561819 2" xfId="171"/>
    <cellStyle name="style1563515561819 2 2" xfId="43539"/>
    <cellStyle name="style1563515561819 3" xfId="43538"/>
    <cellStyle name="style1563515562010" xfId="111"/>
    <cellStyle name="style1563515562010 2" xfId="172"/>
    <cellStyle name="style1563515562010 2 2" xfId="43541"/>
    <cellStyle name="style1563515562010 3" xfId="43540"/>
    <cellStyle name="style1563515562178" xfId="112"/>
    <cellStyle name="style1563515562178 2" xfId="173"/>
    <cellStyle name="style1563515562178 2 2" xfId="43543"/>
    <cellStyle name="style1563515562178 3" xfId="43542"/>
    <cellStyle name="style1580453344439" xfId="259"/>
    <cellStyle name="style1580453344439 2" xfId="43544"/>
    <cellStyle name="style1580453344638" xfId="262"/>
    <cellStyle name="style1580453344638 2" xfId="43545"/>
    <cellStyle name="style1580453345060" xfId="258"/>
    <cellStyle name="style1580453345060 2" xfId="43546"/>
    <cellStyle name="style1580453345259" xfId="261"/>
    <cellStyle name="style1580453345259 2" xfId="43547"/>
    <cellStyle name="style1580457793849" xfId="42731"/>
    <cellStyle name="style1580457793849 2" xfId="43124"/>
    <cellStyle name="style1580457793849 3" xfId="43548"/>
    <cellStyle name="style1580457794357" xfId="42732"/>
    <cellStyle name="style1580457794357 2" xfId="43132"/>
    <cellStyle name="style1580457794357 3" xfId="43549"/>
    <cellStyle name="style1580457795661" xfId="42733"/>
    <cellStyle name="style1580457795661 2" xfId="43121"/>
    <cellStyle name="style1580457795661 3" xfId="43550"/>
    <cellStyle name="style1580457796193" xfId="42734"/>
    <cellStyle name="style1580457796193 2" xfId="43123"/>
    <cellStyle name="style1580457796193 3" xfId="43551"/>
    <cellStyle name="style1580457796415" xfId="42735"/>
    <cellStyle name="style1580457796415 2" xfId="43122"/>
    <cellStyle name="style1580457796415 3" xfId="43552"/>
    <cellStyle name="style1580457797665" xfId="42736"/>
    <cellStyle name="style1580457797665 2" xfId="43128"/>
    <cellStyle name="style1580457797665 3" xfId="43553"/>
    <cellStyle name="style1580457797868" xfId="42737"/>
    <cellStyle name="style1580457797868 2" xfId="43130"/>
    <cellStyle name="style1580457797868 3" xfId="43554"/>
    <cellStyle name="style1580457798114" xfId="42738"/>
    <cellStyle name="style1580457798114 2" xfId="43131"/>
    <cellStyle name="style1580457798114 3" xfId="43555"/>
    <cellStyle name="style1580457798333" xfId="42739"/>
    <cellStyle name="style1580457798333 2" xfId="43129"/>
    <cellStyle name="style1580457798333 3" xfId="43556"/>
    <cellStyle name="style1580457798677" xfId="42740"/>
    <cellStyle name="style1580457798677 2" xfId="43126"/>
    <cellStyle name="style1580457798677 3" xfId="43557"/>
    <cellStyle name="style1580457798841" xfId="42741"/>
    <cellStyle name="style1580457798841 2" xfId="43127"/>
    <cellStyle name="style1580457798841 3" xfId="43558"/>
    <cellStyle name="style1580457799044" xfId="42742"/>
    <cellStyle name="style1580457799044 2" xfId="43125"/>
    <cellStyle name="style1580457799044 3" xfId="43559"/>
    <cellStyle name="style1580457799482" xfId="42743"/>
    <cellStyle name="style1580457799482 2" xfId="43134"/>
    <cellStyle name="style1580457799482 3" xfId="43560"/>
    <cellStyle name="style1580457799685" xfId="42744"/>
    <cellStyle name="style1580457799685 2" xfId="43135"/>
    <cellStyle name="style1580457799685 3" xfId="43561"/>
    <cellStyle name="style1580457799919" xfId="42745"/>
    <cellStyle name="style1580457799919 2" xfId="43133"/>
    <cellStyle name="style1580457799919 3" xfId="43562"/>
    <cellStyle name="style1580457832443" xfId="42746"/>
    <cellStyle name="style1580457832443 2" xfId="43109"/>
    <cellStyle name="style1580457832443 3" xfId="43563"/>
    <cellStyle name="style1580457832689" xfId="42747"/>
    <cellStyle name="style1580457832689 2" xfId="43117"/>
    <cellStyle name="style1580457832689 3" xfId="43564"/>
    <cellStyle name="style1580457834611" xfId="42748"/>
    <cellStyle name="style1580457834611 2" xfId="43107"/>
    <cellStyle name="style1580457834611 3" xfId="43565"/>
    <cellStyle name="style1580457834783" xfId="42749"/>
    <cellStyle name="style1580457834783 2" xfId="43108"/>
    <cellStyle name="style1580457834783 3" xfId="43566"/>
    <cellStyle name="style1580457835916" xfId="42750"/>
    <cellStyle name="style1580457835916 2" xfId="43113"/>
    <cellStyle name="style1580457835916 3" xfId="43567"/>
    <cellStyle name="style1580457836131" xfId="42751"/>
    <cellStyle name="style1580457836131 2" xfId="43114"/>
    <cellStyle name="style1580457836131 3" xfId="43568"/>
    <cellStyle name="style1580457836334" xfId="42752"/>
    <cellStyle name="style1580457836334 2" xfId="43115"/>
    <cellStyle name="style1580457836334 3" xfId="43569"/>
    <cellStyle name="style1580457836549" xfId="42753"/>
    <cellStyle name="style1580457836549 2" xfId="43116"/>
    <cellStyle name="style1580457836549 3" xfId="43570"/>
    <cellStyle name="style1580457836826" xfId="42754"/>
    <cellStyle name="style1580457836826 2" xfId="43110"/>
    <cellStyle name="style1580457836826 3" xfId="43571"/>
    <cellStyle name="style1580457837049" xfId="42755"/>
    <cellStyle name="style1580457837049 2" xfId="43111"/>
    <cellStyle name="style1580457837049 3" xfId="43572"/>
    <cellStyle name="style1580457837252" xfId="174"/>
    <cellStyle name="style1580457837252 2" xfId="43112"/>
    <cellStyle name="style1580457837252 3" xfId="43573"/>
    <cellStyle name="style1580457837646" xfId="42756"/>
    <cellStyle name="style1580457837646 2" xfId="43118"/>
    <cellStyle name="style1580457837646 3" xfId="43574"/>
    <cellStyle name="style1580457837877" xfId="42757"/>
    <cellStyle name="style1580457837877 2" xfId="43119"/>
    <cellStyle name="style1580457837877 3" xfId="43575"/>
    <cellStyle name="style1580457838099" xfId="175"/>
    <cellStyle name="style1580457838099 2" xfId="43120"/>
    <cellStyle name="style1580457838099 3" xfId="43576"/>
    <cellStyle name="style1588178155551" xfId="43267"/>
    <cellStyle name="style1588178155809" xfId="43266"/>
    <cellStyle name="style1589955225522" xfId="42758"/>
    <cellStyle name="style1589955225522 2" xfId="43191"/>
    <cellStyle name="style1589955225522 3" xfId="43577"/>
    <cellStyle name="style1589955225663" xfId="42759"/>
    <cellStyle name="style1589955225663 2" xfId="43192"/>
    <cellStyle name="style1589955225663 3" xfId="43578"/>
    <cellStyle name="style1589955225757" xfId="42760"/>
    <cellStyle name="style1589955225757 2" xfId="43193"/>
    <cellStyle name="style1589955225757 3" xfId="43579"/>
    <cellStyle name="style1589955225847" xfId="42761"/>
    <cellStyle name="style1589955225847 2" xfId="43194"/>
    <cellStyle name="style1589955225847 3" xfId="43580"/>
    <cellStyle name="style1589955225933" xfId="42762"/>
    <cellStyle name="style1589955225933 2" xfId="43195"/>
    <cellStyle name="style1589955225933 3" xfId="43581"/>
    <cellStyle name="style1589955226022" xfId="42763"/>
    <cellStyle name="style1589955226022 2" xfId="43196"/>
    <cellStyle name="style1589955226022 3" xfId="43582"/>
    <cellStyle name="style1589955226093" xfId="42764"/>
    <cellStyle name="style1589955226093 2" xfId="43197"/>
    <cellStyle name="style1589955226093 3" xfId="43583"/>
    <cellStyle name="style1589955226186" xfId="42765"/>
    <cellStyle name="style1589955226186 2" xfId="43198"/>
    <cellStyle name="style1589955226186 3" xfId="43584"/>
    <cellStyle name="style1589955226269" xfId="42766"/>
    <cellStyle name="style1589955226269 2" xfId="43199"/>
    <cellStyle name="style1589955226269 3" xfId="43585"/>
    <cellStyle name="style1589955226354" xfId="42767"/>
    <cellStyle name="style1589955226354 2" xfId="43200"/>
    <cellStyle name="style1589955226354 3" xfId="43586"/>
    <cellStyle name="style1589955226444" xfId="42768"/>
    <cellStyle name="style1589955226444 2" xfId="43201"/>
    <cellStyle name="style1589955226444 3" xfId="43587"/>
    <cellStyle name="style1589955226522" xfId="42769"/>
    <cellStyle name="style1589955226522 2" xfId="43202"/>
    <cellStyle name="style1589955226522 3" xfId="43588"/>
    <cellStyle name="style1589955226601" xfId="42770"/>
    <cellStyle name="style1589955226601 2" xfId="43203"/>
    <cellStyle name="style1589955226601 3" xfId="43589"/>
    <cellStyle name="style1589955226698" xfId="42771"/>
    <cellStyle name="style1589955226698 2" xfId="43204"/>
    <cellStyle name="style1589955226698 3" xfId="43590"/>
    <cellStyle name="style1589955226776" xfId="42772"/>
    <cellStyle name="style1589955226776 2" xfId="43205"/>
    <cellStyle name="style1589955226776 3" xfId="43591"/>
    <cellStyle name="style1589955226847" xfId="42773"/>
    <cellStyle name="style1589955226847 2" xfId="43206"/>
    <cellStyle name="style1589955226847 3" xfId="43592"/>
    <cellStyle name="style1589955226905" xfId="42774"/>
    <cellStyle name="style1589955226905 2" xfId="43207"/>
    <cellStyle name="style1589955226905 3" xfId="43593"/>
    <cellStyle name="style1589955226995" xfId="42775"/>
    <cellStyle name="style1589955226995 2" xfId="43208"/>
    <cellStyle name="style1589955226995 3" xfId="43594"/>
    <cellStyle name="style1589955227065" xfId="42776"/>
    <cellStyle name="style1589955227065 2" xfId="43209"/>
    <cellStyle name="style1589955227065 3" xfId="43595"/>
    <cellStyle name="style1589955227128" xfId="42777"/>
    <cellStyle name="style1589955227128 2" xfId="43210"/>
    <cellStyle name="style1589955227128 3" xfId="43596"/>
    <cellStyle name="style1589955227198" xfId="42778"/>
    <cellStyle name="style1589955227198 2" xfId="43211"/>
    <cellStyle name="style1589955227198 3" xfId="43597"/>
    <cellStyle name="style1589955227276" xfId="42779"/>
    <cellStyle name="style1589955227276 2" xfId="43212"/>
    <cellStyle name="style1589955227276 3" xfId="43598"/>
    <cellStyle name="style1589955227354" xfId="42780"/>
    <cellStyle name="style1589955227354 2" xfId="43213"/>
    <cellStyle name="style1589955227354 3" xfId="43599"/>
    <cellStyle name="style1589955227436" xfId="42781"/>
    <cellStyle name="style1589955227436 2" xfId="43214"/>
    <cellStyle name="style1589955227436 3" xfId="43600"/>
    <cellStyle name="style1589955227515" xfId="42782"/>
    <cellStyle name="style1589955227515 2" xfId="43215"/>
    <cellStyle name="style1589955227515 3" xfId="43601"/>
    <cellStyle name="style1589955227593" xfId="42783"/>
    <cellStyle name="style1589955227593 2" xfId="43216"/>
    <cellStyle name="style1589955227593 3" xfId="43602"/>
    <cellStyle name="style1589955227671" xfId="42784"/>
    <cellStyle name="style1589955227671 2" xfId="43217"/>
    <cellStyle name="style1589955227671 3" xfId="43603"/>
    <cellStyle name="style1589955227765" xfId="42785"/>
    <cellStyle name="style1589955227765 2" xfId="42786"/>
    <cellStyle name="style1589955227765 2 2" xfId="43218"/>
    <cellStyle name="style1589955227765 2 3" xfId="43605"/>
    <cellStyle name="style1589955227765 3" xfId="43105"/>
    <cellStyle name="style1589955227765 4" xfId="43604"/>
    <cellStyle name="style1589955227843" xfId="42787"/>
    <cellStyle name="style1589955227843 2" xfId="43219"/>
    <cellStyle name="style1589955227843 3" xfId="43606"/>
    <cellStyle name="style1589955227921" xfId="42788"/>
    <cellStyle name="style1589955227921 2" xfId="43220"/>
    <cellStyle name="style1589955227921 3" xfId="43607"/>
    <cellStyle name="style1589955227999" xfId="42789"/>
    <cellStyle name="style1589955227999 2" xfId="42790"/>
    <cellStyle name="style1589955227999 2 2" xfId="43221"/>
    <cellStyle name="style1589955227999 2 3" xfId="43609"/>
    <cellStyle name="style1589955227999 3" xfId="43104"/>
    <cellStyle name="style1589955227999 4" xfId="43608"/>
    <cellStyle name="style1589955228077" xfId="42791"/>
    <cellStyle name="style1589955228077 2" xfId="43222"/>
    <cellStyle name="style1589955228077 3" xfId="43610"/>
    <cellStyle name="style1589955228151" xfId="42792"/>
    <cellStyle name="style1589955228151 2" xfId="43223"/>
    <cellStyle name="style1589955228151 3" xfId="43611"/>
    <cellStyle name="style1589955228226" xfId="42793"/>
    <cellStyle name="style1589955228226 2" xfId="42794"/>
    <cellStyle name="style1589955228226 2 2" xfId="43224"/>
    <cellStyle name="style1589955228226 2 3" xfId="43613"/>
    <cellStyle name="style1589955228226 3" xfId="43106"/>
    <cellStyle name="style1589955228226 4" xfId="43612"/>
    <cellStyle name="style1589955228300" xfId="42795"/>
    <cellStyle name="style1589955228300 2" xfId="43225"/>
    <cellStyle name="style1589955228300 3" xfId="43614"/>
    <cellStyle name="style1589955228370" xfId="42796"/>
    <cellStyle name="style1589955228370 2" xfId="43226"/>
    <cellStyle name="style1589955228370 3" xfId="43615"/>
    <cellStyle name="style1589955228468" xfId="42797"/>
    <cellStyle name="style1589955228468 2" xfId="43227"/>
    <cellStyle name="style1589955228468 3" xfId="43616"/>
    <cellStyle name="style1589955228534" xfId="42798"/>
    <cellStyle name="style1589955228534 2" xfId="43228"/>
    <cellStyle name="style1589955228534 3" xfId="43617"/>
    <cellStyle name="style1589955228593" xfId="42799"/>
    <cellStyle name="style1589955228593 2" xfId="43229"/>
    <cellStyle name="style1589955228593 3" xfId="43618"/>
    <cellStyle name="style1589955228675" xfId="42800"/>
    <cellStyle name="style1589955228675 2" xfId="43230"/>
    <cellStyle name="style1589955228675 3" xfId="43619"/>
    <cellStyle name="style1589955228761" xfId="42801"/>
    <cellStyle name="style1589955228761 2" xfId="43231"/>
    <cellStyle name="style1589955228761 3" xfId="43620"/>
    <cellStyle name="style1589955228831" xfId="42802"/>
    <cellStyle name="style1589955228831 2" xfId="43232"/>
    <cellStyle name="style1589955228831 3" xfId="43621"/>
    <cellStyle name="style1589955228897" xfId="42803"/>
    <cellStyle name="style1589955228897 2" xfId="43233"/>
    <cellStyle name="style1589955228897 3" xfId="43622"/>
    <cellStyle name="style1589955228968" xfId="42804"/>
    <cellStyle name="style1589955228968 2" xfId="43234"/>
    <cellStyle name="style1589955228968 3" xfId="43623"/>
    <cellStyle name="style1589955229038" xfId="42805"/>
    <cellStyle name="style1589955229038 2" xfId="43235"/>
    <cellStyle name="style1589955229038 3" xfId="43624"/>
    <cellStyle name="style1589955229108" xfId="42806"/>
    <cellStyle name="style1589955229108 2" xfId="43236"/>
    <cellStyle name="style1589955229108 3" xfId="43625"/>
    <cellStyle name="style1589955229183" xfId="42807"/>
    <cellStyle name="style1589955229183 2" xfId="43237"/>
    <cellStyle name="style1589955229183 3" xfId="43626"/>
    <cellStyle name="style1589955229253" xfId="42808"/>
    <cellStyle name="style1589955229253 2" xfId="43238"/>
    <cellStyle name="style1589955229253 3" xfId="43627"/>
    <cellStyle name="style1589955229327" xfId="42809"/>
    <cellStyle name="style1589955229327 2" xfId="43239"/>
    <cellStyle name="style1589955229327 3" xfId="43628"/>
    <cellStyle name="style1589955229397" xfId="42810"/>
    <cellStyle name="style1589955229397 2" xfId="43240"/>
    <cellStyle name="style1589955229397 3" xfId="43629"/>
    <cellStyle name="style1589955229468" xfId="42811"/>
    <cellStyle name="style1589955229468 2" xfId="43241"/>
    <cellStyle name="style1589955229468 3" xfId="43630"/>
    <cellStyle name="style1589955229546" xfId="42812"/>
    <cellStyle name="style1589955229546 2" xfId="42813"/>
    <cellStyle name="style1589955229546 2 2" xfId="43242"/>
    <cellStyle name="style1589955229546 2 3" xfId="43632"/>
    <cellStyle name="style1589955229546 3" xfId="43094"/>
    <cellStyle name="style1589955229546 4" xfId="43631"/>
    <cellStyle name="style1589955229601" xfId="42694"/>
    <cellStyle name="style1589955229601 2" xfId="42814"/>
    <cellStyle name="style1589955229601 2 2" xfId="43243"/>
    <cellStyle name="style1589955229601 2 3" xfId="43634"/>
    <cellStyle name="style1589955229601 3" xfId="43096"/>
    <cellStyle name="style1589955229601 4" xfId="43633"/>
    <cellStyle name="style1589955229651" xfId="42695"/>
    <cellStyle name="style1589955229651 2" xfId="42815"/>
    <cellStyle name="style1589955229651 2 2" xfId="43244"/>
    <cellStyle name="style1589955229651 2 3" xfId="43636"/>
    <cellStyle name="style1589955229651 3" xfId="43095"/>
    <cellStyle name="style1589955229651 4" xfId="43635"/>
    <cellStyle name="style1589955229706" xfId="42816"/>
    <cellStyle name="style1589955229706 2" xfId="43245"/>
    <cellStyle name="style1589955229706 3" xfId="43637"/>
    <cellStyle name="style1589955229761" xfId="42692"/>
    <cellStyle name="style1589955229761 2" xfId="42817"/>
    <cellStyle name="style1589955229761 2 2" xfId="43246"/>
    <cellStyle name="style1589955229761 2 3" xfId="43639"/>
    <cellStyle name="style1589955229761 3" xfId="43093"/>
    <cellStyle name="style1589955229761 4" xfId="43638"/>
    <cellStyle name="style1589955229815" xfId="42693"/>
    <cellStyle name="style1589955229815 2" xfId="43247"/>
    <cellStyle name="style1589955229815 3" xfId="43640"/>
    <cellStyle name="style1589955229890" xfId="42818"/>
    <cellStyle name="style1589955229890 2" xfId="43248"/>
    <cellStyle name="style1589955229890 3" xfId="43641"/>
    <cellStyle name="style1589955229948" xfId="42697"/>
    <cellStyle name="style1589955229948 2" xfId="42819"/>
    <cellStyle name="style1589955229948 2 2" xfId="43249"/>
    <cellStyle name="style1589955229948 2 3" xfId="43643"/>
    <cellStyle name="style1589955229948 3" xfId="43097"/>
    <cellStyle name="style1589955229948 4" xfId="43642"/>
    <cellStyle name="style1589955230007" xfId="42696"/>
    <cellStyle name="style1589955230007 2" xfId="43250"/>
    <cellStyle name="style1589955230007 3" xfId="43644"/>
    <cellStyle name="style1589955230366" xfId="42820"/>
    <cellStyle name="style1589955230366 2" xfId="43251"/>
    <cellStyle name="style1589955230366 3" xfId="43645"/>
    <cellStyle name="style1589955230456" xfId="42821"/>
    <cellStyle name="style1589955230456 2" xfId="43252"/>
    <cellStyle name="style1589955230456 3" xfId="43646"/>
    <cellStyle name="style1589955230511" xfId="42822"/>
    <cellStyle name="style1589955230511 2" xfId="43253"/>
    <cellStyle name="style1589955230511 3" xfId="43647"/>
    <cellStyle name="style1589955266585" xfId="42823"/>
    <cellStyle name="style1589955266585 2" xfId="43100"/>
    <cellStyle name="style1589955266585 3" xfId="43648"/>
    <cellStyle name="style1589955267832" xfId="42824"/>
    <cellStyle name="style1589955267832 2" xfId="43102"/>
    <cellStyle name="style1589955267832 3" xfId="43649"/>
    <cellStyle name="style1589955267906" xfId="42825"/>
    <cellStyle name="style1589955267906 2" xfId="43103"/>
    <cellStyle name="style1589955267906 3" xfId="43650"/>
    <cellStyle name="style1589955268121" xfId="42826"/>
    <cellStyle name="style1589955268121 2" xfId="43101"/>
    <cellStyle name="style1589955268121 3" xfId="43651"/>
    <cellStyle name="style1589955269668" xfId="42827"/>
    <cellStyle name="style1589955269668 2" xfId="43099"/>
    <cellStyle name="style1589955269668 3" xfId="43652"/>
    <cellStyle name="style1589955269828" xfId="42828"/>
    <cellStyle name="style1589955269828 2" xfId="43098"/>
    <cellStyle name="style1589955269828 3" xfId="43653"/>
    <cellStyle name="style1590133046451" xfId="42829"/>
    <cellStyle name="style1590133046451 2" xfId="43067"/>
    <cellStyle name="style1590133046451 3" xfId="43654"/>
    <cellStyle name="style1590133046514" xfId="42830"/>
    <cellStyle name="style1590133046514 2" xfId="43068"/>
    <cellStyle name="style1590133046514 3" xfId="43655"/>
    <cellStyle name="style1590133046561" xfId="42831"/>
    <cellStyle name="style1590133046561 2" xfId="43069"/>
    <cellStyle name="style1590133046561 3" xfId="43656"/>
    <cellStyle name="style1590133046623" xfId="42832"/>
    <cellStyle name="style1590133046623 2" xfId="43070"/>
    <cellStyle name="style1590133046623 3" xfId="43657"/>
    <cellStyle name="style1590133046686" xfId="42833"/>
    <cellStyle name="style1590133046686 2" xfId="43063"/>
    <cellStyle name="style1590133046686 3" xfId="43658"/>
    <cellStyle name="style1590133046748" xfId="42834"/>
    <cellStyle name="style1590133046748 2" xfId="43064"/>
    <cellStyle name="style1590133046748 3" xfId="43659"/>
    <cellStyle name="style1590133046811" xfId="42835"/>
    <cellStyle name="style1590133046811 2" xfId="43065"/>
    <cellStyle name="style1590133046811 3" xfId="43660"/>
    <cellStyle name="style1590133046873" xfId="42836"/>
    <cellStyle name="style1590133046873 2" xfId="43066"/>
    <cellStyle name="style1590133046873 3" xfId="43661"/>
    <cellStyle name="style1590133046951" xfId="42837"/>
    <cellStyle name="style1590133046951 2" xfId="43071"/>
    <cellStyle name="style1590133046951 3" xfId="43662"/>
    <cellStyle name="style1590133047014" xfId="42838"/>
    <cellStyle name="style1590133047014 2" xfId="43072"/>
    <cellStyle name="style1590133047014 3" xfId="43663"/>
    <cellStyle name="style1590133047076" xfId="42839"/>
    <cellStyle name="style1590133047076 2" xfId="43073"/>
    <cellStyle name="style1590133047076 3" xfId="43664"/>
    <cellStyle name="style1590133047123" xfId="42840"/>
    <cellStyle name="style1590133047123 2" xfId="43074"/>
    <cellStyle name="style1590133047123 3" xfId="43665"/>
    <cellStyle name="style1590133085131" xfId="42841"/>
    <cellStyle name="style1590133085131 2" xfId="43055"/>
    <cellStyle name="style1590133085131 3" xfId="43666"/>
    <cellStyle name="style1590133085194" xfId="42842"/>
    <cellStyle name="style1590133085194 2" xfId="43056"/>
    <cellStyle name="style1590133085194 3" xfId="43667"/>
    <cellStyle name="style1590133085256" xfId="42843"/>
    <cellStyle name="style1590133085256 2" xfId="43057"/>
    <cellStyle name="style1590133085256 3" xfId="43668"/>
    <cellStyle name="style1590133085287" xfId="42844"/>
    <cellStyle name="style1590133085287 2" xfId="43058"/>
    <cellStyle name="style1590133085287 3" xfId="43669"/>
    <cellStyle name="style1590133085350" xfId="42845"/>
    <cellStyle name="style1590133085350 2" xfId="43051"/>
    <cellStyle name="style1590133085350 3" xfId="43670"/>
    <cellStyle name="style1590133085412" xfId="42846"/>
    <cellStyle name="style1590133085412 2" xfId="43052"/>
    <cellStyle name="style1590133085412 3" xfId="43671"/>
    <cellStyle name="style1590133085475" xfId="42847"/>
    <cellStyle name="style1590133085475 2" xfId="43053"/>
    <cellStyle name="style1590133085475 3" xfId="43672"/>
    <cellStyle name="style1590133085522" xfId="42848"/>
    <cellStyle name="style1590133085522 2" xfId="43054"/>
    <cellStyle name="style1590133085522 3" xfId="43673"/>
    <cellStyle name="style1590133085584" xfId="42849"/>
    <cellStyle name="style1590133085584 2" xfId="43059"/>
    <cellStyle name="style1590133085584 3" xfId="43674"/>
    <cellStyle name="style1590133085647" xfId="42850"/>
    <cellStyle name="style1590133085647 2" xfId="43060"/>
    <cellStyle name="style1590133085647 3" xfId="43675"/>
    <cellStyle name="style1590133085709" xfId="42851"/>
    <cellStyle name="style1590133085709 2" xfId="43061"/>
    <cellStyle name="style1590133085709 3" xfId="43676"/>
    <cellStyle name="style1590133085740" xfId="42852"/>
    <cellStyle name="style1590133085740 2" xfId="43062"/>
    <cellStyle name="style1590133085740 3" xfId="43677"/>
    <cellStyle name="style1590133162177" xfId="42853"/>
    <cellStyle name="style1590133162177 2" xfId="43088"/>
    <cellStyle name="style1590133162177 3" xfId="43678"/>
    <cellStyle name="style1590133162240" xfId="42854"/>
    <cellStyle name="style1590133162240 2" xfId="43089"/>
    <cellStyle name="style1590133162240 3" xfId="43679"/>
    <cellStyle name="style1590133162287" xfId="42855"/>
    <cellStyle name="style1590133162287 2" xfId="43087"/>
    <cellStyle name="style1590133162287 3" xfId="43680"/>
    <cellStyle name="style1590133162396" xfId="42856"/>
    <cellStyle name="style1590133162396 2" xfId="43085"/>
    <cellStyle name="style1590133162396 3" xfId="43681"/>
    <cellStyle name="style1590133162443" xfId="42857"/>
    <cellStyle name="style1590133162443 2" xfId="43086"/>
    <cellStyle name="style1590133162443 3" xfId="43682"/>
    <cellStyle name="style1590133162505" xfId="42858"/>
    <cellStyle name="style1590133162505 2" xfId="43084"/>
    <cellStyle name="style1590133162505 3" xfId="43683"/>
    <cellStyle name="style1590133162625" xfId="42859"/>
    <cellStyle name="style1590133162625 2" xfId="43091"/>
    <cellStyle name="style1590133162625 3" xfId="43684"/>
    <cellStyle name="style1590133162685" xfId="42860"/>
    <cellStyle name="style1590133162685 2" xfId="43092"/>
    <cellStyle name="style1590133162685 3" xfId="43685"/>
    <cellStyle name="style1590133162741" xfId="42861"/>
    <cellStyle name="style1590133162741 2" xfId="43090"/>
    <cellStyle name="style1590133162741 3" xfId="43686"/>
    <cellStyle name="style1590133184220" xfId="42862"/>
    <cellStyle name="style1590133184220 2" xfId="43079"/>
    <cellStyle name="style1590133184220 3" xfId="43687"/>
    <cellStyle name="style1590133184283" xfId="42863"/>
    <cellStyle name="style1590133184283 2" xfId="43080"/>
    <cellStyle name="style1590133184283 3" xfId="43688"/>
    <cellStyle name="style1590133184345" xfId="42864"/>
    <cellStyle name="style1590133184345 2" xfId="43078"/>
    <cellStyle name="style1590133184345 3" xfId="43689"/>
    <cellStyle name="style1590133184439" xfId="42865"/>
    <cellStyle name="style1590133184439 2" xfId="43076"/>
    <cellStyle name="style1590133184439 3" xfId="43690"/>
    <cellStyle name="style1590133184502" xfId="42866"/>
    <cellStyle name="style1590133184502 2" xfId="43077"/>
    <cellStyle name="style1590133184502 3" xfId="43691"/>
    <cellStyle name="style1590133184564" xfId="42867"/>
    <cellStyle name="style1590133184564 2" xfId="43075"/>
    <cellStyle name="style1590133184564 3" xfId="43692"/>
    <cellStyle name="style1590133184689" xfId="42868"/>
    <cellStyle name="style1590133184689 2" xfId="43082"/>
    <cellStyle name="style1590133184689 3" xfId="43693"/>
    <cellStyle name="style1590133184736" xfId="42869"/>
    <cellStyle name="style1590133184736 2" xfId="43083"/>
    <cellStyle name="style1590133184736 3" xfId="43694"/>
    <cellStyle name="style1590133184798" xfId="42870"/>
    <cellStyle name="style1590133184798 2" xfId="43081"/>
    <cellStyle name="style1590133184798 3" xfId="43695"/>
    <cellStyle name="style1590475656025" xfId="42871"/>
    <cellStyle name="style1590475656025 2" xfId="43136"/>
    <cellStyle name="style1590475656025 3" xfId="43696"/>
    <cellStyle name="style1590475656183" xfId="42872"/>
    <cellStyle name="style1590475656183 2" xfId="43146"/>
    <cellStyle name="style1590475656183 3" xfId="43697"/>
    <cellStyle name="style1590475657797" xfId="42873"/>
    <cellStyle name="style1590475657797 2" xfId="43141"/>
    <cellStyle name="style1590475657797 3" xfId="43698"/>
    <cellStyle name="style1590475657885" xfId="42874"/>
    <cellStyle name="style1590475657885 2" xfId="43142"/>
    <cellStyle name="style1590475657885 3" xfId="43699"/>
    <cellStyle name="style1590475657963" xfId="42875"/>
    <cellStyle name="style1590475657963 2" xfId="43143"/>
    <cellStyle name="style1590475657963 3" xfId="43700"/>
    <cellStyle name="style1590475658036" xfId="42876"/>
    <cellStyle name="style1590475658036 2" xfId="43144"/>
    <cellStyle name="style1590475658036 3" xfId="43701"/>
    <cellStyle name="style1590475658089" xfId="42877"/>
    <cellStyle name="style1590475658089 2" xfId="43145"/>
    <cellStyle name="style1590475658089 3" xfId="43702"/>
    <cellStyle name="style1590475658162" xfId="42878"/>
    <cellStyle name="style1590475658162 2" xfId="43137"/>
    <cellStyle name="style1590475658162 3" xfId="43703"/>
    <cellStyle name="style1590475658232" xfId="42879"/>
    <cellStyle name="style1590475658232 2" xfId="43138"/>
    <cellStyle name="style1590475658232 3" xfId="43704"/>
    <cellStyle name="style1590475658303" xfId="42880"/>
    <cellStyle name="style1590475658303 2" xfId="43139"/>
    <cellStyle name="style1590475658303 3" xfId="43705"/>
    <cellStyle name="style1590475658357" xfId="42881"/>
    <cellStyle name="style1590475658357 2" xfId="43140"/>
    <cellStyle name="style1590475658357 3" xfId="43706"/>
    <cellStyle name="style1590475658447" xfId="42882"/>
    <cellStyle name="style1590475658447 2" xfId="43147"/>
    <cellStyle name="style1590475658447 3" xfId="43707"/>
    <cellStyle name="style1590475658512" xfId="42883"/>
    <cellStyle name="style1590475658512 2" xfId="43148"/>
    <cellStyle name="style1590475658512 3" xfId="43708"/>
    <cellStyle name="style1590475658578" xfId="42884"/>
    <cellStyle name="style1590475658578 2" xfId="43149"/>
    <cellStyle name="style1590475658578 3" xfId="43709"/>
    <cellStyle name="style1590475658629" xfId="42885"/>
    <cellStyle name="style1590475658629 2" xfId="43150"/>
    <cellStyle name="style1590475658629 3" xfId="43710"/>
    <cellStyle name="style1590475700749" xfId="42886"/>
    <cellStyle name="style1590475700749 2" xfId="43151"/>
    <cellStyle name="style1590475700749 3" xfId="43711"/>
    <cellStyle name="style1590475700875" xfId="42887"/>
    <cellStyle name="style1590475700875 2" xfId="43157"/>
    <cellStyle name="style1590475700875 3" xfId="43712"/>
    <cellStyle name="style1590475702317" xfId="42888"/>
    <cellStyle name="style1590475702317 2" xfId="43152"/>
    <cellStyle name="style1590475702317 3" xfId="43713"/>
    <cellStyle name="style1590475702393" xfId="42889"/>
    <cellStyle name="style1590475702393 2" xfId="43162"/>
    <cellStyle name="style1590475702393 3" xfId="43714"/>
    <cellStyle name="style1590475702456" xfId="42890"/>
    <cellStyle name="style1590475702456 2" xfId="43163"/>
    <cellStyle name="style1590475702456 3" xfId="43715"/>
    <cellStyle name="style1590475702515" xfId="42891"/>
    <cellStyle name="style1590475702515 2" xfId="43164"/>
    <cellStyle name="style1590475702515 3" xfId="43716"/>
    <cellStyle name="style1590475702560" xfId="42892"/>
    <cellStyle name="style1590475702560 2" xfId="43165"/>
    <cellStyle name="style1590475702560 3" xfId="43717"/>
    <cellStyle name="style1590475702618" xfId="42893"/>
    <cellStyle name="style1590475702618 2" xfId="43153"/>
    <cellStyle name="style1590475702618 3" xfId="43718"/>
    <cellStyle name="style1590475702681" xfId="42894"/>
    <cellStyle name="style1590475702681 2" xfId="43154"/>
    <cellStyle name="style1590475702681 3" xfId="43719"/>
    <cellStyle name="style1590475702741" xfId="42895"/>
    <cellStyle name="style1590475702741 2" xfId="43155"/>
    <cellStyle name="style1590475702741 3" xfId="43720"/>
    <cellStyle name="style1590475702794" xfId="42896"/>
    <cellStyle name="style1590475702794 2" xfId="43156"/>
    <cellStyle name="style1590475702794 3" xfId="43721"/>
    <cellStyle name="style1590475702871" xfId="42897"/>
    <cellStyle name="style1590475702871 2" xfId="43158"/>
    <cellStyle name="style1590475702871 3" xfId="43722"/>
    <cellStyle name="style1590475702932" xfId="42898"/>
    <cellStyle name="style1590475702932 2" xfId="43159"/>
    <cellStyle name="style1590475702932 3" xfId="43723"/>
    <cellStyle name="style1590475702993" xfId="42899"/>
    <cellStyle name="style1590475702993 2" xfId="43160"/>
    <cellStyle name="style1590475702993 3" xfId="43724"/>
    <cellStyle name="style1590475703064" xfId="42900"/>
    <cellStyle name="style1590475703064 2" xfId="43161"/>
    <cellStyle name="style1590475703064 3" xfId="43725"/>
    <cellStyle name="style1590475755954" xfId="42901"/>
    <cellStyle name="style1590475755954 2" xfId="43166"/>
    <cellStyle name="style1590475755954 3" xfId="43726"/>
    <cellStyle name="style1590475756206" xfId="42902"/>
    <cellStyle name="style1590475756206 2" xfId="43174"/>
    <cellStyle name="style1590475756206 3" xfId="43727"/>
    <cellStyle name="style1590475758428" xfId="42903"/>
    <cellStyle name="style1590475758428 2" xfId="43170"/>
    <cellStyle name="style1590475758428 3" xfId="43728"/>
    <cellStyle name="style1590475758506" xfId="42904"/>
    <cellStyle name="style1590475758506 2" xfId="43172"/>
    <cellStyle name="style1590475758506 3" xfId="43729"/>
    <cellStyle name="style1590475758587" xfId="42905"/>
    <cellStyle name="style1590475758587 2" xfId="43173"/>
    <cellStyle name="style1590475758587 3" xfId="43730"/>
    <cellStyle name="style1590475758677" xfId="42906"/>
    <cellStyle name="style1590475758677 2" xfId="43171"/>
    <cellStyle name="style1590475758677 3" xfId="43731"/>
    <cellStyle name="style1590475758838" xfId="42907"/>
    <cellStyle name="style1590475758838 2" xfId="43168"/>
    <cellStyle name="style1590475758838 3" xfId="43732"/>
    <cellStyle name="style1590475758979" xfId="42908"/>
    <cellStyle name="style1590475758979 2" xfId="43169"/>
    <cellStyle name="style1590475758979 3" xfId="43733"/>
    <cellStyle name="style1590475759106" xfId="42909"/>
    <cellStyle name="style1590475759106 2" xfId="43167"/>
    <cellStyle name="style1590475759106 3" xfId="43734"/>
    <cellStyle name="style1590475759311" xfId="42910"/>
    <cellStyle name="style1590475759311 2" xfId="43176"/>
    <cellStyle name="style1590475759311 3" xfId="43735"/>
    <cellStyle name="style1590475759403" xfId="42911"/>
    <cellStyle name="style1590475759403 2" xfId="43177"/>
    <cellStyle name="style1590475759403 3" xfId="43736"/>
    <cellStyle name="style1590475759488" xfId="42912"/>
    <cellStyle name="style1590475759488 2" xfId="43175"/>
    <cellStyle name="style1590475759488 3" xfId="43737"/>
    <cellStyle name="style1590475791392" xfId="42913"/>
    <cellStyle name="style1590475791392 2" xfId="43178"/>
    <cellStyle name="style1590475791392 3" xfId="43738"/>
    <cellStyle name="style1590475791555" xfId="42914"/>
    <cellStyle name="style1590475791555 2" xfId="43186"/>
    <cellStyle name="style1590475791555 3" xfId="43739"/>
    <cellStyle name="style1590475792872" xfId="42915"/>
    <cellStyle name="style1590475792872 2" xfId="43182"/>
    <cellStyle name="style1590475792872 3" xfId="43740"/>
    <cellStyle name="style1590475792933" xfId="42916"/>
    <cellStyle name="style1590475792933 2" xfId="43184"/>
    <cellStyle name="style1590475792933 3" xfId="43741"/>
    <cellStyle name="style1590475792993" xfId="42917"/>
    <cellStyle name="style1590475792993 2" xfId="43185"/>
    <cellStyle name="style1590475792993 3" xfId="43742"/>
    <cellStyle name="style1590475793051" xfId="42918"/>
    <cellStyle name="style1590475793051 2" xfId="43183"/>
    <cellStyle name="style1590475793051 3" xfId="43743"/>
    <cellStyle name="style1590475793160" xfId="42919"/>
    <cellStyle name="style1590475793160 2" xfId="43180"/>
    <cellStyle name="style1590475793160 3" xfId="43744"/>
    <cellStyle name="style1590475793220" xfId="42920"/>
    <cellStyle name="style1590475793220 2" xfId="43181"/>
    <cellStyle name="style1590475793220 3" xfId="43745"/>
    <cellStyle name="style1590475793277" xfId="42921"/>
    <cellStyle name="style1590475793277 2" xfId="43179"/>
    <cellStyle name="style1590475793277 3" xfId="43746"/>
    <cellStyle name="style1590475793394" xfId="42922"/>
    <cellStyle name="style1590475793394 2" xfId="43188"/>
    <cellStyle name="style1590475793394 3" xfId="43747"/>
    <cellStyle name="style1590475793454" xfId="42923"/>
    <cellStyle name="style1590475793454 2" xfId="43189"/>
    <cellStyle name="style1590475793454 3" xfId="43748"/>
    <cellStyle name="style1590475793515" xfId="42924"/>
    <cellStyle name="style1590475793515 2" xfId="43187"/>
    <cellStyle name="style1590475793515 3" xfId="43749"/>
    <cellStyle name="style1590674803384" xfId="42643"/>
    <cellStyle name="style1590674803447" xfId="42644"/>
    <cellStyle name="style1590674803505" xfId="42648"/>
    <cellStyle name="style1590674803568" xfId="42649"/>
    <cellStyle name="style1590674803931" xfId="42622"/>
    <cellStyle name="style1590674803974" xfId="42623"/>
    <cellStyle name="style1590674804021" xfId="42627"/>
    <cellStyle name="style1590674804083" xfId="42628"/>
    <cellStyle name="style1590674804150" xfId="42632"/>
    <cellStyle name="style1590674804220" xfId="42633"/>
    <cellStyle name="style1590674804283" xfId="42624"/>
    <cellStyle name="style1590674804345" xfId="42625"/>
    <cellStyle name="style1590674804412" xfId="42626"/>
    <cellStyle name="style1590674804470" xfId="42629"/>
    <cellStyle name="style1590674804533" xfId="42630"/>
    <cellStyle name="style1590674804599" xfId="42631"/>
    <cellStyle name="style1590674804673" xfId="42634"/>
    <cellStyle name="style1590674804740" xfId="42635"/>
    <cellStyle name="style1590674804810" xfId="42636"/>
    <cellStyle name="style1590674804884" xfId="42637"/>
    <cellStyle name="style1590674804947" xfId="42638"/>
    <cellStyle name="style1590674805076" xfId="42641"/>
    <cellStyle name="style1590674805134" xfId="42640"/>
    <cellStyle name="style1590674805185" xfId="42642"/>
    <cellStyle name="style1590674805247" xfId="42647"/>
    <cellStyle name="style1590674805310" xfId="42645"/>
    <cellStyle name="style1590674805372" xfId="42639"/>
    <cellStyle name="style1590674805423" xfId="42646"/>
    <cellStyle name="style1590674805583" xfId="42650"/>
    <cellStyle name="style1590674805646" xfId="42651"/>
    <cellStyle name="style1590674805705" xfId="42652"/>
    <cellStyle name="style1590674805755" xfId="42653"/>
    <cellStyle name="style1590674805892" xfId="42655"/>
    <cellStyle name="style1590674805955" xfId="42656"/>
    <cellStyle name="style1590674806017" xfId="42654"/>
    <cellStyle name="style1591194960693" xfId="264"/>
    <cellStyle name="style1591194960693 2" xfId="43750"/>
    <cellStyle name="style1591194960759" xfId="263"/>
    <cellStyle name="style1591194960759 2" xfId="43751"/>
    <cellStyle name="style1613981086301" xfId="42925"/>
    <cellStyle name="style1613981086301 2" xfId="43255"/>
    <cellStyle name="style1613981086413" xfId="42926"/>
    <cellStyle name="style1613981086413 2" xfId="43258"/>
    <cellStyle name="style1613981086515" xfId="42927"/>
    <cellStyle name="style1613981086515 2" xfId="43254"/>
    <cellStyle name="style1613981086633" xfId="42928"/>
    <cellStyle name="style1613981086633 2" xfId="43257"/>
    <cellStyle name="style1613981086749" xfId="42929"/>
    <cellStyle name="style1613981086749 2" xfId="43256"/>
    <cellStyle name="style1613981086865" xfId="42930"/>
    <cellStyle name="style1613981086865 2" xfId="43259"/>
    <cellStyle name="Tabelle Weiss" xfId="8636"/>
    <cellStyle name="Table No." xfId="8637"/>
    <cellStyle name="Table Title" xfId="8638"/>
    <cellStyle name="Tausender" xfId="8639"/>
    <cellStyle name="Tausender 2" xfId="11141"/>
    <cellStyle name="temp" xfId="4037"/>
    <cellStyle name="Titel" xfId="8640"/>
    <cellStyle name="Title" xfId="8641"/>
    <cellStyle name="title1" xfId="2900"/>
    <cellStyle name="Total" xfId="8642"/>
    <cellStyle name="Total 2" xfId="8643"/>
    <cellStyle name="Total 2 2" xfId="11142"/>
    <cellStyle name="Total 2 3" xfId="14157"/>
    <cellStyle name="Total 2 3 2" xfId="14985"/>
    <cellStyle name="Total 2 3 2 2" xfId="17342"/>
    <cellStyle name="Total 2 3 2 2 2" xfId="24479"/>
    <cellStyle name="Total 2 3 2 2 2 2" xfId="38794"/>
    <cellStyle name="Total 2 3 2 2 3" xfId="31657"/>
    <cellStyle name="Total 2 3 2 3" xfId="19696"/>
    <cellStyle name="Total 2 3 2 3 2" xfId="26833"/>
    <cellStyle name="Total 2 3 2 3 2 2" xfId="41148"/>
    <cellStyle name="Total 2 3 2 3 3" xfId="34011"/>
    <cellStyle name="Total 2 3 2 4" xfId="20972"/>
    <cellStyle name="Total 2 3 2 4 2" xfId="28109"/>
    <cellStyle name="Total 2 3 2 4 2 2" xfId="42424"/>
    <cellStyle name="Total 2 3 2 4 3" xfId="35287"/>
    <cellStyle name="Total 2 3 2 5" xfId="22148"/>
    <cellStyle name="Total 2 3 2 5 2" xfId="36463"/>
    <cellStyle name="Total 2 3 2 6" xfId="29304"/>
    <cellStyle name="Total 2 3 3" xfId="16526"/>
    <cellStyle name="Total 2 3 3 2" xfId="23685"/>
    <cellStyle name="Total 2 3 3 2 2" xfId="38000"/>
    <cellStyle name="Total 2 3 3 3" xfId="30841"/>
    <cellStyle name="Total 2 3 4" xfId="18880"/>
    <cellStyle name="Total 2 3 4 2" xfId="26017"/>
    <cellStyle name="Total 2 3 4 2 2" xfId="40332"/>
    <cellStyle name="Total 2 3 4 3" xfId="33195"/>
    <cellStyle name="Total 3" xfId="8644"/>
    <cellStyle name="Total 3 2" xfId="14158"/>
    <cellStyle name="Total 3 2 2" xfId="14986"/>
    <cellStyle name="Total 3 2 2 2" xfId="17343"/>
    <cellStyle name="Total 3 2 2 2 2" xfId="24480"/>
    <cellStyle name="Total 3 2 2 2 2 2" xfId="38795"/>
    <cellStyle name="Total 3 2 2 2 3" xfId="31658"/>
    <cellStyle name="Total 3 2 2 3" xfId="19697"/>
    <cellStyle name="Total 3 2 2 3 2" xfId="26834"/>
    <cellStyle name="Total 3 2 2 3 2 2" xfId="41149"/>
    <cellStyle name="Total 3 2 2 3 3" xfId="34012"/>
    <cellStyle name="Total 3 2 2 4" xfId="20973"/>
    <cellStyle name="Total 3 2 2 4 2" xfId="28110"/>
    <cellStyle name="Total 3 2 2 4 2 2" xfId="42425"/>
    <cellStyle name="Total 3 2 2 4 3" xfId="35288"/>
    <cellStyle name="Total 3 2 2 5" xfId="22149"/>
    <cellStyle name="Total 3 2 2 5 2" xfId="36464"/>
    <cellStyle name="Total 3 2 2 6" xfId="29305"/>
    <cellStyle name="Total 3 2 3" xfId="16527"/>
    <cellStyle name="Total 3 2 3 2" xfId="23686"/>
    <cellStyle name="Total 3 2 3 2 2" xfId="38001"/>
    <cellStyle name="Total 3 2 3 3" xfId="30842"/>
    <cellStyle name="Total 3 2 4" xfId="18881"/>
    <cellStyle name="Total 3 2 4 2" xfId="26018"/>
    <cellStyle name="Total 3 2 4 2 2" xfId="40333"/>
    <cellStyle name="Total 3 2 4 3" xfId="33196"/>
    <cellStyle name="Total 4" xfId="14156"/>
    <cellStyle name="Total 4 2" xfId="14984"/>
    <cellStyle name="Total 4 2 2" xfId="17341"/>
    <cellStyle name="Total 4 2 2 2" xfId="24478"/>
    <cellStyle name="Total 4 2 2 2 2" xfId="38793"/>
    <cellStyle name="Total 4 2 2 3" xfId="31656"/>
    <cellStyle name="Total 4 2 3" xfId="19695"/>
    <cellStyle name="Total 4 2 3 2" xfId="26832"/>
    <cellStyle name="Total 4 2 3 2 2" xfId="41147"/>
    <cellStyle name="Total 4 2 3 3" xfId="34010"/>
    <cellStyle name="Total 4 2 4" xfId="20971"/>
    <cellStyle name="Total 4 2 4 2" xfId="28108"/>
    <cellStyle name="Total 4 2 4 2 2" xfId="42423"/>
    <cellStyle name="Total 4 2 4 3" xfId="35286"/>
    <cellStyle name="Total 4 2 5" xfId="22147"/>
    <cellStyle name="Total 4 2 5 2" xfId="36462"/>
    <cellStyle name="Total 4 2 6" xfId="29303"/>
    <cellStyle name="Total 4 3" xfId="16525"/>
    <cellStyle name="Total 4 3 2" xfId="23684"/>
    <cellStyle name="Total 4 3 2 2" xfId="37999"/>
    <cellStyle name="Total 4 3 3" xfId="30840"/>
    <cellStyle name="Total 4 4" xfId="18879"/>
    <cellStyle name="Total 4 4 2" xfId="26016"/>
    <cellStyle name="Total 4 4 2 2" xfId="40331"/>
    <cellStyle name="Total 4 4 3" xfId="33194"/>
    <cellStyle name="Tsd" xfId="4038"/>
    <cellStyle name="Überschrift 1" xfId="265" builtinId="16" customBuiltin="1"/>
    <cellStyle name="Überschrift 1 2" xfId="251"/>
    <cellStyle name="Überschrift 1 2 2" xfId="2975"/>
    <cellStyle name="Überschrift 1 2 2 2" xfId="8645"/>
    <cellStyle name="Überschrift 1 2 2 2 2" xfId="11143"/>
    <cellStyle name="Überschrift 1 2 2 3" xfId="11794"/>
    <cellStyle name="Überschrift 1 2 2 4" xfId="11462"/>
    <cellStyle name="Überschrift 1 2 2 5" xfId="42595"/>
    <cellStyle name="Überschrift 1 2 3" xfId="2942"/>
    <cellStyle name="Überschrift 1 2 3 2" xfId="8803"/>
    <cellStyle name="Überschrift 1 2 3 3" xfId="8646"/>
    <cellStyle name="Überschrift 1 2 3 4" xfId="11144"/>
    <cellStyle name="Überschrift 1 2 4" xfId="2901"/>
    <cellStyle name="Überschrift 1 2 4 2" xfId="11145"/>
    <cellStyle name="Überschrift 1 2 5" xfId="8647"/>
    <cellStyle name="Überschrift 1 2 5 2" xfId="11146"/>
    <cellStyle name="Überschrift 1 2 6" xfId="8648"/>
    <cellStyle name="Überschrift 1 2 7" xfId="8766"/>
    <cellStyle name="Überschrift 1 2 8" xfId="8907"/>
    <cellStyle name="Überschrift 1 3" xfId="2902"/>
    <cellStyle name="Überschrift 1 3 2" xfId="4039"/>
    <cellStyle name="Überschrift 1 3 2 2" xfId="8649"/>
    <cellStyle name="Überschrift 1 3 2 3" xfId="9104"/>
    <cellStyle name="Überschrift 1 3 3" xfId="8957"/>
    <cellStyle name="Überschrift 1 3 3 2" xfId="12039"/>
    <cellStyle name="Überschrift 1 3 3 3" xfId="11761"/>
    <cellStyle name="Überschrift 10" xfId="8650"/>
    <cellStyle name="Überschrift 10 2" xfId="11147"/>
    <cellStyle name="Überschrift 11" xfId="307"/>
    <cellStyle name="Überschrift 2" xfId="266" builtinId="17" customBuiltin="1"/>
    <cellStyle name="Überschrift 2 2" xfId="252"/>
    <cellStyle name="Überschrift 2 2 2" xfId="2976"/>
    <cellStyle name="Überschrift 2 2 2 2" xfId="8651"/>
    <cellStyle name="Überschrift 2 2 2 2 2" xfId="11148"/>
    <cellStyle name="Überschrift 2 2 2 3" xfId="11795"/>
    <cellStyle name="Überschrift 2 2 2 4" xfId="11463"/>
    <cellStyle name="Überschrift 2 2 2 5" xfId="42596"/>
    <cellStyle name="Überschrift 2 2 3" xfId="2943"/>
    <cellStyle name="Überschrift 2 2 3 2" xfId="8804"/>
    <cellStyle name="Überschrift 2 2 3 3" xfId="8652"/>
    <cellStyle name="Überschrift 2 2 3 4" xfId="11149"/>
    <cellStyle name="Überschrift 2 2 4" xfId="2903"/>
    <cellStyle name="Überschrift 2 2 4 2" xfId="8653"/>
    <cellStyle name="Überschrift 2 2 4 3" xfId="11150"/>
    <cellStyle name="Überschrift 2 2 5" xfId="8654"/>
    <cellStyle name="Überschrift 2 2 5 2" xfId="11151"/>
    <cellStyle name="Überschrift 2 2 6" xfId="8655"/>
    <cellStyle name="Überschrift 2 2 7" xfId="8767"/>
    <cellStyle name="Überschrift 2 2 8" xfId="8908"/>
    <cellStyle name="Überschrift 2 3" xfId="2904"/>
    <cellStyle name="Überschrift 2 3 2" xfId="4040"/>
    <cellStyle name="Überschrift 2 3 2 2" xfId="8656"/>
    <cellStyle name="Überschrift 2 3 2 3" xfId="9105"/>
    <cellStyle name="Überschrift 2 3 3" xfId="8958"/>
    <cellStyle name="Überschrift 2 3 3 2" xfId="12040"/>
    <cellStyle name="Überschrift 2 3 3 3" xfId="11762"/>
    <cellStyle name="Überschrift 3" xfId="267" builtinId="18" customBuiltin="1"/>
    <cellStyle name="Überschrift 3 2" xfId="253"/>
    <cellStyle name="Überschrift 3 2 2" xfId="2977"/>
    <cellStyle name="Überschrift 3 2 2 2" xfId="8657"/>
    <cellStyle name="Überschrift 3 2 2 2 2" xfId="11152"/>
    <cellStyle name="Überschrift 3 2 2 3" xfId="11796"/>
    <cellStyle name="Überschrift 3 2 2 4" xfId="11464"/>
    <cellStyle name="Überschrift 3 2 2 5" xfId="42597"/>
    <cellStyle name="Überschrift 3 2 3" xfId="2944"/>
    <cellStyle name="Überschrift 3 2 3 2" xfId="8805"/>
    <cellStyle name="Überschrift 3 2 3 3" xfId="8658"/>
    <cellStyle name="Überschrift 3 2 3 4" xfId="11153"/>
    <cellStyle name="Überschrift 3 2 4" xfId="2905"/>
    <cellStyle name="Überschrift 3 2 4 2" xfId="8659"/>
    <cellStyle name="Überschrift 3 2 4 3" xfId="11154"/>
    <cellStyle name="Überschrift 3 2 5" xfId="8660"/>
    <cellStyle name="Überschrift 3 2 5 2" xfId="11155"/>
    <cellStyle name="Überschrift 3 2 6" xfId="8661"/>
    <cellStyle name="Überschrift 3 2 7" xfId="8768"/>
    <cellStyle name="Überschrift 3 2 8" xfId="8909"/>
    <cellStyle name="Überschrift 3 3" xfId="2906"/>
    <cellStyle name="Überschrift 3 3 2" xfId="4041"/>
    <cellStyle name="Überschrift 3 3 2 2" xfId="8662"/>
    <cellStyle name="Überschrift 3 3 2 3" xfId="9106"/>
    <cellStyle name="Überschrift 3 3 3" xfId="8959"/>
    <cellStyle name="Überschrift 3 3 3 2" xfId="12041"/>
    <cellStyle name="Überschrift 3 3 3 3" xfId="11763"/>
    <cellStyle name="Überschrift 4" xfId="268" builtinId="19" customBuiltin="1"/>
    <cellStyle name="Überschrift 4 2" xfId="254"/>
    <cellStyle name="Überschrift 4 2 2" xfId="2978"/>
    <cellStyle name="Überschrift 4 2 2 2" xfId="8663"/>
    <cellStyle name="Überschrift 4 2 2 2 2" xfId="11156"/>
    <cellStyle name="Überschrift 4 2 2 3" xfId="11797"/>
    <cellStyle name="Überschrift 4 2 2 4" xfId="11465"/>
    <cellStyle name="Überschrift 4 2 2 5" xfId="42598"/>
    <cellStyle name="Überschrift 4 2 3" xfId="2945"/>
    <cellStyle name="Überschrift 4 2 3 2" xfId="8806"/>
    <cellStyle name="Überschrift 4 2 3 3" xfId="8664"/>
    <cellStyle name="Überschrift 4 2 3 4" xfId="11157"/>
    <cellStyle name="Überschrift 4 2 4" xfId="2907"/>
    <cellStyle name="Überschrift 4 2 4 2" xfId="11158"/>
    <cellStyle name="Überschrift 4 2 5" xfId="8665"/>
    <cellStyle name="Überschrift 4 2 5 2" xfId="11159"/>
    <cellStyle name="Überschrift 4 2 6" xfId="8666"/>
    <cellStyle name="Überschrift 4 2 7" xfId="8769"/>
    <cellStyle name="Überschrift 4 2 8" xfId="8910"/>
    <cellStyle name="Überschrift 4 3" xfId="2908"/>
    <cellStyle name="Überschrift 4 3 2" xfId="4042"/>
    <cellStyle name="Überschrift 4 3 2 2" xfId="8667"/>
    <cellStyle name="Überschrift 4 3 2 3" xfId="9107"/>
    <cellStyle name="Überschrift 4 3 3" xfId="8960"/>
    <cellStyle name="Überschrift 4 3 3 2" xfId="12042"/>
    <cellStyle name="Überschrift 4 3 3 3" xfId="11764"/>
    <cellStyle name="Überschrift 5" xfId="250"/>
    <cellStyle name="Überschrift 5 10" xfId="8668"/>
    <cellStyle name="Überschrift 5 11" xfId="8846"/>
    <cellStyle name="Überschrift 5 2" xfId="2979"/>
    <cellStyle name="überschrift 5 2 10" xfId="8850"/>
    <cellStyle name="Überschrift 5 2 2" xfId="8826"/>
    <cellStyle name="überschrift 5 2 3" xfId="8669"/>
    <cellStyle name="überschrift 5 2 4" xfId="8854"/>
    <cellStyle name="überschrift 5 2 5" xfId="8852"/>
    <cellStyle name="überschrift 5 2 6" xfId="8847"/>
    <cellStyle name="überschrift 5 2 7" xfId="8848"/>
    <cellStyle name="überschrift 5 2 8" xfId="8851"/>
    <cellStyle name="überschrift 5 2 9" xfId="3132"/>
    <cellStyle name="Überschrift 5 3" xfId="2941"/>
    <cellStyle name="überschrift 5 3 2" xfId="8671"/>
    <cellStyle name="Überschrift 5 3 3" xfId="8802"/>
    <cellStyle name="Überschrift 5 3 4" xfId="8834"/>
    <cellStyle name="Überschrift 5 3 5" xfId="8845"/>
    <cellStyle name="überschrift 5 3 6" xfId="8670"/>
    <cellStyle name="Überschrift 5 4" xfId="2909"/>
    <cellStyle name="Überschrift 5 4 2" xfId="11160"/>
    <cellStyle name="Überschrift 5 5" xfId="8672"/>
    <cellStyle name="Überschrift 5 6" xfId="8673"/>
    <cellStyle name="Überschrift 5 7" xfId="8674"/>
    <cellStyle name="Überschrift 5 8" xfId="8675"/>
    <cellStyle name="Überschrift 5 9" xfId="8676"/>
    <cellStyle name="Überschrift 6" xfId="2910"/>
    <cellStyle name="Überschrift 6 2" xfId="4043"/>
    <cellStyle name="Überschrift 6 3" xfId="8677"/>
    <cellStyle name="Überschrift 6 4" xfId="11161"/>
    <cellStyle name="Überschrift 6 4 2" xfId="12190"/>
    <cellStyle name="Überschrift 6 4 3" xfId="11765"/>
    <cellStyle name="Überschrift 6 4 4" xfId="12223"/>
    <cellStyle name="Überschrift 6 4 5" xfId="12293"/>
    <cellStyle name="Überschrift 7" xfId="8678"/>
    <cellStyle name="Überschrift 7 2" xfId="11162"/>
    <cellStyle name="Überschrift 8" xfId="8679"/>
    <cellStyle name="Überschrift 8 2" xfId="11163"/>
    <cellStyle name="Überschrift 9" xfId="8680"/>
    <cellStyle name="Überschrift 9 2" xfId="11164"/>
    <cellStyle name="Überschrift Hintergrund Grau" xfId="8681"/>
    <cellStyle name="Überschrift Hintergrund Grau 2" xfId="11165"/>
    <cellStyle name="Überschrift Hintergrund Grau 3" xfId="13957"/>
    <cellStyle name="Überschrift Hintergrund Grau 3 2" xfId="16326"/>
    <cellStyle name="Überschrift Hintergrund Grau 3 2 2" xfId="23485"/>
    <cellStyle name="Überschrift Hintergrund Grau 3 2 2 2" xfId="37800"/>
    <cellStyle name="Überschrift Hintergrund Grau 3 2 3" xfId="30641"/>
    <cellStyle name="Überschrift Hintergrund Grau 3 3" xfId="18680"/>
    <cellStyle name="Überschrift Hintergrund Grau 3 3 2" xfId="25817"/>
    <cellStyle name="Überschrift Hintergrund Grau 3 3 2 2" xfId="40132"/>
    <cellStyle name="Überschrift Hintergrund Grau 3 3 3" xfId="32995"/>
    <cellStyle name="Überschrift Hintergrund Grau 4" xfId="17380"/>
    <cellStyle name="Überschrift Hintergrund Grau 4 2" xfId="24517"/>
    <cellStyle name="Überschrift Hintergrund Grau 4 2 2" xfId="38832"/>
    <cellStyle name="Überschrift Hintergrund Grau 4 3" xfId="31695"/>
    <cellStyle name="Verknüpfte Zelle" xfId="275" builtinId="24" customBuiltin="1"/>
    <cellStyle name="Verknüpfte Zelle 2" xfId="255"/>
    <cellStyle name="Verknüpfte Zelle 2 2" xfId="2912"/>
    <cellStyle name="Verknüpfte Zelle 2 2 2" xfId="8683"/>
    <cellStyle name="Verknüpfte Zelle 2 2 2 2" xfId="11166"/>
    <cellStyle name="Verknüpfte Zelle 2 2 3" xfId="8682"/>
    <cellStyle name="Verknüpfte Zelle 2 2 4" xfId="42599"/>
    <cellStyle name="Verknüpfte Zelle 2 3" xfId="2980"/>
    <cellStyle name="Verknüpfte Zelle 2 3 2" xfId="8827"/>
    <cellStyle name="Verknüpfte Zelle 2 3 3" xfId="8684"/>
    <cellStyle name="Verknüpfte Zelle 2 3 4" xfId="11167"/>
    <cellStyle name="Verknüpfte Zelle 2 3 4 2" xfId="12191"/>
    <cellStyle name="Verknüpfte Zelle 2 3 4 3" xfId="11798"/>
    <cellStyle name="Verknüpfte Zelle 2 3 4 4" xfId="12224"/>
    <cellStyle name="Verknüpfte Zelle 2 3 4 5" xfId="12294"/>
    <cellStyle name="Verknüpfte Zelle 2 3 5" xfId="11466"/>
    <cellStyle name="Verknüpfte Zelle 2 4" xfId="2946"/>
    <cellStyle name="Verknüpfte Zelle 2 4 2" xfId="8807"/>
    <cellStyle name="Verknüpfte Zelle 2 4 3" xfId="8685"/>
    <cellStyle name="Verknüpfte Zelle 2 4 4" xfId="11168"/>
    <cellStyle name="Verknüpfte Zelle 2 5" xfId="2911"/>
    <cellStyle name="Verknüpfte Zelle 2 5 2" xfId="8686"/>
    <cellStyle name="Verknüpfte Zelle 2 5 3" xfId="11169"/>
    <cellStyle name="Verknüpfte Zelle 2 6" xfId="8687"/>
    <cellStyle name="Verknüpfte Zelle 2 7" xfId="8770"/>
    <cellStyle name="Verknüpfte Zelle 2 8" xfId="8911"/>
    <cellStyle name="Verknüpfte Zelle 3" xfId="2913"/>
    <cellStyle name="Verknüpfte Zelle 3 2" xfId="4044"/>
    <cellStyle name="Verknüpfte Zelle 3 2 2" xfId="9108"/>
    <cellStyle name="Verknüpfte Zelle 3 2 2 2" xfId="12062"/>
    <cellStyle name="Verknüpfte Zelle 3 2 2 3" xfId="11871"/>
    <cellStyle name="Verknüpfte Zelle 3 3" xfId="8688"/>
    <cellStyle name="Verknüpfte Zelle 3 4" xfId="8966"/>
    <cellStyle name="Verknüpfte Zelle 3 4 2" xfId="12047"/>
    <cellStyle name="Verknüpfte Zelle 3 4 3" xfId="11766"/>
    <cellStyle name="Vorspalte" xfId="2914"/>
    <cellStyle name="vorspalte 2" xfId="8689"/>
    <cellStyle name="vorspalte 2 2" xfId="8690"/>
    <cellStyle name="vorspalte 3" xfId="8691"/>
    <cellStyle name="vorspalte_Absolventen bzw. Abgänger" xfId="8692"/>
    <cellStyle name="Währung [0] 2" xfId="4045"/>
    <cellStyle name="Währung 2" xfId="8693"/>
    <cellStyle name="Warnender Text" xfId="277" builtinId="11" customBuiltin="1"/>
    <cellStyle name="Warnender Text 2" xfId="256"/>
    <cellStyle name="Warnender Text 2 2" xfId="2916"/>
    <cellStyle name="Warnender Text 2 2 2" xfId="8695"/>
    <cellStyle name="Warnender Text 2 2 2 2" xfId="11170"/>
    <cellStyle name="Warnender Text 2 2 3" xfId="8694"/>
    <cellStyle name="Warnender Text 2 2 4" xfId="42600"/>
    <cellStyle name="Warnender Text 2 3" xfId="2981"/>
    <cellStyle name="Warnender Text 2 3 2" xfId="8828"/>
    <cellStyle name="Warnender Text 2 3 3" xfId="8696"/>
    <cellStyle name="Warnender Text 2 3 4" xfId="11799"/>
    <cellStyle name="Warnender Text 2 3 5" xfId="11467"/>
    <cellStyle name="Warnender Text 2 4" xfId="2947"/>
    <cellStyle name="Warnender Text 2 4 2" xfId="8808"/>
    <cellStyle name="Warnender Text 2 4 3" xfId="8697"/>
    <cellStyle name="Warnender Text 2 5" xfId="2915"/>
    <cellStyle name="Warnender Text 2 5 2" xfId="8698"/>
    <cellStyle name="Warnender Text 2 6" xfId="8699"/>
    <cellStyle name="Warnender Text 3" xfId="2917"/>
    <cellStyle name="Warnender Text 3 2" xfId="4046"/>
    <cellStyle name="Warnender Text 3 2 2" xfId="8701"/>
    <cellStyle name="Warnender Text 3 2 3" xfId="11872"/>
    <cellStyle name="Warnender Text 3 3" xfId="8702"/>
    <cellStyle name="Warnender Text 3 4" xfId="8700"/>
    <cellStyle name="Warnender Text 3 5" xfId="8968"/>
    <cellStyle name="Warnender Text 3 5 2" xfId="12049"/>
    <cellStyle name="Warnender Text 3 5 3" xfId="11767"/>
    <cellStyle name="Warning Text" xfId="8703"/>
    <cellStyle name="Warning Text 2" xfId="8704"/>
    <cellStyle name="XLConnect.Boolean" xfId="2918"/>
    <cellStyle name="XLConnect.DateTime" xfId="2919"/>
    <cellStyle name="XLConnect.Header" xfId="2920"/>
    <cellStyle name="XLConnect.Numeric" xfId="2921"/>
    <cellStyle name="XLConnect.String" xfId="2922"/>
    <cellStyle name="Zelle überprüfen" xfId="276" builtinId="23" customBuiltin="1"/>
    <cellStyle name="Zelle überprüfen 2" xfId="257"/>
    <cellStyle name="Zelle überprüfen 2 2" xfId="2924"/>
    <cellStyle name="Zelle überprüfen 2 2 2" xfId="8706"/>
    <cellStyle name="Zelle überprüfen 2 2 2 2" xfId="11171"/>
    <cellStyle name="Zelle überprüfen 2 2 3" xfId="8705"/>
    <cellStyle name="Zelle überprüfen 2 2 4" xfId="42601"/>
    <cellStyle name="Zelle überprüfen 2 3" xfId="2982"/>
    <cellStyle name="Zelle überprüfen 2 3 2" xfId="8829"/>
    <cellStyle name="Zelle überprüfen 2 3 3" xfId="8707"/>
    <cellStyle name="Zelle überprüfen 2 3 4" xfId="11800"/>
    <cellStyle name="Zelle überprüfen 2 3 5" xfId="11468"/>
    <cellStyle name="Zelle überprüfen 2 4" xfId="2948"/>
    <cellStyle name="Zelle überprüfen 2 4 2" xfId="8809"/>
    <cellStyle name="Zelle überprüfen 2 4 3" xfId="8708"/>
    <cellStyle name="Zelle überprüfen 2 5" xfId="2923"/>
    <cellStyle name="Zelle überprüfen 2 5 2" xfId="8709"/>
    <cellStyle name="Zelle überprüfen 2 6" xfId="8710"/>
    <cellStyle name="Zelle überprüfen 3" xfId="2925"/>
    <cellStyle name="Zelle überprüfen 3 2" xfId="4047"/>
    <cellStyle name="Zelle überprüfen 3 2 2" xfId="8712"/>
    <cellStyle name="Zelle überprüfen 3 2 3" xfId="11873"/>
    <cellStyle name="Zelle überprüfen 3 3" xfId="8713"/>
    <cellStyle name="Zelle überprüfen 3 4" xfId="8711"/>
    <cellStyle name="Zelle überprüfen 3 5" xfId="8967"/>
    <cellStyle name="Zelle überprüfen 3 5 2" xfId="12048"/>
    <cellStyle name="Zelle überprüfen 3 5 3" xfId="11768"/>
  </cellStyles>
  <dxfs count="0"/>
  <tableStyles count="1" defaultTableStyle="TableStyleMedium2" defaultPivotStyle="PivotStyleLight16">
    <tableStyle name="Tabellenformat 1" pivot="0" count="0"/>
  </tableStyles>
  <colors>
    <mruColors>
      <color rgb="FFEB9128"/>
      <color rgb="FFC5D9F1"/>
      <color rgb="FFA59D97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335454</xdr:colOff>
      <xdr:row>4</xdr:row>
      <xdr:rowOff>176865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7:T129"/>
  <sheetViews>
    <sheetView showGridLines="0" tabSelected="1" zoomScale="80" zoomScaleNormal="80" workbookViewId="0">
      <selection activeCell="A8" sqref="A8"/>
    </sheetView>
  </sheetViews>
  <sheetFormatPr baseColWidth="10" defaultColWidth="11" defaultRowHeight="14.5"/>
  <cols>
    <col min="1" max="16384" width="11" style="924"/>
  </cols>
  <sheetData>
    <row r="7" spans="1:20" ht="33" customHeight="1">
      <c r="A7" s="1029" t="s">
        <v>549</v>
      </c>
      <c r="B7" s="1029"/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925"/>
    </row>
    <row r="9" spans="1:20" ht="20.25" customHeight="1">
      <c r="A9" s="1032" t="s">
        <v>545</v>
      </c>
      <c r="B9" s="1032"/>
      <c r="C9" s="1032"/>
      <c r="D9" s="1032"/>
      <c r="E9" s="1032"/>
      <c r="F9" s="1032"/>
      <c r="G9" s="1032"/>
      <c r="H9" s="1032"/>
      <c r="I9" s="1032"/>
      <c r="J9" s="1032"/>
      <c r="K9" s="1032"/>
      <c r="L9" s="1032"/>
    </row>
    <row r="11" spans="1:20">
      <c r="A11" s="5" t="s">
        <v>546</v>
      </c>
    </row>
    <row r="13" spans="1:20">
      <c r="A13" s="924" t="s">
        <v>547</v>
      </c>
    </row>
    <row r="14" spans="1:20">
      <c r="A14" s="922"/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</row>
    <row r="15" spans="1:20">
      <c r="A15" s="926" t="s">
        <v>582</v>
      </c>
      <c r="B15" s="922"/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</row>
    <row r="16" spans="1:20">
      <c r="A16" s="926" t="s">
        <v>581</v>
      </c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</row>
    <row r="17" spans="1:20">
      <c r="A17" s="926" t="s">
        <v>583</v>
      </c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</row>
    <row r="18" spans="1:20">
      <c r="A18" s="927" t="s">
        <v>571</v>
      </c>
      <c r="B18" s="922"/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</row>
    <row r="19" spans="1:20">
      <c r="A19" s="927" t="s">
        <v>572</v>
      </c>
      <c r="B19" s="922"/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</row>
    <row r="20" spans="1:20">
      <c r="A20" s="926" t="s">
        <v>573</v>
      </c>
      <c r="B20" s="922"/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</row>
    <row r="21" spans="1:20">
      <c r="A21" s="926" t="s">
        <v>574</v>
      </c>
      <c r="B21" s="922"/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</row>
    <row r="22" spans="1:20">
      <c r="A22" s="927" t="s">
        <v>575</v>
      </c>
      <c r="B22" s="922"/>
      <c r="C22" s="922"/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</row>
    <row r="23" spans="1:20">
      <c r="A23" s="927" t="s">
        <v>576</v>
      </c>
      <c r="B23" s="922"/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</row>
    <row r="24" spans="1:20">
      <c r="A24" s="926" t="s">
        <v>577</v>
      </c>
      <c r="B24" s="922"/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</row>
    <row r="25" spans="1:20">
      <c r="A25" s="1024" t="s">
        <v>578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4"/>
      <c r="S25" s="922"/>
      <c r="T25" s="922"/>
    </row>
    <row r="26" spans="1:20">
      <c r="A26" s="1024" t="s">
        <v>579</v>
      </c>
      <c r="B26" s="1024"/>
      <c r="C26" s="1024"/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4"/>
      <c r="P26" s="1024"/>
      <c r="Q26" s="1024"/>
      <c r="R26" s="1024"/>
      <c r="S26" s="922"/>
      <c r="T26" s="922"/>
    </row>
    <row r="27" spans="1:20">
      <c r="A27" s="1024" t="s">
        <v>580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4"/>
      <c r="P27" s="1024"/>
      <c r="Q27" s="1024"/>
      <c r="R27" s="922"/>
      <c r="S27" s="922"/>
      <c r="T27" s="922"/>
    </row>
    <row r="28" spans="1:20">
      <c r="A28" s="926" t="s">
        <v>482</v>
      </c>
      <c r="B28" s="922"/>
      <c r="C28" s="922"/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</row>
    <row r="29" spans="1:20">
      <c r="A29" s="926" t="s">
        <v>483</v>
      </c>
      <c r="B29" s="922"/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</row>
    <row r="30" spans="1:20">
      <c r="A30" s="926" t="s">
        <v>484</v>
      </c>
      <c r="B30" s="922"/>
      <c r="C30" s="922"/>
      <c r="D30" s="922"/>
      <c r="E30" s="922"/>
      <c r="F30" s="922"/>
      <c r="G30" s="922"/>
      <c r="H30" s="922"/>
      <c r="I30" s="922"/>
      <c r="J30" s="922"/>
      <c r="K30" s="922"/>
      <c r="L30" s="922"/>
      <c r="M30" s="922"/>
      <c r="N30" s="922"/>
      <c r="O30" s="922"/>
      <c r="P30" s="922"/>
      <c r="Q30" s="922"/>
      <c r="R30" s="922"/>
      <c r="S30" s="922"/>
      <c r="T30" s="922"/>
    </row>
    <row r="31" spans="1:20">
      <c r="A31" s="926" t="s">
        <v>485</v>
      </c>
      <c r="B31" s="922"/>
      <c r="C31" s="922"/>
      <c r="D31" s="922"/>
      <c r="E31" s="922"/>
      <c r="F31" s="922"/>
      <c r="G31" s="922"/>
      <c r="H31" s="922"/>
      <c r="I31" s="922"/>
      <c r="J31" s="922"/>
      <c r="K31" s="922"/>
      <c r="L31" s="922"/>
      <c r="M31" s="922"/>
      <c r="N31" s="922"/>
      <c r="O31" s="922"/>
      <c r="P31" s="922"/>
      <c r="Q31" s="922"/>
      <c r="R31" s="922"/>
      <c r="S31" s="922"/>
      <c r="T31" s="922"/>
    </row>
    <row r="32" spans="1:20">
      <c r="A32" s="926" t="s">
        <v>558</v>
      </c>
      <c r="B32" s="922"/>
      <c r="C32" s="922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</row>
    <row r="33" spans="1:20">
      <c r="A33" s="926" t="s">
        <v>559</v>
      </c>
      <c r="B33" s="922"/>
      <c r="C33" s="922"/>
      <c r="D33" s="922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2"/>
    </row>
    <row r="34" spans="1:20" ht="12.75" customHeight="1">
      <c r="A34" s="1031" t="s">
        <v>486</v>
      </c>
      <c r="B34" s="1031"/>
      <c r="C34" s="1031"/>
      <c r="D34" s="1031"/>
      <c r="E34" s="1031"/>
      <c r="F34" s="1031"/>
      <c r="G34" s="1031"/>
      <c r="H34" s="1031"/>
      <c r="I34" s="1031"/>
      <c r="J34" s="1031"/>
      <c r="K34" s="1031"/>
      <c r="L34" s="1031"/>
      <c r="M34" s="1031"/>
      <c r="N34" s="1031"/>
      <c r="O34" s="1031"/>
      <c r="P34" s="922"/>
      <c r="Q34" s="922"/>
      <c r="R34" s="922"/>
      <c r="S34" s="922"/>
      <c r="T34" s="922"/>
    </row>
    <row r="35" spans="1:20">
      <c r="A35" s="926" t="s">
        <v>548</v>
      </c>
      <c r="B35" s="922"/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S35" s="922"/>
      <c r="T35" s="922"/>
    </row>
    <row r="36" spans="1:20" ht="15" customHeight="1">
      <c r="A36" s="1031" t="s">
        <v>487</v>
      </c>
      <c r="B36" s="1031"/>
      <c r="C36" s="1031"/>
      <c r="D36" s="1031"/>
      <c r="E36" s="1031"/>
      <c r="F36" s="1031"/>
      <c r="G36" s="1031"/>
      <c r="H36" s="1031"/>
      <c r="I36" s="1031"/>
      <c r="J36" s="1031"/>
      <c r="K36" s="1031"/>
      <c r="L36" s="1031"/>
      <c r="M36" s="922"/>
      <c r="N36" s="922"/>
      <c r="O36" s="922"/>
      <c r="P36" s="922"/>
      <c r="Q36" s="922"/>
      <c r="R36" s="922"/>
      <c r="S36" s="922"/>
      <c r="T36" s="922"/>
    </row>
    <row r="37" spans="1:20" ht="15" customHeight="1">
      <c r="A37" s="1031" t="s">
        <v>488</v>
      </c>
      <c r="B37" s="1031"/>
      <c r="C37" s="1031"/>
      <c r="D37" s="1031"/>
      <c r="E37" s="1031"/>
      <c r="F37" s="1031"/>
      <c r="G37" s="1031"/>
      <c r="H37" s="1031"/>
      <c r="I37" s="1031"/>
      <c r="J37" s="1031"/>
      <c r="K37" s="1031"/>
      <c r="L37" s="1031"/>
      <c r="M37" s="1031"/>
      <c r="N37" s="1031"/>
      <c r="O37" s="922"/>
      <c r="P37" s="922"/>
      <c r="Q37" s="922"/>
      <c r="R37" s="922"/>
      <c r="S37" s="922"/>
      <c r="T37" s="922"/>
    </row>
    <row r="38" spans="1:20" ht="15" customHeight="1">
      <c r="A38" s="1030" t="s">
        <v>489</v>
      </c>
      <c r="B38" s="1030"/>
      <c r="C38" s="1030"/>
      <c r="D38" s="1030"/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1030"/>
      <c r="S38" s="1030"/>
      <c r="T38" s="1030"/>
    </row>
    <row r="39" spans="1:20" ht="15" customHeight="1">
      <c r="A39" s="1030" t="s">
        <v>490</v>
      </c>
      <c r="B39" s="1030"/>
      <c r="C39" s="1030"/>
      <c r="D39" s="1030"/>
      <c r="E39" s="1030"/>
      <c r="F39" s="1030"/>
      <c r="G39" s="1030"/>
      <c r="H39" s="1030"/>
      <c r="I39" s="1030"/>
      <c r="J39" s="1030"/>
      <c r="K39" s="1030"/>
      <c r="L39" s="1030"/>
      <c r="M39" s="1030"/>
      <c r="N39" s="1030"/>
      <c r="O39" s="1030"/>
      <c r="P39" s="1030"/>
      <c r="Q39" s="1030"/>
      <c r="R39" s="1030"/>
      <c r="S39" s="1030"/>
      <c r="T39" s="922"/>
    </row>
    <row r="40" spans="1:20" ht="15" customHeight="1">
      <c r="A40" s="1030" t="s">
        <v>491</v>
      </c>
      <c r="B40" s="1030"/>
      <c r="C40" s="1030"/>
      <c r="D40" s="1030"/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0"/>
      <c r="T40" s="922"/>
    </row>
    <row r="41" spans="1:20">
      <c r="A41" s="1027" t="s">
        <v>492</v>
      </c>
      <c r="B41" s="1027"/>
      <c r="C41" s="1027"/>
      <c r="D41" s="1027"/>
      <c r="E41" s="1027"/>
      <c r="F41" s="1027"/>
      <c r="G41" s="1027"/>
      <c r="H41" s="1027"/>
      <c r="I41" s="1027"/>
      <c r="J41" s="1027"/>
      <c r="K41" s="1027"/>
      <c r="L41" s="1027"/>
      <c r="M41" s="1027"/>
      <c r="N41" s="922"/>
      <c r="O41" s="922"/>
      <c r="P41" s="922"/>
      <c r="Q41" s="922"/>
      <c r="R41" s="922"/>
      <c r="S41" s="922"/>
      <c r="T41" s="922"/>
    </row>
    <row r="42" spans="1:20">
      <c r="A42" s="1027" t="s">
        <v>493</v>
      </c>
      <c r="B42" s="1027"/>
      <c r="C42" s="1027"/>
      <c r="D42" s="1027"/>
      <c r="E42" s="1027"/>
      <c r="F42" s="1027"/>
      <c r="G42" s="1027"/>
      <c r="H42" s="1027"/>
      <c r="I42" s="1027"/>
      <c r="J42" s="1027"/>
      <c r="K42" s="1027"/>
      <c r="L42" s="1027"/>
      <c r="M42" s="1027"/>
      <c r="N42" s="922"/>
      <c r="O42" s="922"/>
      <c r="P42" s="922"/>
      <c r="Q42" s="922"/>
      <c r="R42" s="922"/>
      <c r="S42" s="922"/>
      <c r="T42" s="922"/>
    </row>
    <row r="43" spans="1:20">
      <c r="A43" s="1027" t="s">
        <v>494</v>
      </c>
      <c r="B43" s="1027"/>
      <c r="C43" s="1027"/>
      <c r="D43" s="1027"/>
      <c r="E43" s="1027"/>
      <c r="F43" s="1027"/>
      <c r="G43" s="1027"/>
      <c r="H43" s="1027"/>
      <c r="I43" s="1027"/>
      <c r="J43" s="1027"/>
      <c r="K43" s="1027"/>
      <c r="L43" s="1027"/>
      <c r="M43" s="1027"/>
      <c r="N43" s="922"/>
      <c r="O43" s="922"/>
      <c r="P43" s="922"/>
      <c r="Q43" s="922"/>
      <c r="R43" s="922"/>
      <c r="S43" s="922"/>
      <c r="T43" s="922"/>
    </row>
    <row r="44" spans="1:20">
      <c r="A44" s="1027" t="s">
        <v>498</v>
      </c>
      <c r="B44" s="1027"/>
      <c r="C44" s="1027"/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  <c r="N44" s="922"/>
      <c r="O44" s="922"/>
      <c r="P44" s="922"/>
      <c r="Q44" s="922"/>
      <c r="R44" s="922"/>
      <c r="S44" s="922"/>
      <c r="T44" s="922"/>
    </row>
    <row r="45" spans="1:20">
      <c r="A45" s="1027" t="s">
        <v>499</v>
      </c>
      <c r="B45" s="1027"/>
      <c r="C45" s="1027"/>
      <c r="D45" s="1027"/>
      <c r="E45" s="1027"/>
      <c r="F45" s="1027"/>
      <c r="G45" s="1027"/>
      <c r="H45" s="1027"/>
      <c r="I45" s="1027"/>
      <c r="J45" s="1027"/>
      <c r="K45" s="1027"/>
      <c r="L45" s="1027"/>
      <c r="M45" s="1027"/>
      <c r="N45" s="922"/>
      <c r="O45" s="922"/>
      <c r="P45" s="922"/>
      <c r="Q45" s="922"/>
      <c r="R45" s="922"/>
      <c r="S45" s="922"/>
      <c r="T45" s="922"/>
    </row>
    <row r="46" spans="1:20">
      <c r="A46" s="1027" t="s">
        <v>500</v>
      </c>
      <c r="B46" s="1027"/>
      <c r="C46" s="1027"/>
      <c r="D46" s="1027"/>
      <c r="E46" s="1027"/>
      <c r="F46" s="1027"/>
      <c r="G46" s="1027"/>
      <c r="H46" s="1027"/>
      <c r="I46" s="1027"/>
      <c r="J46" s="1027"/>
      <c r="K46" s="1027"/>
      <c r="L46" s="1027"/>
      <c r="M46" s="1027"/>
      <c r="N46" s="922"/>
      <c r="O46" s="922"/>
      <c r="P46" s="922"/>
      <c r="Q46" s="922"/>
      <c r="R46" s="922"/>
      <c r="S46" s="922"/>
      <c r="T46" s="922"/>
    </row>
    <row r="47" spans="1:20">
      <c r="A47" s="1027" t="s">
        <v>501</v>
      </c>
      <c r="B47" s="1027"/>
      <c r="C47" s="1027"/>
      <c r="D47" s="1027"/>
      <c r="E47" s="1027"/>
      <c r="F47" s="1027"/>
      <c r="G47" s="1027"/>
      <c r="H47" s="1027"/>
      <c r="I47" s="1027"/>
      <c r="J47" s="1027"/>
      <c r="K47" s="1027"/>
      <c r="L47" s="1027"/>
      <c r="M47" s="1027"/>
      <c r="N47" s="922"/>
      <c r="O47" s="922"/>
      <c r="P47" s="922"/>
      <c r="Q47" s="922"/>
      <c r="R47" s="922"/>
      <c r="S47" s="922"/>
      <c r="T47" s="922"/>
    </row>
    <row r="48" spans="1:20">
      <c r="A48" s="1027" t="s">
        <v>502</v>
      </c>
      <c r="B48" s="1027"/>
      <c r="C48" s="1027"/>
      <c r="D48" s="1027"/>
      <c r="E48" s="1027"/>
      <c r="F48" s="1027"/>
      <c r="G48" s="1027"/>
      <c r="H48" s="1027"/>
      <c r="I48" s="1027"/>
      <c r="J48" s="1027"/>
      <c r="K48" s="1027"/>
      <c r="L48" s="1027"/>
      <c r="M48" s="1027"/>
      <c r="N48" s="922"/>
      <c r="O48" s="922"/>
      <c r="P48" s="922"/>
      <c r="Q48" s="922"/>
      <c r="R48" s="922"/>
      <c r="S48" s="922"/>
      <c r="T48" s="922"/>
    </row>
    <row r="49" spans="1:20">
      <c r="A49" s="1027" t="s">
        <v>503</v>
      </c>
      <c r="B49" s="1027"/>
      <c r="C49" s="1027"/>
      <c r="D49" s="1027"/>
      <c r="E49" s="1027"/>
      <c r="F49" s="1027"/>
      <c r="G49" s="1027"/>
      <c r="H49" s="1027"/>
      <c r="I49" s="1027"/>
      <c r="J49" s="1027"/>
      <c r="K49" s="1027"/>
      <c r="L49" s="1027"/>
      <c r="M49" s="1027"/>
      <c r="N49" s="922"/>
      <c r="O49" s="922"/>
      <c r="P49" s="922"/>
      <c r="Q49" s="922"/>
      <c r="R49" s="922"/>
      <c r="S49" s="922"/>
      <c r="T49" s="922"/>
    </row>
    <row r="50" spans="1:20">
      <c r="A50" s="1027" t="s">
        <v>504</v>
      </c>
      <c r="B50" s="1027"/>
      <c r="C50" s="1027"/>
      <c r="D50" s="1027"/>
      <c r="E50" s="1027"/>
      <c r="F50" s="1027"/>
      <c r="G50" s="1027"/>
      <c r="H50" s="1027"/>
      <c r="I50" s="1027"/>
      <c r="J50" s="1027"/>
      <c r="K50" s="1027"/>
      <c r="L50" s="1027"/>
      <c r="M50" s="1027"/>
      <c r="N50" s="922"/>
      <c r="O50" s="922"/>
      <c r="P50" s="922"/>
      <c r="Q50" s="922"/>
      <c r="R50" s="922"/>
      <c r="S50" s="922"/>
      <c r="T50" s="922"/>
    </row>
    <row r="51" spans="1:20">
      <c r="A51" s="1027" t="s">
        <v>505</v>
      </c>
      <c r="B51" s="1027"/>
      <c r="C51" s="1027"/>
      <c r="D51" s="1027"/>
      <c r="E51" s="1027"/>
      <c r="F51" s="1027"/>
      <c r="G51" s="1027"/>
      <c r="H51" s="1027"/>
      <c r="I51" s="1027"/>
      <c r="J51" s="1027"/>
      <c r="K51" s="1027"/>
      <c r="L51" s="1027"/>
      <c r="M51" s="1027"/>
      <c r="N51" s="922"/>
      <c r="O51" s="922"/>
      <c r="P51" s="922"/>
      <c r="Q51" s="922"/>
      <c r="R51" s="922"/>
      <c r="S51" s="922"/>
      <c r="T51" s="922"/>
    </row>
    <row r="52" spans="1:20">
      <c r="A52" s="1027" t="s">
        <v>506</v>
      </c>
      <c r="B52" s="1027"/>
      <c r="C52" s="1027"/>
      <c r="D52" s="1027"/>
      <c r="E52" s="1027"/>
      <c r="F52" s="1027"/>
      <c r="G52" s="1027"/>
      <c r="H52" s="1027"/>
      <c r="I52" s="1027"/>
      <c r="J52" s="1027"/>
      <c r="K52" s="1027"/>
      <c r="L52" s="1027"/>
      <c r="M52" s="1027"/>
      <c r="N52" s="922"/>
      <c r="O52" s="922"/>
      <c r="P52" s="922"/>
      <c r="Q52" s="922"/>
      <c r="R52" s="922"/>
      <c r="S52" s="922"/>
      <c r="T52" s="922"/>
    </row>
    <row r="53" spans="1:20">
      <c r="A53" s="1027" t="s">
        <v>507</v>
      </c>
      <c r="B53" s="1027"/>
      <c r="C53" s="1027"/>
      <c r="D53" s="1027"/>
      <c r="E53" s="1027"/>
      <c r="F53" s="1027"/>
      <c r="G53" s="1027"/>
      <c r="H53" s="1027"/>
      <c r="I53" s="1027"/>
      <c r="J53" s="1027"/>
      <c r="K53" s="1027"/>
      <c r="L53" s="1027"/>
      <c r="M53" s="1027"/>
      <c r="N53" s="922"/>
      <c r="O53" s="922"/>
      <c r="P53" s="922"/>
      <c r="Q53" s="922"/>
      <c r="R53" s="922"/>
      <c r="S53" s="922"/>
      <c r="T53" s="922"/>
    </row>
    <row r="54" spans="1:20">
      <c r="A54" s="1027" t="s">
        <v>586</v>
      </c>
      <c r="B54" s="1027"/>
      <c r="C54" s="1027"/>
      <c r="D54" s="1027"/>
      <c r="E54" s="1027"/>
      <c r="F54" s="1027"/>
      <c r="G54" s="1027"/>
      <c r="H54" s="1027"/>
      <c r="I54" s="1027"/>
      <c r="J54" s="1027"/>
      <c r="K54" s="1027"/>
      <c r="L54" s="1027"/>
      <c r="M54" s="1027"/>
      <c r="N54" s="922"/>
      <c r="O54" s="922"/>
      <c r="P54" s="922"/>
      <c r="Q54" s="922"/>
      <c r="R54" s="922"/>
      <c r="S54" s="922"/>
      <c r="T54" s="922"/>
    </row>
    <row r="55" spans="1:20">
      <c r="A55" s="1027" t="s">
        <v>587</v>
      </c>
      <c r="B55" s="1027"/>
      <c r="C55" s="1027"/>
      <c r="D55" s="1027"/>
      <c r="E55" s="1027"/>
      <c r="F55" s="1027"/>
      <c r="G55" s="1027"/>
      <c r="H55" s="1027"/>
      <c r="I55" s="1027"/>
      <c r="J55" s="1027"/>
      <c r="K55" s="1027"/>
      <c r="L55" s="1027"/>
      <c r="M55" s="1027"/>
      <c r="N55" s="922"/>
      <c r="O55" s="922"/>
      <c r="P55" s="922"/>
      <c r="Q55" s="922"/>
      <c r="R55" s="922"/>
      <c r="S55" s="922"/>
      <c r="T55" s="922"/>
    </row>
    <row r="56" spans="1:20" ht="15" customHeight="1">
      <c r="A56" s="1027" t="s">
        <v>509</v>
      </c>
      <c r="B56" s="1027"/>
      <c r="C56" s="1027"/>
      <c r="D56" s="1027"/>
      <c r="E56" s="1027"/>
      <c r="F56" s="1027"/>
      <c r="G56" s="1027"/>
      <c r="H56" s="1027"/>
      <c r="I56" s="1027"/>
      <c r="J56" s="1027"/>
      <c r="K56" s="1027"/>
      <c r="L56" s="1027"/>
      <c r="M56" s="1027"/>
      <c r="N56" s="922"/>
      <c r="O56" s="922"/>
      <c r="P56" s="922"/>
      <c r="Q56" s="922"/>
      <c r="R56" s="922"/>
      <c r="S56" s="922"/>
      <c r="T56" s="922"/>
    </row>
    <row r="57" spans="1:20" ht="15" customHeight="1">
      <c r="A57" s="1027" t="s">
        <v>510</v>
      </c>
      <c r="B57" s="1027"/>
      <c r="C57" s="1027"/>
      <c r="D57" s="1027"/>
      <c r="E57" s="1027"/>
      <c r="F57" s="1027"/>
      <c r="G57" s="1027"/>
      <c r="H57" s="1027"/>
      <c r="I57" s="1027"/>
      <c r="J57" s="1027"/>
      <c r="K57" s="1027"/>
      <c r="L57" s="1027"/>
      <c r="M57" s="1027"/>
      <c r="N57" s="922"/>
      <c r="O57" s="922"/>
      <c r="P57" s="922"/>
      <c r="Q57" s="922"/>
      <c r="R57" s="922"/>
      <c r="S57" s="922"/>
      <c r="T57" s="922"/>
    </row>
    <row r="58" spans="1:20" ht="15" customHeight="1">
      <c r="A58" s="1027" t="s">
        <v>511</v>
      </c>
      <c r="B58" s="1027"/>
      <c r="C58" s="1027"/>
      <c r="D58" s="1027"/>
      <c r="E58" s="1027"/>
      <c r="F58" s="1027"/>
      <c r="G58" s="1027"/>
      <c r="H58" s="1027"/>
      <c r="I58" s="1027"/>
      <c r="J58" s="1027"/>
      <c r="K58" s="1027"/>
      <c r="L58" s="1027"/>
      <c r="M58" s="1027"/>
      <c r="N58" s="922"/>
      <c r="O58" s="922"/>
      <c r="P58" s="922"/>
      <c r="Q58" s="922"/>
      <c r="R58" s="922"/>
      <c r="S58" s="922"/>
      <c r="T58" s="922"/>
    </row>
    <row r="59" spans="1:20" ht="15" customHeight="1">
      <c r="A59" s="1027" t="s">
        <v>512</v>
      </c>
      <c r="B59" s="1027"/>
      <c r="C59" s="1027"/>
      <c r="D59" s="1027"/>
      <c r="E59" s="1027"/>
      <c r="F59" s="1027"/>
      <c r="G59" s="1027"/>
      <c r="H59" s="1027"/>
      <c r="I59" s="1027"/>
      <c r="J59" s="1027"/>
      <c r="K59" s="1027"/>
      <c r="L59" s="1027"/>
      <c r="M59" s="1027"/>
      <c r="N59" s="922"/>
      <c r="O59" s="922"/>
      <c r="P59" s="922"/>
      <c r="Q59" s="922"/>
      <c r="R59" s="922"/>
      <c r="S59" s="922"/>
      <c r="T59" s="922"/>
    </row>
    <row r="60" spans="1:20">
      <c r="A60" s="1027" t="s">
        <v>584</v>
      </c>
      <c r="B60" s="1027"/>
      <c r="C60" s="1027"/>
      <c r="D60" s="1027"/>
      <c r="E60" s="1027"/>
      <c r="F60" s="1027"/>
      <c r="G60" s="1027"/>
      <c r="H60" s="922"/>
      <c r="I60" s="922"/>
      <c r="J60" s="922"/>
      <c r="K60" s="922"/>
      <c r="L60" s="922"/>
      <c r="M60" s="922"/>
      <c r="N60" s="922"/>
      <c r="O60" s="922"/>
      <c r="P60" s="922"/>
      <c r="Q60" s="922"/>
      <c r="R60" s="922"/>
      <c r="S60" s="922"/>
      <c r="T60" s="922"/>
    </row>
    <row r="61" spans="1:20">
      <c r="A61" s="1027" t="s">
        <v>585</v>
      </c>
      <c r="B61" s="1027"/>
      <c r="C61" s="1027"/>
      <c r="D61" s="1027"/>
      <c r="E61" s="1027"/>
      <c r="F61" s="1027"/>
      <c r="G61" s="1027"/>
      <c r="H61" s="922"/>
      <c r="I61" s="922"/>
      <c r="J61" s="922"/>
      <c r="K61" s="922"/>
      <c r="L61" s="922"/>
      <c r="M61" s="922"/>
      <c r="N61" s="922"/>
      <c r="O61" s="922"/>
      <c r="P61" s="922"/>
      <c r="Q61" s="922"/>
      <c r="R61" s="922"/>
      <c r="S61" s="922"/>
      <c r="T61" s="922"/>
    </row>
    <row r="62" spans="1:20" ht="15" customHeight="1">
      <c r="A62" s="1027" t="s">
        <v>513</v>
      </c>
      <c r="B62" s="1027"/>
      <c r="C62" s="1027"/>
      <c r="D62" s="1027"/>
      <c r="E62" s="1027"/>
      <c r="F62" s="1027"/>
      <c r="G62" s="1027"/>
      <c r="H62" s="922"/>
      <c r="I62" s="922"/>
      <c r="J62" s="922"/>
      <c r="K62" s="922"/>
      <c r="L62" s="922"/>
      <c r="M62" s="922"/>
      <c r="N62" s="922"/>
      <c r="O62" s="922"/>
      <c r="P62" s="922"/>
      <c r="Q62" s="922"/>
      <c r="R62" s="922"/>
      <c r="S62" s="922"/>
      <c r="T62" s="922"/>
    </row>
    <row r="63" spans="1:20" ht="15" customHeight="1">
      <c r="A63" s="1027" t="s">
        <v>514</v>
      </c>
      <c r="B63" s="1027"/>
      <c r="C63" s="1027"/>
      <c r="D63" s="1027"/>
      <c r="E63" s="1027"/>
      <c r="F63" s="1027"/>
      <c r="G63" s="1027"/>
      <c r="H63" s="922"/>
      <c r="I63" s="922"/>
      <c r="J63" s="922"/>
      <c r="K63" s="922"/>
      <c r="L63" s="922"/>
      <c r="M63" s="922"/>
      <c r="N63" s="922"/>
      <c r="O63" s="922"/>
      <c r="P63" s="922"/>
      <c r="Q63" s="922"/>
      <c r="R63" s="922"/>
      <c r="S63" s="922"/>
      <c r="T63" s="922"/>
    </row>
    <row r="64" spans="1:20" ht="15" customHeight="1">
      <c r="A64" s="1027" t="s">
        <v>515</v>
      </c>
      <c r="B64" s="1027"/>
      <c r="C64" s="1027"/>
      <c r="D64" s="1027"/>
      <c r="E64" s="1027"/>
      <c r="F64" s="1027"/>
      <c r="G64" s="1027"/>
      <c r="H64" s="1027"/>
      <c r="I64" s="1027"/>
      <c r="J64" s="1027"/>
      <c r="K64" s="1027"/>
      <c r="L64" s="922"/>
      <c r="M64" s="922"/>
      <c r="N64" s="922"/>
      <c r="O64" s="922"/>
      <c r="P64" s="922"/>
      <c r="Q64" s="922"/>
      <c r="R64" s="922"/>
      <c r="S64" s="922"/>
      <c r="T64" s="922"/>
    </row>
    <row r="65" spans="1:20" ht="15" customHeight="1">
      <c r="A65" s="1027" t="s">
        <v>516</v>
      </c>
      <c r="B65" s="1027"/>
      <c r="C65" s="1027"/>
      <c r="D65" s="1027"/>
      <c r="E65" s="1027"/>
      <c r="F65" s="1027"/>
      <c r="G65" s="1027"/>
      <c r="H65" s="1027"/>
      <c r="I65" s="1027"/>
      <c r="J65" s="1027"/>
      <c r="K65" s="922"/>
      <c r="L65" s="922"/>
      <c r="M65" s="922"/>
      <c r="N65" s="922"/>
      <c r="O65" s="922"/>
      <c r="P65" s="922"/>
      <c r="Q65" s="922"/>
      <c r="R65" s="922"/>
      <c r="S65" s="922"/>
      <c r="T65" s="922"/>
    </row>
    <row r="66" spans="1:20">
      <c r="A66" s="926" t="s">
        <v>517</v>
      </c>
      <c r="B66" s="922"/>
      <c r="C66" s="922"/>
      <c r="D66" s="922"/>
      <c r="E66" s="922"/>
      <c r="F66" s="922"/>
      <c r="G66" s="922"/>
      <c r="H66" s="922"/>
      <c r="I66" s="922"/>
      <c r="J66" s="922"/>
      <c r="K66" s="922"/>
      <c r="L66" s="922"/>
      <c r="M66" s="922"/>
      <c r="N66" s="922"/>
      <c r="O66" s="922"/>
      <c r="P66" s="922"/>
      <c r="Q66" s="922"/>
      <c r="R66" s="922"/>
      <c r="S66" s="922"/>
      <c r="T66" s="922"/>
    </row>
    <row r="67" spans="1:20">
      <c r="A67" s="928" t="s">
        <v>518</v>
      </c>
      <c r="B67" s="922"/>
      <c r="C67" s="922"/>
      <c r="D67" s="922"/>
      <c r="E67" s="922"/>
      <c r="F67" s="922"/>
      <c r="G67" s="922"/>
      <c r="H67" s="922"/>
      <c r="I67" s="922"/>
      <c r="J67" s="922"/>
      <c r="K67" s="922"/>
      <c r="L67" s="922"/>
      <c r="M67" s="922"/>
      <c r="N67" s="922"/>
      <c r="O67" s="922"/>
      <c r="P67" s="922"/>
      <c r="Q67" s="922"/>
      <c r="R67" s="922"/>
      <c r="S67" s="922"/>
      <c r="T67" s="922"/>
    </row>
    <row r="68" spans="1:20">
      <c r="A68" s="928" t="s">
        <v>519</v>
      </c>
      <c r="B68" s="922"/>
      <c r="C68" s="922"/>
      <c r="D68" s="922"/>
      <c r="E68" s="922"/>
      <c r="F68" s="922"/>
      <c r="G68" s="922"/>
      <c r="H68" s="922"/>
      <c r="I68" s="922"/>
      <c r="J68" s="922"/>
      <c r="K68" s="922"/>
      <c r="L68" s="922"/>
      <c r="M68" s="922"/>
      <c r="N68" s="922"/>
      <c r="O68" s="922"/>
      <c r="P68" s="922"/>
      <c r="Q68" s="922"/>
      <c r="R68" s="922"/>
      <c r="S68" s="922"/>
      <c r="T68" s="922"/>
    </row>
    <row r="69" spans="1:20">
      <c r="A69" s="928" t="s">
        <v>564</v>
      </c>
      <c r="B69" s="922"/>
      <c r="C69" s="922"/>
      <c r="D69" s="922"/>
      <c r="E69" s="922"/>
      <c r="F69" s="922"/>
      <c r="G69" s="922"/>
      <c r="H69" s="922"/>
      <c r="I69" s="922"/>
      <c r="J69" s="922"/>
      <c r="K69" s="922"/>
      <c r="L69" s="922"/>
      <c r="M69" s="922"/>
      <c r="N69" s="922"/>
      <c r="O69" s="922"/>
      <c r="P69" s="922"/>
      <c r="Q69" s="922"/>
      <c r="R69" s="922"/>
      <c r="S69" s="922"/>
      <c r="T69" s="922"/>
    </row>
    <row r="70" spans="1:20">
      <c r="A70" s="929" t="s">
        <v>565</v>
      </c>
      <c r="B70" s="922"/>
      <c r="C70" s="922"/>
      <c r="D70" s="922"/>
      <c r="E70" s="922"/>
      <c r="F70" s="922"/>
      <c r="G70" s="922"/>
      <c r="H70" s="922"/>
      <c r="I70" s="922"/>
      <c r="J70" s="922"/>
      <c r="K70" s="922"/>
      <c r="L70" s="922"/>
      <c r="M70" s="922"/>
      <c r="N70" s="922"/>
      <c r="O70" s="922"/>
      <c r="P70" s="922"/>
      <c r="Q70" s="922"/>
      <c r="R70" s="922"/>
      <c r="S70" s="922"/>
      <c r="T70" s="922"/>
    </row>
    <row r="71" spans="1:20">
      <c r="A71" s="929" t="s">
        <v>566</v>
      </c>
      <c r="B71" s="922"/>
      <c r="C71" s="922"/>
      <c r="D71" s="922"/>
      <c r="E71" s="922"/>
      <c r="F71" s="922"/>
      <c r="G71" s="922"/>
      <c r="H71" s="922"/>
      <c r="I71" s="922"/>
      <c r="J71" s="922"/>
      <c r="K71" s="922"/>
      <c r="L71" s="922"/>
      <c r="M71" s="922"/>
      <c r="N71" s="922"/>
      <c r="O71" s="922"/>
      <c r="P71" s="922"/>
      <c r="Q71" s="922"/>
      <c r="R71" s="922"/>
      <c r="S71" s="922"/>
      <c r="T71" s="922"/>
    </row>
    <row r="72" spans="1:20">
      <c r="A72" s="929" t="s">
        <v>567</v>
      </c>
      <c r="B72" s="922"/>
      <c r="C72" s="922"/>
      <c r="D72" s="922"/>
      <c r="E72" s="922"/>
      <c r="F72" s="922"/>
      <c r="G72" s="922"/>
      <c r="H72" s="922"/>
      <c r="I72" s="922"/>
      <c r="J72" s="922"/>
      <c r="K72" s="922"/>
      <c r="L72" s="922"/>
      <c r="M72" s="922"/>
      <c r="N72" s="922"/>
      <c r="O72" s="922"/>
      <c r="P72" s="922"/>
      <c r="Q72" s="922"/>
      <c r="R72" s="922"/>
      <c r="S72" s="922"/>
      <c r="T72" s="922"/>
    </row>
    <row r="73" spans="1:20">
      <c r="A73" s="929" t="s">
        <v>568</v>
      </c>
      <c r="B73" s="922"/>
      <c r="C73" s="922"/>
      <c r="D73" s="922"/>
      <c r="E73" s="922"/>
      <c r="F73" s="922"/>
      <c r="G73" s="922"/>
      <c r="H73" s="922"/>
      <c r="I73" s="922"/>
      <c r="J73" s="922"/>
      <c r="K73" s="922"/>
      <c r="L73" s="922"/>
      <c r="M73" s="922"/>
      <c r="N73" s="922"/>
      <c r="O73" s="922"/>
      <c r="P73" s="922"/>
      <c r="Q73" s="922"/>
      <c r="R73" s="922"/>
      <c r="S73" s="922"/>
      <c r="T73" s="922"/>
    </row>
    <row r="74" spans="1:20">
      <c r="A74" s="929" t="s">
        <v>569</v>
      </c>
      <c r="B74" s="922"/>
      <c r="C74" s="922"/>
      <c r="D74" s="922"/>
      <c r="E74" s="922"/>
      <c r="F74" s="922"/>
      <c r="G74" s="922"/>
      <c r="H74" s="922"/>
      <c r="I74" s="922"/>
      <c r="J74" s="922"/>
      <c r="K74" s="922"/>
      <c r="L74" s="922"/>
      <c r="M74" s="922"/>
      <c r="N74" s="922"/>
      <c r="O74" s="922"/>
      <c r="P74" s="922"/>
      <c r="Q74" s="922"/>
      <c r="R74" s="922"/>
      <c r="S74" s="922"/>
      <c r="T74" s="922"/>
    </row>
    <row r="75" spans="1:20">
      <c r="A75" s="929" t="s">
        <v>570</v>
      </c>
      <c r="B75" s="922"/>
      <c r="C75" s="922"/>
      <c r="D75" s="922"/>
      <c r="E75" s="922"/>
      <c r="F75" s="922"/>
      <c r="G75" s="922"/>
      <c r="H75" s="922"/>
      <c r="I75" s="922"/>
      <c r="J75" s="922"/>
      <c r="K75" s="922"/>
      <c r="L75" s="922"/>
      <c r="M75" s="922"/>
      <c r="N75" s="922"/>
      <c r="O75" s="922"/>
      <c r="P75" s="922"/>
      <c r="Q75" s="922"/>
      <c r="R75" s="922"/>
      <c r="S75" s="922"/>
      <c r="T75" s="922"/>
    </row>
    <row r="76" spans="1:20">
      <c r="A76" s="926" t="s">
        <v>520</v>
      </c>
      <c r="B76" s="922"/>
      <c r="C76" s="922"/>
      <c r="D76" s="922"/>
      <c r="E76" s="922"/>
      <c r="F76" s="922"/>
      <c r="G76" s="922"/>
      <c r="H76" s="922"/>
      <c r="I76" s="922"/>
      <c r="J76" s="922"/>
      <c r="K76" s="922"/>
      <c r="L76" s="922"/>
      <c r="M76" s="922"/>
      <c r="N76" s="922"/>
      <c r="O76" s="922"/>
      <c r="P76" s="922"/>
      <c r="Q76" s="922"/>
      <c r="R76" s="922"/>
      <c r="S76" s="922"/>
      <c r="T76" s="922"/>
    </row>
    <row r="77" spans="1:20">
      <c r="A77" s="926" t="s">
        <v>521</v>
      </c>
      <c r="B77" s="922"/>
      <c r="C77" s="922"/>
      <c r="D77" s="922"/>
      <c r="E77" s="922"/>
      <c r="F77" s="922"/>
      <c r="G77" s="922"/>
      <c r="H77" s="922"/>
      <c r="I77" s="922"/>
      <c r="J77" s="922"/>
      <c r="K77" s="922"/>
      <c r="L77" s="922"/>
      <c r="M77" s="922"/>
      <c r="N77" s="922"/>
      <c r="O77" s="922"/>
      <c r="P77" s="922"/>
      <c r="Q77" s="922"/>
      <c r="R77" s="922"/>
      <c r="S77" s="922"/>
      <c r="T77" s="922"/>
    </row>
    <row r="78" spans="1:20">
      <c r="A78" s="926" t="s">
        <v>522</v>
      </c>
      <c r="B78" s="922"/>
      <c r="C78" s="922"/>
      <c r="D78" s="922"/>
      <c r="E78" s="922"/>
      <c r="F78" s="922"/>
      <c r="G78" s="922"/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</row>
    <row r="79" spans="1:20">
      <c r="A79" s="926" t="s">
        <v>523</v>
      </c>
      <c r="B79" s="922"/>
      <c r="C79" s="922"/>
      <c r="D79" s="922"/>
      <c r="E79" s="922"/>
      <c r="F79" s="922"/>
      <c r="G79" s="922"/>
      <c r="H79" s="922"/>
      <c r="I79" s="922"/>
      <c r="J79" s="922"/>
      <c r="K79" s="922"/>
      <c r="L79" s="922"/>
      <c r="M79" s="922"/>
      <c r="N79" s="922"/>
      <c r="O79" s="922"/>
      <c r="P79" s="922"/>
      <c r="Q79" s="922"/>
      <c r="R79" s="922"/>
      <c r="S79" s="922"/>
      <c r="T79" s="922"/>
    </row>
    <row r="80" spans="1:20" ht="15" customHeight="1">
      <c r="A80" s="926" t="s">
        <v>524</v>
      </c>
      <c r="B80" s="922"/>
      <c r="C80" s="922"/>
      <c r="D80" s="922"/>
      <c r="E80" s="922"/>
      <c r="F80" s="922"/>
      <c r="G80" s="922"/>
      <c r="H80" s="922"/>
      <c r="I80" s="922"/>
      <c r="J80" s="922"/>
      <c r="K80" s="922"/>
      <c r="L80" s="922"/>
      <c r="M80" s="922"/>
      <c r="N80" s="922"/>
      <c r="O80" s="922"/>
      <c r="P80" s="922"/>
      <c r="Q80" s="922"/>
      <c r="R80" s="922"/>
      <c r="S80" s="922"/>
      <c r="T80" s="922"/>
    </row>
    <row r="81" spans="1:20" ht="15" customHeight="1">
      <c r="A81" s="926" t="s">
        <v>525</v>
      </c>
      <c r="B81" s="922"/>
      <c r="C81" s="922"/>
      <c r="D81" s="922"/>
      <c r="E81" s="922"/>
      <c r="F81" s="922"/>
      <c r="G81" s="922"/>
      <c r="H81" s="922"/>
      <c r="I81" s="922"/>
      <c r="J81" s="922"/>
      <c r="K81" s="922"/>
      <c r="L81" s="922"/>
      <c r="M81" s="922"/>
      <c r="N81" s="922"/>
      <c r="O81" s="922"/>
      <c r="P81" s="922"/>
      <c r="Q81" s="922"/>
      <c r="R81" s="922"/>
      <c r="S81" s="922"/>
      <c r="T81" s="922"/>
    </row>
    <row r="82" spans="1:20" ht="15" customHeight="1">
      <c r="A82" s="926" t="s">
        <v>526</v>
      </c>
      <c r="B82" s="922"/>
      <c r="C82" s="922"/>
      <c r="D82" s="922"/>
      <c r="E82" s="922"/>
      <c r="F82" s="922"/>
      <c r="G82" s="922"/>
      <c r="H82" s="922"/>
      <c r="I82" s="922"/>
      <c r="J82" s="922"/>
      <c r="K82" s="922"/>
      <c r="L82" s="922"/>
      <c r="M82" s="922"/>
      <c r="N82" s="922"/>
      <c r="O82" s="922"/>
      <c r="P82" s="922"/>
      <c r="Q82" s="922"/>
      <c r="R82" s="922"/>
      <c r="S82" s="922"/>
      <c r="T82" s="922"/>
    </row>
    <row r="83" spans="1:20" ht="15" customHeight="1">
      <c r="A83" s="926" t="s">
        <v>527</v>
      </c>
      <c r="B83" s="922"/>
      <c r="C83" s="922"/>
      <c r="D83" s="922"/>
      <c r="E83" s="922"/>
      <c r="F83" s="922"/>
      <c r="G83" s="922"/>
      <c r="H83" s="922"/>
      <c r="I83" s="922"/>
      <c r="J83" s="922"/>
      <c r="K83" s="922"/>
      <c r="L83" s="922"/>
      <c r="M83" s="922"/>
      <c r="N83" s="922"/>
      <c r="O83" s="922"/>
      <c r="P83" s="922"/>
      <c r="Q83" s="922"/>
      <c r="R83" s="922"/>
      <c r="S83" s="922"/>
      <c r="T83" s="922"/>
    </row>
    <row r="84" spans="1:20" ht="15" customHeight="1">
      <c r="A84" s="926" t="s">
        <v>528</v>
      </c>
      <c r="B84" s="922"/>
      <c r="C84" s="922"/>
      <c r="D84" s="922"/>
      <c r="E84" s="922"/>
      <c r="F84" s="922"/>
      <c r="G84" s="922"/>
      <c r="H84" s="922"/>
      <c r="I84" s="922"/>
      <c r="J84" s="922"/>
      <c r="K84" s="922"/>
      <c r="L84" s="922"/>
      <c r="M84" s="922"/>
      <c r="N84" s="922"/>
      <c r="O84" s="922"/>
      <c r="P84" s="922"/>
      <c r="Q84" s="922"/>
      <c r="R84" s="922"/>
      <c r="S84" s="922"/>
      <c r="T84" s="922"/>
    </row>
    <row r="85" spans="1:20" ht="15" customHeight="1">
      <c r="A85" s="926" t="s">
        <v>529</v>
      </c>
      <c r="B85" s="922"/>
      <c r="C85" s="922"/>
      <c r="D85" s="922"/>
      <c r="E85" s="922"/>
      <c r="F85" s="922"/>
      <c r="G85" s="922"/>
      <c r="H85" s="922"/>
      <c r="I85" s="922"/>
      <c r="J85" s="922"/>
      <c r="K85" s="922"/>
      <c r="L85" s="922"/>
      <c r="M85" s="922"/>
      <c r="N85" s="922"/>
      <c r="O85" s="922"/>
      <c r="P85" s="922"/>
      <c r="Q85" s="922"/>
      <c r="R85" s="922"/>
      <c r="S85" s="922"/>
      <c r="T85" s="922"/>
    </row>
    <row r="86" spans="1:20" ht="15" customHeight="1">
      <c r="A86" s="926" t="s">
        <v>530</v>
      </c>
      <c r="B86" s="922"/>
      <c r="C86" s="922"/>
      <c r="D86" s="922"/>
      <c r="E86" s="922"/>
      <c r="F86" s="922"/>
      <c r="G86" s="922"/>
      <c r="H86" s="922"/>
      <c r="I86" s="922"/>
      <c r="J86" s="922"/>
      <c r="K86" s="922"/>
      <c r="L86" s="922"/>
      <c r="M86" s="922"/>
      <c r="N86" s="922"/>
      <c r="O86" s="922"/>
      <c r="P86" s="922"/>
      <c r="Q86" s="922"/>
      <c r="R86" s="922"/>
      <c r="S86" s="922"/>
      <c r="T86" s="922"/>
    </row>
    <row r="87" spans="1:20" ht="15" customHeight="1">
      <c r="A87" s="926" t="s">
        <v>531</v>
      </c>
      <c r="B87" s="922"/>
      <c r="C87" s="922"/>
      <c r="D87" s="922"/>
      <c r="E87" s="922"/>
      <c r="F87" s="922"/>
      <c r="G87" s="922"/>
      <c r="H87" s="922"/>
      <c r="I87" s="922"/>
      <c r="J87" s="922"/>
      <c r="K87" s="922"/>
      <c r="L87" s="922"/>
      <c r="M87" s="922"/>
      <c r="N87" s="922"/>
      <c r="O87" s="922"/>
      <c r="P87" s="922"/>
      <c r="Q87" s="922"/>
      <c r="R87" s="922"/>
      <c r="S87" s="922"/>
      <c r="T87" s="922"/>
    </row>
    <row r="88" spans="1:20" ht="15" customHeight="1">
      <c r="A88" s="926" t="s">
        <v>532</v>
      </c>
      <c r="B88" s="922"/>
      <c r="C88" s="922"/>
      <c r="D88" s="922"/>
      <c r="E88" s="922"/>
      <c r="F88" s="922"/>
      <c r="G88" s="922"/>
      <c r="H88" s="922"/>
      <c r="I88" s="922"/>
      <c r="J88" s="922"/>
      <c r="K88" s="922"/>
      <c r="L88" s="922"/>
      <c r="M88" s="922"/>
      <c r="N88" s="922"/>
      <c r="O88" s="922"/>
      <c r="P88" s="922"/>
      <c r="Q88" s="922"/>
      <c r="R88" s="922"/>
      <c r="S88" s="922"/>
      <c r="T88" s="922"/>
    </row>
    <row r="89" spans="1:20" ht="15" customHeight="1">
      <c r="A89" s="926" t="s">
        <v>533</v>
      </c>
      <c r="B89" s="922"/>
      <c r="C89" s="922"/>
      <c r="D89" s="922"/>
      <c r="E89" s="922"/>
      <c r="F89" s="922"/>
      <c r="G89" s="922"/>
      <c r="H89" s="922"/>
      <c r="I89" s="922"/>
      <c r="J89" s="922"/>
      <c r="K89" s="922"/>
      <c r="L89" s="922"/>
      <c r="M89" s="922"/>
      <c r="N89" s="922"/>
      <c r="O89" s="922"/>
      <c r="P89" s="922"/>
      <c r="Q89" s="922"/>
      <c r="R89" s="922"/>
      <c r="S89" s="922"/>
      <c r="T89" s="922"/>
    </row>
    <row r="90" spans="1:20" ht="15" customHeight="1">
      <c r="A90" s="926" t="s">
        <v>534</v>
      </c>
      <c r="B90" s="922"/>
      <c r="C90" s="922"/>
      <c r="D90" s="922"/>
      <c r="E90" s="922"/>
      <c r="F90" s="922"/>
      <c r="G90" s="922"/>
      <c r="H90" s="922"/>
      <c r="I90" s="922"/>
      <c r="J90" s="922"/>
      <c r="K90" s="922"/>
      <c r="L90" s="922"/>
      <c r="M90" s="922"/>
      <c r="N90" s="922"/>
      <c r="O90" s="922"/>
      <c r="P90" s="922"/>
      <c r="Q90" s="922"/>
      <c r="R90" s="922"/>
      <c r="S90" s="922"/>
      <c r="T90" s="922"/>
    </row>
    <row r="91" spans="1:20" ht="15" customHeight="1">
      <c r="A91" s="926" t="s">
        <v>535</v>
      </c>
      <c r="B91" s="922"/>
      <c r="C91" s="922"/>
      <c r="D91" s="922"/>
      <c r="E91" s="922"/>
      <c r="F91" s="922"/>
      <c r="G91" s="922"/>
      <c r="H91" s="922"/>
      <c r="I91" s="922"/>
      <c r="J91" s="922"/>
      <c r="K91" s="922"/>
      <c r="L91" s="922"/>
      <c r="M91" s="922"/>
      <c r="N91" s="922"/>
      <c r="O91" s="922"/>
      <c r="P91" s="922"/>
      <c r="Q91" s="922"/>
      <c r="R91" s="922"/>
      <c r="S91" s="922"/>
      <c r="T91" s="922"/>
    </row>
    <row r="92" spans="1:20">
      <c r="A92" s="926" t="s">
        <v>536</v>
      </c>
      <c r="B92" s="922"/>
      <c r="C92" s="922"/>
      <c r="D92" s="922"/>
      <c r="E92" s="922"/>
      <c r="F92" s="922"/>
      <c r="G92" s="922"/>
      <c r="H92" s="922"/>
      <c r="I92" s="922"/>
      <c r="J92" s="922"/>
      <c r="K92" s="922"/>
      <c r="L92" s="922"/>
      <c r="M92" s="922"/>
      <c r="N92" s="922"/>
      <c r="O92" s="922"/>
      <c r="P92" s="922"/>
      <c r="Q92" s="922"/>
      <c r="R92" s="922"/>
      <c r="S92" s="922"/>
      <c r="T92" s="922"/>
    </row>
    <row r="93" spans="1:20">
      <c r="A93" s="926" t="s">
        <v>537</v>
      </c>
      <c r="B93" s="922"/>
      <c r="C93" s="922"/>
      <c r="D93" s="922"/>
      <c r="E93" s="922"/>
      <c r="F93" s="922"/>
      <c r="G93" s="922"/>
      <c r="H93" s="922"/>
      <c r="I93" s="922"/>
      <c r="J93" s="922"/>
      <c r="K93" s="922"/>
      <c r="L93" s="922"/>
      <c r="M93" s="922"/>
      <c r="N93" s="922"/>
      <c r="O93" s="922"/>
      <c r="P93" s="922"/>
      <c r="Q93" s="922"/>
      <c r="R93" s="922"/>
      <c r="S93" s="922"/>
      <c r="T93" s="922"/>
    </row>
    <row r="94" spans="1:20">
      <c r="A94" s="926" t="s">
        <v>538</v>
      </c>
      <c r="B94" s="922"/>
      <c r="C94" s="922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/>
      <c r="O94" s="922"/>
      <c r="P94" s="922"/>
      <c r="Q94" s="922"/>
      <c r="R94" s="922"/>
      <c r="S94" s="922"/>
      <c r="T94" s="922"/>
    </row>
    <row r="95" spans="1:20">
      <c r="A95" s="926" t="s">
        <v>539</v>
      </c>
      <c r="B95" s="922"/>
      <c r="C95" s="922"/>
      <c r="D95" s="922"/>
      <c r="E95" s="922"/>
      <c r="F95" s="922"/>
      <c r="G95" s="922"/>
      <c r="H95" s="922"/>
      <c r="I95" s="922"/>
      <c r="J95" s="922"/>
      <c r="K95" s="922"/>
      <c r="L95" s="922"/>
      <c r="M95" s="922"/>
      <c r="N95" s="922"/>
      <c r="O95" s="922"/>
      <c r="P95" s="922"/>
      <c r="Q95" s="922"/>
      <c r="R95" s="922"/>
      <c r="S95" s="922"/>
      <c r="T95" s="922"/>
    </row>
    <row r="96" spans="1:20">
      <c r="A96" s="926" t="s">
        <v>597</v>
      </c>
      <c r="B96" s="922"/>
      <c r="C96" s="922"/>
      <c r="D96" s="922"/>
      <c r="E96" s="922"/>
      <c r="F96" s="922"/>
      <c r="G96" s="922"/>
      <c r="H96" s="922"/>
      <c r="I96" s="922"/>
      <c r="J96" s="922"/>
      <c r="K96" s="922"/>
      <c r="L96" s="922"/>
      <c r="M96" s="922"/>
      <c r="N96" s="922"/>
      <c r="O96" s="922"/>
      <c r="P96" s="922"/>
      <c r="Q96" s="922"/>
      <c r="R96" s="922"/>
      <c r="S96" s="922"/>
      <c r="T96" s="922"/>
    </row>
    <row r="97" spans="1:20">
      <c r="A97" s="926" t="s">
        <v>598</v>
      </c>
      <c r="B97" s="922"/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2"/>
      <c r="O97" s="922"/>
      <c r="P97" s="922"/>
      <c r="Q97" s="922"/>
      <c r="R97" s="922"/>
      <c r="S97" s="922"/>
      <c r="T97" s="922"/>
    </row>
    <row r="98" spans="1:20" ht="14.25" customHeight="1">
      <c r="A98" s="1027" t="s">
        <v>540</v>
      </c>
      <c r="B98" s="1027"/>
      <c r="C98" s="1027"/>
      <c r="D98" s="1027"/>
      <c r="E98" s="1027"/>
      <c r="F98" s="1027"/>
      <c r="G98" s="1027"/>
      <c r="H98" s="1027"/>
      <c r="I98" s="1027"/>
      <c r="J98" s="1027"/>
      <c r="K98" s="1027"/>
      <c r="L98" s="1027"/>
      <c r="M98" s="922"/>
      <c r="N98" s="922"/>
      <c r="O98" s="922"/>
      <c r="P98" s="922"/>
      <c r="Q98" s="922"/>
      <c r="R98" s="922"/>
      <c r="S98" s="922"/>
      <c r="T98" s="922"/>
    </row>
    <row r="99" spans="1:20" ht="14.25" customHeight="1">
      <c r="A99" s="1027" t="s">
        <v>541</v>
      </c>
      <c r="B99" s="1027"/>
      <c r="C99" s="1027"/>
      <c r="D99" s="1027"/>
      <c r="E99" s="1027"/>
      <c r="F99" s="1027"/>
      <c r="G99" s="1027"/>
      <c r="H99" s="1027"/>
      <c r="I99" s="1027"/>
      <c r="J99" s="1027"/>
      <c r="K99" s="930"/>
      <c r="L99" s="930"/>
      <c r="M99" s="922"/>
      <c r="N99" s="922"/>
      <c r="O99" s="922"/>
      <c r="P99" s="922"/>
      <c r="Q99" s="922"/>
      <c r="R99" s="922"/>
      <c r="S99" s="922"/>
      <c r="T99" s="922"/>
    </row>
    <row r="100" spans="1:20" ht="14.25" customHeight="1">
      <c r="A100" s="1027" t="s">
        <v>561</v>
      </c>
      <c r="B100" s="1027"/>
      <c r="C100" s="1027"/>
      <c r="D100" s="1027"/>
      <c r="E100" s="1027"/>
      <c r="F100" s="1027"/>
      <c r="G100" s="1027"/>
      <c r="H100" s="1027"/>
      <c r="I100" s="1027"/>
      <c r="J100" s="1027"/>
      <c r="K100" s="922"/>
      <c r="L100" s="922"/>
      <c r="M100" s="922"/>
      <c r="N100" s="922"/>
      <c r="O100" s="922"/>
      <c r="P100" s="922"/>
      <c r="Q100" s="922"/>
      <c r="R100" s="922"/>
      <c r="S100" s="922"/>
      <c r="T100" s="922"/>
    </row>
    <row r="101" spans="1:20" ht="14.25" customHeight="1">
      <c r="A101" s="1028" t="s">
        <v>542</v>
      </c>
      <c r="B101" s="1028"/>
      <c r="C101" s="1028"/>
      <c r="D101" s="1028"/>
      <c r="E101" s="1028"/>
      <c r="F101" s="1028"/>
      <c r="G101" s="1028"/>
      <c r="H101" s="1028"/>
      <c r="I101" s="1028"/>
      <c r="J101" s="1028"/>
      <c r="K101" s="1028"/>
      <c r="L101" s="1028"/>
      <c r="M101" s="1028"/>
      <c r="N101" s="1028"/>
      <c r="O101" s="1028"/>
      <c r="P101" s="1028"/>
      <c r="Q101" s="1028"/>
      <c r="R101" s="1028"/>
      <c r="S101" s="1028"/>
      <c r="T101" s="1028"/>
    </row>
    <row r="102" spans="1:20" ht="14.25" customHeight="1">
      <c r="A102" s="1028" t="s">
        <v>543</v>
      </c>
      <c r="B102" s="1028"/>
      <c r="C102" s="1028"/>
      <c r="D102" s="1028"/>
      <c r="E102" s="1028"/>
      <c r="F102" s="1028"/>
      <c r="G102" s="1028"/>
      <c r="H102" s="1028"/>
      <c r="I102" s="1028"/>
      <c r="J102" s="1028"/>
      <c r="K102" s="1028"/>
      <c r="L102" s="1028"/>
      <c r="M102" s="1028"/>
      <c r="N102" s="1028"/>
      <c r="O102" s="1028"/>
      <c r="P102" s="1028"/>
      <c r="Q102" s="1028"/>
      <c r="R102" s="1028"/>
      <c r="S102" s="922"/>
      <c r="T102" s="922"/>
    </row>
    <row r="103" spans="1:20" ht="16.5" customHeight="1">
      <c r="A103" s="1026" t="s">
        <v>544</v>
      </c>
      <c r="B103" s="1026"/>
      <c r="C103" s="1026"/>
      <c r="D103" s="1026"/>
      <c r="E103" s="1026"/>
      <c r="F103" s="1026"/>
      <c r="G103" s="1026"/>
      <c r="H103" s="1026"/>
      <c r="I103" s="1026"/>
      <c r="J103" s="1026"/>
      <c r="K103" s="1026"/>
      <c r="L103" s="1026"/>
      <c r="M103" s="1026"/>
      <c r="N103" s="1026"/>
      <c r="O103" s="922"/>
      <c r="P103" s="922"/>
      <c r="Q103" s="922"/>
      <c r="R103" s="922"/>
      <c r="S103" s="922"/>
      <c r="T103" s="922"/>
    </row>
    <row r="104" spans="1:20" ht="14.25" customHeight="1">
      <c r="A104" s="923"/>
      <c r="B104" s="923"/>
      <c r="C104" s="923"/>
      <c r="D104" s="923"/>
      <c r="E104" s="923"/>
      <c r="F104" s="922"/>
      <c r="G104" s="922"/>
      <c r="H104" s="922"/>
      <c r="I104" s="922"/>
      <c r="J104" s="922"/>
      <c r="K104" s="922"/>
      <c r="L104" s="922"/>
      <c r="M104" s="922"/>
      <c r="N104" s="922"/>
      <c r="O104" s="922"/>
      <c r="P104" s="922"/>
      <c r="Q104" s="922"/>
      <c r="R104" s="922"/>
      <c r="S104" s="922"/>
      <c r="T104" s="922"/>
    </row>
    <row r="105" spans="1:20">
      <c r="A105" s="937" t="s">
        <v>551</v>
      </c>
      <c r="B105" s="922"/>
      <c r="C105" s="922"/>
      <c r="D105" s="922"/>
      <c r="E105" s="922"/>
      <c r="F105" s="922"/>
      <c r="G105" s="922"/>
      <c r="H105" s="922"/>
      <c r="I105" s="922"/>
      <c r="J105" s="922"/>
      <c r="K105" s="922"/>
      <c r="L105" s="922"/>
      <c r="M105" s="922"/>
      <c r="N105" s="922"/>
      <c r="O105" s="922"/>
      <c r="P105" s="922"/>
      <c r="Q105" s="922"/>
      <c r="R105" s="922"/>
      <c r="S105" s="922"/>
      <c r="T105" s="922"/>
    </row>
    <row r="106" spans="1:20">
      <c r="A106" s="1024" t="s">
        <v>480</v>
      </c>
      <c r="B106" s="1025"/>
      <c r="C106" s="1025"/>
      <c r="D106" s="1025"/>
      <c r="E106" s="1025"/>
      <c r="F106" s="1025"/>
      <c r="G106" s="1025"/>
      <c r="H106" s="1025"/>
      <c r="I106" s="1025"/>
      <c r="J106" s="1025"/>
      <c r="K106" s="1025"/>
      <c r="L106" s="1025"/>
      <c r="M106" s="1025"/>
      <c r="N106" s="1025"/>
      <c r="O106" s="1025"/>
      <c r="P106" s="1025"/>
      <c r="Q106" s="1025"/>
      <c r="R106" s="1024"/>
    </row>
    <row r="107" spans="1:20">
      <c r="A107" s="1024" t="s">
        <v>574</v>
      </c>
      <c r="B107" s="1025"/>
      <c r="C107" s="1025"/>
      <c r="D107" s="1025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4"/>
    </row>
    <row r="108" spans="1:20">
      <c r="A108" s="1024" t="s">
        <v>506</v>
      </c>
      <c r="B108" s="1025"/>
      <c r="C108" s="1025"/>
      <c r="D108" s="1025"/>
      <c r="E108" s="1025"/>
      <c r="F108" s="1025"/>
      <c r="G108" s="1025"/>
      <c r="H108" s="1025"/>
      <c r="I108" s="1025"/>
      <c r="J108" s="1025"/>
      <c r="K108" s="1025"/>
      <c r="L108" s="1025"/>
      <c r="M108" s="1025"/>
      <c r="N108" s="1025"/>
      <c r="O108" s="1025"/>
      <c r="P108" s="1025"/>
      <c r="Q108" s="1025"/>
      <c r="R108" s="1024"/>
    </row>
    <row r="109" spans="1:20">
      <c r="A109" s="969"/>
      <c r="B109" s="967"/>
      <c r="C109" s="967"/>
      <c r="D109" s="967"/>
      <c r="E109" s="967"/>
      <c r="F109" s="967"/>
      <c r="G109" s="967"/>
      <c r="H109" s="967"/>
      <c r="I109" s="967"/>
      <c r="J109" s="967"/>
      <c r="K109" s="967"/>
      <c r="L109" s="967"/>
      <c r="M109" s="967"/>
      <c r="N109" s="967"/>
      <c r="O109" s="967"/>
      <c r="P109" s="967"/>
      <c r="Q109" s="967"/>
      <c r="R109" s="967"/>
    </row>
    <row r="110" spans="1:20">
      <c r="A110" s="937" t="s">
        <v>552</v>
      </c>
    </row>
    <row r="111" spans="1:20">
      <c r="A111" s="927" t="s">
        <v>481</v>
      </c>
    </row>
    <row r="112" spans="1:20">
      <c r="A112" s="1024" t="s">
        <v>506</v>
      </c>
      <c r="B112" s="1025"/>
      <c r="C112" s="1025"/>
      <c r="D112" s="1025"/>
      <c r="E112" s="1025"/>
      <c r="F112" s="1025"/>
      <c r="G112" s="1025"/>
      <c r="H112" s="1025"/>
      <c r="I112" s="1025"/>
      <c r="J112" s="1025"/>
      <c r="K112" s="1025"/>
      <c r="L112" s="1025"/>
      <c r="M112" s="1025"/>
      <c r="N112" s="1025"/>
      <c r="O112" s="1025"/>
      <c r="P112" s="1025"/>
      <c r="Q112" s="1025"/>
      <c r="R112" s="1024"/>
    </row>
    <row r="113" spans="1:18">
      <c r="A113" s="926"/>
    </row>
    <row r="114" spans="1:18">
      <c r="A114" s="937" t="s">
        <v>553</v>
      </c>
    </row>
    <row r="115" spans="1:18">
      <c r="A115" s="1024" t="s">
        <v>508</v>
      </c>
      <c r="B115" s="1025"/>
      <c r="C115" s="1025"/>
      <c r="D115" s="1025"/>
      <c r="E115" s="1025"/>
      <c r="F115" s="1025"/>
      <c r="G115" s="1025"/>
      <c r="H115" s="1025"/>
      <c r="I115" s="1025"/>
      <c r="J115" s="1025"/>
      <c r="K115" s="1025"/>
      <c r="L115" s="1025"/>
      <c r="M115" s="1025"/>
      <c r="N115" s="1025"/>
      <c r="O115" s="1025"/>
      <c r="P115" s="1025"/>
      <c r="Q115" s="1025"/>
      <c r="R115" s="1024"/>
    </row>
    <row r="116" spans="1:18">
      <c r="A116" s="970"/>
    </row>
    <row r="117" spans="1:18" ht="14.5" customHeight="1">
      <c r="A117" s="937" t="s">
        <v>554</v>
      </c>
    </row>
    <row r="118" spans="1:18" ht="15" customHeight="1">
      <c r="A118" s="1024" t="s">
        <v>509</v>
      </c>
      <c r="B118" s="1025"/>
      <c r="C118" s="1025"/>
      <c r="D118" s="1025"/>
      <c r="E118" s="1025"/>
      <c r="F118" s="1025"/>
      <c r="G118" s="1025"/>
      <c r="H118" s="1025"/>
      <c r="I118" s="1025"/>
      <c r="J118" s="1025"/>
      <c r="K118" s="1025"/>
      <c r="L118" s="1025"/>
    </row>
    <row r="119" spans="1:18">
      <c r="A119" s="968"/>
    </row>
    <row r="120" spans="1:18">
      <c r="A120" s="937" t="s">
        <v>555</v>
      </c>
    </row>
    <row r="121" spans="1:18">
      <c r="A121" s="928" t="s">
        <v>518</v>
      </c>
    </row>
    <row r="122" spans="1:18">
      <c r="A122" s="1024" t="s">
        <v>532</v>
      </c>
      <c r="B122" s="1025"/>
      <c r="C122" s="1025"/>
      <c r="D122" s="1025"/>
      <c r="E122" s="1025"/>
      <c r="F122" s="1025"/>
      <c r="G122" s="1025"/>
      <c r="H122" s="1025"/>
      <c r="I122" s="1025"/>
      <c r="J122" s="1025"/>
      <c r="K122" s="1025"/>
      <c r="L122" s="1025"/>
    </row>
    <row r="123" spans="1:18">
      <c r="A123" s="926"/>
    </row>
    <row r="124" spans="1:18">
      <c r="A124" s="937" t="s">
        <v>556</v>
      </c>
    </row>
    <row r="125" spans="1:18">
      <c r="A125" s="937"/>
    </row>
    <row r="126" spans="1:18">
      <c r="A126" s="937" t="s">
        <v>557</v>
      </c>
    </row>
    <row r="128" spans="1:18">
      <c r="A128" s="968"/>
    </row>
    <row r="129" spans="1:1">
      <c r="A129" s="968"/>
    </row>
  </sheetData>
  <mergeCells count="68">
    <mergeCell ref="A41:G41"/>
    <mergeCell ref="H41:M41"/>
    <mergeCell ref="A42:G42"/>
    <mergeCell ref="H42:M42"/>
    <mergeCell ref="A62:G62"/>
    <mergeCell ref="A60:G60"/>
    <mergeCell ref="A61:G61"/>
    <mergeCell ref="A58:G58"/>
    <mergeCell ref="H58:M58"/>
    <mergeCell ref="A59:G59"/>
    <mergeCell ref="H59:M59"/>
    <mergeCell ref="A43:G43"/>
    <mergeCell ref="H43:M43"/>
    <mergeCell ref="A44:G44"/>
    <mergeCell ref="H44:M44"/>
    <mergeCell ref="A45:G45"/>
    <mergeCell ref="A7:L7"/>
    <mergeCell ref="A40:S40"/>
    <mergeCell ref="A39:S39"/>
    <mergeCell ref="A37:N37"/>
    <mergeCell ref="A38:T38"/>
    <mergeCell ref="A34:O34"/>
    <mergeCell ref="A36:L36"/>
    <mergeCell ref="A9:L9"/>
    <mergeCell ref="A25:R25"/>
    <mergeCell ref="A26:R26"/>
    <mergeCell ref="A27:Q27"/>
    <mergeCell ref="H45:M45"/>
    <mergeCell ref="A46:G46"/>
    <mergeCell ref="H46:M46"/>
    <mergeCell ref="A47:G47"/>
    <mergeCell ref="H47:M47"/>
    <mergeCell ref="A48:G48"/>
    <mergeCell ref="H48:M48"/>
    <mergeCell ref="A49:G49"/>
    <mergeCell ref="H49:M49"/>
    <mergeCell ref="A50:G50"/>
    <mergeCell ref="H50:M50"/>
    <mergeCell ref="A51:G51"/>
    <mergeCell ref="H51:M51"/>
    <mergeCell ref="A52:G52"/>
    <mergeCell ref="H52:M52"/>
    <mergeCell ref="A53:G53"/>
    <mergeCell ref="H53:M53"/>
    <mergeCell ref="A122:L122"/>
    <mergeCell ref="A55:G55"/>
    <mergeCell ref="H55:M55"/>
    <mergeCell ref="A56:G56"/>
    <mergeCell ref="H56:M56"/>
    <mergeCell ref="A57:G57"/>
    <mergeCell ref="H57:M57"/>
    <mergeCell ref="A63:G63"/>
    <mergeCell ref="A64:K64"/>
    <mergeCell ref="A65:J65"/>
    <mergeCell ref="A106:R106"/>
    <mergeCell ref="A107:R107"/>
    <mergeCell ref="A115:R115"/>
    <mergeCell ref="A98:L98"/>
    <mergeCell ref="A99:J99"/>
    <mergeCell ref="A100:J100"/>
    <mergeCell ref="A118:L118"/>
    <mergeCell ref="A103:N103"/>
    <mergeCell ref="A54:G54"/>
    <mergeCell ref="H54:M54"/>
    <mergeCell ref="A108:R108"/>
    <mergeCell ref="A112:R112"/>
    <mergeCell ref="A101:T101"/>
    <mergeCell ref="A102:R102"/>
  </mergeCells>
  <hyperlinks>
    <hyperlink ref="A15" location="'Daten HF-01.1.1,.4,.5'!A1" display="Tab. HF-01.1-1 Kinder* im Alter von unter 6 Jahren (ohne Schulkinder) in Kindertagesbetreuung 2020 nach Altersgruppen und Ländern"/>
    <hyperlink ref="A16" location="'Daten HF-01.1.1,.4,.5'!A1" display="Tab. HF-01.1-4 Kinder* im Alter von unter 6 Jahren (ohne Schulkinder) in Kindertagesbetreuung 2019 nach Altersgruppen und Ländern"/>
    <hyperlink ref="A17" location="'Daten HF-01.1.1,.4,.5'!A1" display="Tab. HF-01.1-5 Kinder* im Alter von unter 6 Jahren (ohne Schulkinder) in Kindertagesbetreuung 2018 nach Altersgruppen und Ländern"/>
    <hyperlink ref="A18" location="'Daten HF-01.1.2,.3,.6,.7 u3'!A1" display="Tab. HF-01.1.2-3 U3 Kinder* im Alter von unter 3 Jahren (ohne Schulkinder) in Kindertagesbetreuung 2020 nach Altersjahren und Ländern"/>
    <hyperlink ref="A19" location="'Daten HF-01.1.2,.3,.6,.7 u3'!A1" display="Tab. HF-01.1.2-6 U3 Kinder* im Alter von unter 3 Jahren (ohne Schulkinder) in Kindertagesbetreuung 2019 nach Altersjahren und Ländern"/>
    <hyperlink ref="A20" location="'Daten HF-01.1.2,.3,.6,.7 u3'!A1" display="Tab. HF-01.1.2-7 U3 Kinder* im Alter von unter 3 Jahren (ohne Schulkinder) in Kindertagesbetreuung 2018 nach Altersjahren und Ländern "/>
    <hyperlink ref="A22" location="'Daten HF-01.1.2,.3,.6,.7 ü3'!A1" display="Tab. HF-01.1.2-3 Ü3 Kinder* im Alter von 3 bis unter 6 Jahren (ohne Schulkinder) in Kindertagesbetreuung 2020 nach Altersjahren und Ländern"/>
    <hyperlink ref="A23" location="'Daten HF-01.1.2,.3,.6,.7 ü3'!A1" display="Tab. HF-01.1.2-6 Ü3 Kinder* im Alter von 3 bis unter 6 Jahren (ohne Schulkinder) in Kindertagesbetreuung 2019 nach Altersjahren und Ländern"/>
    <hyperlink ref="A24" location="'Daten HF-01.1.2,.3,.6,.7 ü3'!A1" display="Tab. HF-01.1.2-7 Ü3 Kinder* im Alter von unter 3 bis unter 6 Jahren (ohne Schulkinder) in Kindertagesbetreuung 2018 nach Altersjahren und Ländern"/>
    <hyperlink ref="A25:R25" location="'Daten HF-01.1.2,.3,.6,.7'!A1" display="Tab. HF-01.1.2-3 Kinder* im Alter von unter 6 Jahren (ohne Schulkinder) in Kindertagesbetreuung 2020 nach Altersgruppen und Ländern"/>
    <hyperlink ref="A26:R26" location="'Daten HF-01.1.2,.3,.6,.7'!A1" display="Tab. HF-01.1.2-6 Kinder* im Alter von unter 6 Jahren (ohne Schulkinder) in Kindertagesbetreuung 2019 nach Altersgruppen und Ländern"/>
    <hyperlink ref="A27:Q27" location="'Daten HF-01.1.2,.3,.6,.7'!A1" display="Tab. HF-01.1.2-7 Kinder* im Alter von 0 bis unter 6 Jahren (ohne Schulkinder) in Kindertagesbetreuung 2018 nach Altersgruppen und Ländern"/>
    <hyperlink ref="A28" location="'Daten HF-01.1.8'!A1" display="Tab. HF-01.1.8-1 Kinder* bis zum Schuleintritt in Kindertagespflege, die zusätzlich eine Kindertageseinrichtung besuchen 2020"/>
    <hyperlink ref="A29" location="'Daten HF-01.1.8'!A1" display="Tab. HF-01.1.8-2 Kinder* bis zum Schuleintritt in Kindertagespflege, die zusätzlich eine Kindertageseinrichtung besuchen 2019"/>
    <hyperlink ref="A30" location="'Daten HF-01.1.8'!A1" display="Tab. HF-01.1.8-3 Kinder* bis zum Schuleintritt  in Kindertagespflege, die zusätzlich eine Kindertageseinrichtung besuchen 2018"/>
    <hyperlink ref="A31" location="'Daten HF-01.1.9'!A1" display="Tab. HF-01.1.9-1 Kinder mit einrichtungsgebundener Eingliederungshilfe in Kindertagesbetreuung* 2020 nach Altersgruppen und Ländern"/>
    <hyperlink ref="A32" location="'Daten HF-01.1.9'!A1" display="Tab. HF1.1.9-2 Kinder mit einrichtungsgebundener Eingliederungshilfe in Kindertagesbetreuung* 2019 nach Altersgruppen und Ländern"/>
    <hyperlink ref="A33" location="'Daten HF-01.1.9'!A1" display="Tab. HF1.1.9-3 Kinder mit einrichtungsgebundener Eingliederungshilfe in Kindertagesbetreuung* 2018 nach Altersgruppen und Ländern"/>
    <hyperlink ref="A34:O34" location="'Daten HF-01.1.10'!A1" display="Tab. HF-01.1.10-1 Inanspruchnahmequoten von Kindern im Alter von unter 3 Jahren  in Kindertagesbetreuung 2018 nach Bildungsgrad der Eltern und Ländern* (in %**)***"/>
    <hyperlink ref="A35" location="'Daten HF-01.1.12'!A1" display="Tab. HF-01.1.12-2 Anteil von Kindern mit sozioökonomisch benachteiligtem Hintergrund in der Einrichtung 2020 nach Ländern (in %)"/>
    <hyperlink ref="A36:L36" location="'Daten HF-01.1.12'!A1" display="Tab. HF-01.1.12-1 Inanspruchnahmequoten von Kindern im Alter von unter 3 Jahren  in Kindertagesbetreuung 2018 nach Einkommensgruppe des Haushalts und Ländern* (in %**)***"/>
    <hyperlink ref="A37:N37" location="'Daten HF-01.3.1'!A1" display="Tab. HF-01.1.13-1 Inanspruchnahmequoten von Kindern im Alter von unter 3 Jahren  in Kindertagesbetreuung 2018 nach Transferleistungsbezug und Ländern* (in %**)"/>
    <hyperlink ref="A38:T38" location="'Daten HF-01.1.14'!A1" display="Tab. HF-01.1.14-1 Kinder mit Migrationshintergrund* und nicht deutscher Familiensprache in Kindertagesbetreuung 2020 nach Altersgruppen und Ländern (ohne Doppelzählungen und in % der gleichaltrigen Kinder mit Migrationshintergrund in Kindertagesbetreuung)"/>
    <hyperlink ref="A39:S39" location="'Daten HF-01.1.14'!A1" display="Tab. HF-01.1.14-2 Kinder mit Migrationshintergrund* und nicht deutscher Familiensprache in Kindertagesbetreuung 2019 nach Altersgruppen und Ländern (ohne Doppelzählungen und in % der gleichaltrigen Kinder mit Migrationshintergrund in Kindertagesbetreuung)"/>
    <hyperlink ref="A40:S40" location="'Daten HF-01.1.14'!A1" display="Tab. HF-01.1.14-3 Kinder mit Migrationshintergrund* und nicht deutscher Familiensprache in Kindertagesbetreuung 2018 nach Altersgruppen und Ländern (ohne Doppelzählungen und in % der gleichaltrigen Kinder mit Migrationshintergrund in Kindertagesbetreuung)"/>
    <hyperlink ref="A41" location="'Daten HF-01.1.1.15'!A1" display="Tab. HF-01.1.1.15-1 An welchen Tagen gibt es eine Inanspruchnahme 2020 nach Altersgruppen und Ländern (in %)"/>
    <hyperlink ref="A42" location="'Daten HF-01.1.1.15'!A1" display="Tab. HF-01.1.1.15-2 Inanspruchnahme in Stunden am Montag 2020 nach Altersgruppen und Ländern (in %)"/>
    <hyperlink ref="A43" location="'Daten HF-01.1.1.15'!A1" display="Tab. HF-01.1.1.15-3 Inanspruchnahme in Stunden am Dienstag 2020 nach Altersgruppen und Ländern (in %)"/>
    <hyperlink ref="A44" location="'Daten HF-01.1.1.17'!A1" display="Tab. HF-01.1.1.17-1 Freie Plätze in den Kindertageseinrichtungen des Trägers 2020 nach Ländern (in %)"/>
    <hyperlink ref="A45" location="'Daten HF-01.1.1.17'!A1" display="Tab. HF-01.1.1.17-2 Freie Plätze in den Kindertageseinrichtungen des Trägers 2020 nach Ländern (Mittelwerte)"/>
    <hyperlink ref="A46" location="'Daten HF-01.1.1.17'!A1" display="Tab. HF-01.1.1.17-3 Freie Plätze in Kindertageseinrichtungen 2020 nach Ländern (Leitungsauskunft, in %)"/>
    <hyperlink ref="A47" location="'Daten HF-01.1.1.17'!A1" display="Tab. HF-01.1.1.17-4 Freie Plätze in Kindertageseinrichtungen 2020 nach Altersgruppen und Ländern (Leitungsauskunft, Mittelwerte)"/>
    <hyperlink ref="A48" location="'Daten HF-01.1.1.18'!A1" display="Tab. HF-01.1.1.18-1 Anzahl Bewerbungen um einen Platz in der Kindertagesbetreuung 2020 nach Altersgruppen und Ländern"/>
    <hyperlink ref="A49" location="'Daten HF-01.1.1.18'!A1" display="Tab. HF-01.1.1.18-2 Anzahl Bewerbungen um einen Platz in der Kindertagesbetreuung 2019 nach Altersgruppen und Ländern"/>
    <hyperlink ref="A50" location="'Daten HF-01.1.1.19'!A1" display="Tab. HF-01.1.1.19-1 Entfernung zur Kindertagesbetreuung 2020 nach Ländern (in Minuten)"/>
    <hyperlink ref="A51" location="'Daten HF-01.1.1.19'!A1" display="Tab. HF-01.1.1.19-2 Entfernung zur Kindertagesbetreuung 2019 nach Ländern (in Minuten)"/>
    <hyperlink ref="A52" location="'Daten HF-01.1.2.1-1'!A1" display="Tab. HF-01.1.2.1-1 Elternbedarfe aller Kindern und aktuell nichtbetreuter Kinder 2020 nach Altersgruppen und Ländern (in %)"/>
    <hyperlink ref="A53" location="'Daten HF-01.1.2.1-2'!A1" display="Tab. HF-01.1.2.1-2 Elternbedarfe aller Kindern und aktuell nichtbetreuter Kinder 2019 nach Altersgruppen und Ländern (in %)"/>
    <hyperlink ref="A54" location="'Daten HF-01.1.2.1-2'!A1" display="Tab. HF-01.1.2.1-3 Wichtigkeit der Auswahlkritierien bei der Wahl der Kindertagesbetreuung 2020"/>
    <hyperlink ref="A55" location="'Daten HF-01.1.2.1-2'!A1" display="Tab. HF-01.1.2.1-4 Wichtigkeit der Auswahlkritierien bei der Wahl der Kindertagesbetreuung 2019"/>
    <hyperlink ref="A56:L56" location="'Daten HF-01.1.2.2'!A1" display="Tab. HF-01.1.2.2-1 Gründe der Nichtnutzung einer Kindertagesbetreuung 2020 nach Altersgruppen und Ländern (in %)"/>
    <hyperlink ref="A57:L57" location="'Daten HF-01.1.2.2'!A1" display="Tab. HF-01.1.2.2-2 Gründe der Nichtnutzung einer Kindertagesbetreuung trotz Bedarf 2020 nach Altersgruppen und Ländern (in %)"/>
    <hyperlink ref="A58:K58" location="'Daten HF-01.1.2.2'!A1" display="Tab. HF-01.1.2.2-3 Gründe der Nichtnutzung einer Kindertagesbetreuung 2019 nach Altersgruppen und Ländern (in %)"/>
    <hyperlink ref="A59:G59" location="'Daten HF-01_1.2.2'!A1" display="Tab. HF-01.1.2.2-4 Gründe der Nichtnutzung einer Kindertagesbetreuung trotz Bedarf 2019 nach Altersgruppen und Ländern (in %)"/>
    <hyperlink ref="A60" location="'Daten HF-01.1.2.3'!A1" display="Tab. HF-01.1.2.3-1 Alter des Kindes beim ersten Besuch einer Kindertagesbetreuung (in Monaten) 2020"/>
    <hyperlink ref="A61" location="'Daten HF-01.1.2.3'!A1" display="Tab. HF-01.1.2.3-2 Alter des Kindes beim ersten Besuch einer Kindertagesbetreuung (in Monaten) 2019"/>
    <hyperlink ref="A62:G62" location="'Daten HF-01.1.2.4'!A1" display="Tab. HF-01.1.2.4-1 Wechsel der Betreuung in den letzten 12 Monaten aktuell betreuter Kinder 2020 nach Altersgruppen und Ländern (in %)"/>
    <hyperlink ref="A63:G63" location="'Daten HF-01.1.2.4'!A1" display="Tab. HF-01.1.2.4-2 Wechsel der Betreuung in den letzten 12 Monaten aktuell betreuter Kinder 2019 nach Altersgruppen und Ländern (Anteile in %)"/>
    <hyperlink ref="A64:K64" location="'Daten HF-01.1.2.5'!A1" display="Tab. HF-01.1.2.5-1 Gleichzeitige Nutzung von Kindertageseinrichtung und weiteren Betreuungsangeboten 2020 nach Ländern (in %)"/>
    <hyperlink ref="A65:J65" location="'Daten HF-01.1.2.5'!A1" display="Tab. HF-01.1.2.5-2 Gleichzeitige Nutzung von Kindertageseinrichtung und weiteren Betreuungsangeboten 2019 nach Ländern (in %)"/>
    <hyperlink ref="A66" location="'Daten HF-01.1.2.7'!A1" display="Tab. HF-01.1.2.7 Informations- und Beratungsmöglichkeiten zur Kindertagesbetreuung für Eltern im Jugendamt 2020 nach Ländern (in %)"/>
    <hyperlink ref="A67" location="'Daten HF-01.3.1'!A1" display="Tab. HF-01.3.1-1 Kinder* im Alter bis zum Schuleintritt in Tageseinrichtungen und Tagespflege 2020 nach vertraglich vereinbartem Betreuungsumfang und Ländern"/>
    <hyperlink ref="A68" location="'Daten HF-01.3.1'!A1" display="Tab. HF-01.3.1-2 Kinder* im Alter bis zum Schuleintritt in Tageseinrichtungen und Tagespflege 2019 nach vertraglich vereinbartem Betreuungsumfang und Ländern"/>
    <hyperlink ref="A70" location="'Daten HF-01.3.1 u3'!A1" display="Kinder* im Alter von unter 3 Jahren in Kindertagesbetreuung 2020 nach vertraglich vereinbartem Betreuungsumfang und Ländern"/>
    <hyperlink ref="A71" location="'Daten HF-01.3.1 u3'!A1" display="Kinder* im Alter von unter 3 Jahren in Kindertagesbetreuung 2019 nach vertraglich vereinbartem Betreuungsumfang und Ländern"/>
    <hyperlink ref="A72" location="'Daten HF-01.3.1 u3'!A1" display="Kinder* im Alter von unter 3 Jahren in Kindertagesbetreuung 2018 nach vertraglich vereinbartem Betreuungsumfang und Ländern"/>
    <hyperlink ref="A73" location="'Daten HF-01.3.1 ü3'!A1" display="Kinder* im Alter von 3 Jahren bis zum Schuleintritt in Tageseinrichtungen und Tagespflege 2020 nach vertraglich vereinbartem Betreuungsumfang und Ländern"/>
    <hyperlink ref="A74" location="'Daten HF-01.3.1 ü3'!A1" display="Kinder* im Alter von 3 Jahren bis zum Schuleintritt in Tageseinrichtungen und Tagespflege 2019 nach vertraglich vereinbartem Betreuungsumfang und Ländern"/>
    <hyperlink ref="A75" location="'Daten HF-01.3.1 ü3'!A1" display="Kinder* im Alter von 3 Jahren bis zum Schuleintritt in Tageseinrichtungen und Tagespflege 2018 nach vertraglich vereinbartem Betreuungsumfang und Ländern"/>
    <hyperlink ref="A76" location="'Daten HF-01.1.3.2'!A1" display="Tab. HF-01.1.3.2-1 Gewünschter Betreuungsumfang 2020 nach Altersgruppen und Ländern (in %)"/>
    <hyperlink ref="A77" location="'Daten HF-01.1.3.2'!A1" display="Tab. HF-01.1.3.2-2 Gewünschter Betreuungsumfang 2019 nach Altersgruppen und Ländern (in %)"/>
    <hyperlink ref="A78" location="'Daten HF-01.1.3.3'!A1" display="Tab. HF-01.1.3.3-1 Genutzter Betreuungsumfang 2020 nach Altersgruppen und Ländern (in %)"/>
    <hyperlink ref="A79" location="'Daten HF-01.1.3.3'!A1" display="Tab. HF-01.1.3.3-2 Genutzter Betreuungsumfang 2019 nach Altersgruppen und Ländern (in %)"/>
    <hyperlink ref="A80" location="'Daten HF-01.1.3.4'!A1" display="Tab. HF-01.3.4-1 Öffnungszeitpunkte1 (kummulativ) von Kindertageseinrichtungen* 2020 nach Ländern"/>
    <hyperlink ref="A81" location="'Daten HF-01.1.3.4'!A1" display="Tab. HF-01.3.4-2 Schließzeitpunkte1 (kummulativ) von Kindertageseinrichtungen* 2020 nach Ländern"/>
    <hyperlink ref="A82" location="'Daten HF-01.1.3.4'!A1" display="Tab. HF-01.3.4-3 Öffnungszeitpunkte1 (kummulativ) von Kindertageseinrichtungen* 2019 nach Ländern"/>
    <hyperlink ref="A83" location="'Daten HF-01.1.3.4'!A1" display="Tab. HF-01.3.4-4 Schließzeitpunkte1 (kummulativ) von Kindertageseinrichtungen* 2019 nach Ländern"/>
    <hyperlink ref="A84" location="'Daten HF-01.1.3.4'!A1" display="Tab. HF-01.3.4-5 Öffnungszeitpunkte1 (kummulativ) von Kindertageseinrichtungen* 2019 nach Ländern"/>
    <hyperlink ref="A85" location="'Daten HF-01.1.3.4'!A1" display="Tab. HF-01.3.4-6 Schließzeitpunkte1 (kummulativ) von Kindertageseinrichtungen* 2019 nach Ländern"/>
    <hyperlink ref="A86" location="'Daten HF-01.1.3.4'!A1" display="Tab. HF-01.3.4-7 Öffnungszeitpunkte (kummulativ) von Kindertageseinrichtungen* 2018 nach Ländern"/>
    <hyperlink ref="A87" location="'Daten HF-01.1.3.4'!A1" display="Tab. HF-01.3.4-8 Schließzeitpunkte (kummulativ) von Kindertageseinrichtungen* 2018 nach Ländern"/>
    <hyperlink ref="A88" location="'Daten HF-01.1.3.5'!A1" display="Tab. HF-01.3.5-1 Kindertageseinrichtungen* 2020 nach Öffnungsdauern und Ländern"/>
    <hyperlink ref="A89" location="'Daten HF-01.1.3.5'!A1" display="Tab. HF-01.3.5-2 Kindertageseinrichtungen* 2019 nach Öffnungsdauern und Ländern (neue Schneidung)"/>
    <hyperlink ref="A90" location="'Daten HF-01.1.3.5'!A1" display="Tab. HF-01.3.5-3 Kindertageseinrichtungen* 2019 nach Öffnungsdauern und Ländern (alte Schneidung)"/>
    <hyperlink ref="A91" location="'Daten HF-01.1.3.5'!A1" display="Tab. HF-01.3.5-4 Kindertageseinrichtungen* 2018 nach Öffnungsdauern und Ländern"/>
    <hyperlink ref="A92" location="'Daten HF-01.1.3.7'!A1" display="Tab. HF-01.1.3.7-1 Bedarf an erweiterten Betreuungszeiten 2020 nach Altersgruppen und Ländern (in %)"/>
    <hyperlink ref="A93" location="'Daten HF-01.1.3.7'!A1" display="Tab. HF-01.1.3.7-2 Anzahl der Tage, an denen Bedarf an erweiterten Betreuungszeiten vorliegt 2020 (in %) nach Ländern"/>
    <hyperlink ref="A94" location="'Daten HF-01.1.3.7'!A1" display="Tab. HF-01.1.3.7-3 Bedarf an erweiterten Betreuungszeiten 2019 nach Altersgruppen und Ländern (in %)"/>
    <hyperlink ref="A95" location="'Daten HF-01.1.3.7'!A1" display="Tab. HF-01.1.3.7-4 Anzahl der Tage, an denen Bedarf an erweiterten Betreuungszeiten vorliegt 2019 (in %) nach Ländern"/>
    <hyperlink ref="A96" location="'Daten HF-01.1.3.8'!A1" display="Tab. HF-01.1.3.8-1 Anzahl der Urlaubs bzw. Schließtage der Einrichtung 2020 nach Ländern (in Tagen)"/>
    <hyperlink ref="A97" location="'Daten HF-01.1.3.8'!A1" display="Tab. HF-01.1.3.8-2 Anzahl der Urlaubs bzw. Schließtage der Einrichtung 2019 nach Ländern (in Tagen)"/>
    <hyperlink ref="A98:L98" location="'Daten HF-01.3.9'!A1" display="Tab. HF-01.3.9-1 Kinder in Kindertageseinrichtungen, deren Betreuung über Mittag unterbrochen wird 2020 nach Altersgruppen und Ländern"/>
    <hyperlink ref="A99:J99" location="'Daten HF-01.3.9'!A1" display="Tab. HF-01.3.9-2 Kinder in Kindertageseinrichtungen, deren Betreuung über Mittag unterbrochen wird, 2019 nach Altersgruppen und Ländern"/>
    <hyperlink ref="A100:J100" location="'Daten HF-01.3.9'!A1" display="Tab. HF3.1.9-3 Kinder in Kindertageseinrichtungen, deren Betreuung über Mittag unterbrochen wird, 2018 nach Altersgruppen und Ländern"/>
    <hyperlink ref="A101:T101" location="'Daten HF-01.4.1'!A1" display="Tab. HF-01.4.1-1 Mütter von unter 6-Jährigen 2018 nach Alter des jüngsten Kindes, Erwerbsstatus* und Ländern**"/>
    <hyperlink ref="A102:R102" location="'Daten HF-01.4.2'!A1" display="Tab. HF-01.4.2-1 Väter von unter 6-Jährigen 2018 nach Alter des jüngsten Kindes, Erwerbsstatus* und Ländern**"/>
    <hyperlink ref="A103:N103" location="'Daten HF-01.4.3'!A1" display="'Daten HF-01.4.3'!A1"/>
    <hyperlink ref="A69" location="'Daten HF-01.3.1'!A1" display="Tab. HF-01.3.1-2 Kinder* im Alter bis zum Schuleintritt in Tageseinrichtungen und Tagespflege 2019 nach vertraglich vereinbartem Betreuungsumfang und Ländern"/>
    <hyperlink ref="A21" location="'Daten HF-01.1.2,.3,.6,.7 ü3'!A1" display="Kinder* im Alter von 3 bis unter 6 Jahren (ohne Schulkinder) in Kindertagesbetreuung 2020 nach Altersjahren und Ländern"/>
    <hyperlink ref="A108" location="'Daten HF-01.1.2.1-1'!A1" display="Tab. HF-01.1.2.1-1 Elternbedarfe aller Kindern und aktuell nichtbetreuter Kinder 2020 nach Altersgruppen und Ländern (in %)"/>
    <hyperlink ref="A111" location="'Daten HF-01.1.2,.3,.6,.7 ü3'!A1" display="Tab. HF-01.1.2-3 Ü3 Kinder* im Alter von 3 bis unter 6 Jahren (ohne Schulkinder) in Kindertagesbetreuung 2020 nach Altersjahren und Ländern"/>
    <hyperlink ref="A112" location="'Daten HF-01.1.2.1-1'!A1" display="Tab. HF-01.1.2.1-1 Elternbedarfe aller Kindern und aktuell nichtbetreuter Kinder 2020 nach Altersgruppen und Ländern (in %)"/>
    <hyperlink ref="A115" location="'Daten HF-01.1.2.1-2'!A1" display="Tab. HF-01.1.2.1-1 Wichtigkeit der Auswahlkritierien bei der Wahl der Kindertagesbetreuung 2020"/>
    <hyperlink ref="A118:L118" location="'Daten HF-01.1.2.2'!A1" display="Tab. HF-01.1.2.2-1 Gründe der Nichtnutzung einer Kindertagesbetreuung 2020 nach Altersgruppen und Ländern (in %)"/>
    <hyperlink ref="A121" location="'Daten HF-01.3.1'!A1" display="Tab. HF-01.3.1-1 Kinder* im Alter bis zum Schuleintritt in Tageseinrichtungen und Tagespflege 2020 nach vertraglich vereinbartem Betreuungsumfang und Ländern"/>
    <hyperlink ref="A122" location="'Daten HF-01.1.3.5'!A1" display="Tab. HF-01.3.5-1 Kindertageseinrichtungen* 2020 nach Öffnungsdauern und Ländern"/>
    <hyperlink ref="A107" location="'Daten HF-01.1.2,.3,.6,.7 ü3'!A1" display="Kinder* im Alter von 3 bis unter 6 Jahren (ohne Schulkinder) in Kindertagesbetreuung 2020 nach Altersjahren und Ländern"/>
    <hyperlink ref="A59:M59" location="'Daten HF-01.1.2.2'!A1" display="Tab. HF-01.1.2.2-4 Gründe der Nichtnutzung einer Kindertagesbetreuung trotz Bedarf 2019 nach Altersgruppen und Ländern (in %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0" zoomScaleNormal="80" workbookViewId="0">
      <selection sqref="A1:D1"/>
    </sheetView>
  </sheetViews>
  <sheetFormatPr baseColWidth="10" defaultColWidth="11" defaultRowHeight="14.5"/>
  <cols>
    <col min="1" max="1" width="20.75" style="80" customWidth="1"/>
    <col min="2" max="4" width="14.58203125" style="80" customWidth="1"/>
    <col min="5" max="16384" width="11" style="80"/>
  </cols>
  <sheetData>
    <row r="1" spans="1:22" ht="23.5">
      <c r="A1" s="1101">
        <v>2018</v>
      </c>
      <c r="B1" s="1101"/>
      <c r="C1" s="1101"/>
      <c r="D1" s="110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30" customHeight="1">
      <c r="A3" s="1114" t="s">
        <v>488</v>
      </c>
      <c r="B3" s="1114"/>
      <c r="C3" s="1114"/>
      <c r="D3" s="1114"/>
    </row>
    <row r="4" spans="1:22" ht="48" customHeight="1">
      <c r="A4" s="1103" t="s">
        <v>5</v>
      </c>
      <c r="B4" s="1105" t="s">
        <v>27</v>
      </c>
      <c r="C4" s="1106" t="s">
        <v>447</v>
      </c>
      <c r="D4" s="1118"/>
    </row>
    <row r="5" spans="1:22" ht="35.25" customHeight="1">
      <c r="A5" s="1103"/>
      <c r="B5" s="1105"/>
      <c r="C5" s="886" t="s">
        <v>448</v>
      </c>
      <c r="D5" s="866" t="s">
        <v>449</v>
      </c>
    </row>
    <row r="6" spans="1:22" ht="15" thickBot="1">
      <c r="A6" s="1104"/>
      <c r="B6" s="1119" t="s">
        <v>43</v>
      </c>
      <c r="C6" s="1120"/>
      <c r="D6" s="1120"/>
    </row>
    <row r="7" spans="1:22">
      <c r="A7" s="282" t="s">
        <v>6</v>
      </c>
      <c r="B7" s="299">
        <v>26.851483716883763</v>
      </c>
      <c r="C7" s="896">
        <v>15.816252330980074</v>
      </c>
      <c r="D7" s="697">
        <v>27.059413863770477</v>
      </c>
      <c r="F7" s="81"/>
      <c r="G7" s="81"/>
      <c r="H7" s="81"/>
    </row>
    <row r="8" spans="1:22">
      <c r="A8" s="284" t="s">
        <v>7</v>
      </c>
      <c r="B8" s="285">
        <v>25.979748279412888</v>
      </c>
      <c r="C8" s="686">
        <v>16.796022471955688</v>
      </c>
      <c r="D8" s="698">
        <v>26.073129211429901</v>
      </c>
      <c r="F8" s="81"/>
      <c r="G8" s="81"/>
      <c r="H8" s="81"/>
    </row>
    <row r="9" spans="1:22">
      <c r="A9" s="282" t="s">
        <v>8</v>
      </c>
      <c r="B9" s="283">
        <v>42.484334112516073</v>
      </c>
      <c r="C9" s="685">
        <v>25.595442732727637</v>
      </c>
      <c r="D9" s="699">
        <v>44.515327468806845</v>
      </c>
      <c r="F9" s="81"/>
      <c r="G9" s="81"/>
      <c r="H9" s="81"/>
    </row>
    <row r="10" spans="1:22">
      <c r="A10" s="284" t="s">
        <v>9</v>
      </c>
      <c r="B10" s="285">
        <v>54.50202662441864</v>
      </c>
      <c r="C10" s="686">
        <v>26.697880162737313</v>
      </c>
      <c r="D10" s="698">
        <v>56.017943523800881</v>
      </c>
      <c r="F10" s="81"/>
      <c r="G10" s="81"/>
      <c r="H10" s="81"/>
    </row>
    <row r="11" spans="1:22">
      <c r="A11" s="282" t="s">
        <v>10</v>
      </c>
      <c r="B11" s="283">
        <v>30.422276229539047</v>
      </c>
      <c r="C11" s="685" t="s">
        <v>40</v>
      </c>
      <c r="D11" s="699" t="s">
        <v>40</v>
      </c>
      <c r="F11" s="81"/>
      <c r="G11" s="82"/>
      <c r="H11" s="82"/>
      <c r="I11" s="301"/>
    </row>
    <row r="12" spans="1:22">
      <c r="A12" s="284" t="s">
        <v>11</v>
      </c>
      <c r="B12" s="285">
        <v>41.33089695046516</v>
      </c>
      <c r="C12" s="686">
        <v>34.063370452989631</v>
      </c>
      <c r="D12" s="698">
        <v>41.730444801658287</v>
      </c>
      <c r="F12" s="81"/>
      <c r="G12" s="81"/>
      <c r="H12" s="81"/>
    </row>
    <row r="13" spans="1:22">
      <c r="A13" s="282" t="s">
        <v>12</v>
      </c>
      <c r="B13" s="283">
        <v>33.011295735945744</v>
      </c>
      <c r="C13" s="685">
        <v>10.471144341799315</v>
      </c>
      <c r="D13" s="699">
        <v>34.977057306257549</v>
      </c>
      <c r="F13" s="81"/>
      <c r="G13" s="81"/>
      <c r="H13" s="81"/>
    </row>
    <row r="14" spans="1:22">
      <c r="A14" s="284" t="s">
        <v>21</v>
      </c>
      <c r="B14" s="285">
        <v>48.576983034276608</v>
      </c>
      <c r="C14" s="686" t="s">
        <v>40</v>
      </c>
      <c r="D14" s="698" t="s">
        <v>40</v>
      </c>
      <c r="F14" s="81"/>
      <c r="G14" s="82"/>
      <c r="H14" s="82"/>
    </row>
    <row r="15" spans="1:22">
      <c r="A15" s="282" t="s">
        <v>13</v>
      </c>
      <c r="B15" s="283">
        <v>28.686449561267651</v>
      </c>
      <c r="C15" s="685">
        <v>9.979633978785122</v>
      </c>
      <c r="D15" s="699">
        <v>29.306878340994004</v>
      </c>
      <c r="F15" s="81"/>
      <c r="G15" s="81"/>
      <c r="H15" s="81"/>
    </row>
    <row r="16" spans="1:22">
      <c r="A16" s="284" t="s">
        <v>14</v>
      </c>
      <c r="B16" s="285">
        <v>26.805420020587661</v>
      </c>
      <c r="C16" s="686">
        <v>11.333572804650469</v>
      </c>
      <c r="D16" s="698">
        <v>28.235254291663814</v>
      </c>
      <c r="F16" s="81"/>
      <c r="G16" s="81"/>
      <c r="H16" s="81"/>
    </row>
    <row r="17" spans="1:8">
      <c r="A17" s="282" t="s">
        <v>15</v>
      </c>
      <c r="B17" s="283">
        <v>26.818378330500849</v>
      </c>
      <c r="C17" s="685">
        <v>34.054323087374115</v>
      </c>
      <c r="D17" s="699">
        <v>26.706313002239273</v>
      </c>
      <c r="F17" s="81"/>
      <c r="G17" s="81"/>
      <c r="H17" s="81"/>
    </row>
    <row r="18" spans="1:8">
      <c r="A18" s="284" t="s">
        <v>16</v>
      </c>
      <c r="B18" s="285">
        <v>31.093498212442739</v>
      </c>
      <c r="C18" s="686" t="s">
        <v>40</v>
      </c>
      <c r="D18" s="698" t="s">
        <v>40</v>
      </c>
      <c r="F18" s="81"/>
      <c r="G18" s="82"/>
      <c r="H18" s="82"/>
    </row>
    <row r="19" spans="1:8">
      <c r="A19" s="282" t="s">
        <v>17</v>
      </c>
      <c r="B19" s="283">
        <v>47.781542006588623</v>
      </c>
      <c r="C19" s="685">
        <v>20.818505712951669</v>
      </c>
      <c r="D19" s="699">
        <v>49.794894776069619</v>
      </c>
      <c r="F19" s="81"/>
      <c r="G19" s="81"/>
      <c r="H19" s="81"/>
    </row>
    <row r="20" spans="1:8">
      <c r="A20" s="284" t="s">
        <v>18</v>
      </c>
      <c r="B20" s="285">
        <v>56.159971953370338</v>
      </c>
      <c r="C20" s="686" t="s">
        <v>40</v>
      </c>
      <c r="D20" s="698" t="s">
        <v>40</v>
      </c>
      <c r="F20" s="81"/>
      <c r="G20" s="82"/>
      <c r="H20" s="82"/>
    </row>
    <row r="21" spans="1:8">
      <c r="A21" s="282" t="s">
        <v>19</v>
      </c>
      <c r="B21" s="283">
        <v>34.833130105956783</v>
      </c>
      <c r="C21" s="685">
        <v>36.510132541893405</v>
      </c>
      <c r="D21" s="699">
        <v>34.775706490673734</v>
      </c>
      <c r="F21" s="81"/>
      <c r="G21" s="81"/>
      <c r="H21" s="81"/>
    </row>
    <row r="22" spans="1:8" ht="14.25" customHeight="1" thickBot="1">
      <c r="A22" s="286" t="s">
        <v>20</v>
      </c>
      <c r="B22" s="285">
        <v>53.365048927648417</v>
      </c>
      <c r="C22" s="686">
        <v>35.732436616714061</v>
      </c>
      <c r="D22" s="698">
        <v>55.485762581846203</v>
      </c>
      <c r="F22" s="81"/>
      <c r="G22" s="81"/>
      <c r="H22" s="81"/>
    </row>
    <row r="23" spans="1:8">
      <c r="A23" s="287" t="s">
        <v>26</v>
      </c>
      <c r="B23" s="288">
        <v>28.283742634087012</v>
      </c>
      <c r="C23" s="687">
        <v>13.852754806473696</v>
      </c>
      <c r="D23" s="701">
        <v>28.962466870004093</v>
      </c>
      <c r="F23" s="81"/>
      <c r="G23" s="81"/>
      <c r="H23" s="81"/>
    </row>
    <row r="24" spans="1:8">
      <c r="A24" s="289" t="s">
        <v>25</v>
      </c>
      <c r="B24" s="290">
        <v>48.874248034216009</v>
      </c>
      <c r="C24" s="688">
        <v>27.013925868594118</v>
      </c>
      <c r="D24" s="702">
        <v>50.648204945392109</v>
      </c>
      <c r="F24" s="81"/>
      <c r="G24" s="81"/>
      <c r="H24" s="81"/>
    </row>
    <row r="25" spans="1:8" ht="14.25" customHeight="1" thickBot="1">
      <c r="A25" s="291" t="s">
        <v>24</v>
      </c>
      <c r="B25" s="292">
        <v>32.172417321669656</v>
      </c>
      <c r="C25" s="689">
        <v>17.538955243921169</v>
      </c>
      <c r="D25" s="703">
        <v>32.952524207454559</v>
      </c>
      <c r="F25" s="81"/>
      <c r="G25" s="81"/>
      <c r="H25" s="81"/>
    </row>
    <row r="26" spans="1:8" ht="15" customHeight="1">
      <c r="A26" s="1099" t="s">
        <v>437</v>
      </c>
      <c r="B26" s="1099"/>
      <c r="C26" s="1099"/>
      <c r="D26" s="1099"/>
    </row>
    <row r="27" spans="1:8" ht="15" customHeight="1">
      <c r="A27" s="1099" t="s">
        <v>435</v>
      </c>
      <c r="B27" s="1099"/>
      <c r="C27" s="1099"/>
      <c r="D27" s="1099"/>
    </row>
    <row r="28" spans="1:8" s="941" customFormat="1" ht="45" customHeight="1">
      <c r="A28" s="1100" t="s">
        <v>442</v>
      </c>
      <c r="B28" s="1100"/>
      <c r="C28" s="1100"/>
      <c r="D28" s="1100"/>
    </row>
    <row r="29" spans="1:8" ht="30" customHeight="1">
      <c r="A29" s="1100" t="s">
        <v>450</v>
      </c>
      <c r="B29" s="1100"/>
      <c r="C29" s="1100"/>
      <c r="D29" s="1100"/>
    </row>
    <row r="30" spans="1:8">
      <c r="A30" s="778"/>
      <c r="B30" s="778"/>
      <c r="C30" s="778"/>
      <c r="D30" s="778"/>
    </row>
    <row r="31" spans="1:8">
      <c r="A31" s="281"/>
      <c r="B31" s="281"/>
      <c r="C31" s="281"/>
      <c r="D31" s="281"/>
    </row>
  </sheetData>
  <mergeCells count="10">
    <mergeCell ref="A26:D26"/>
    <mergeCell ref="A27:D27"/>
    <mergeCell ref="A28:D28"/>
    <mergeCell ref="A29:D29"/>
    <mergeCell ref="A1:D1"/>
    <mergeCell ref="A3:D3"/>
    <mergeCell ref="A4:A6"/>
    <mergeCell ref="B4:B5"/>
    <mergeCell ref="C4:D4"/>
    <mergeCell ref="B6:D6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zoomScale="80" zoomScaleNormal="80" workbookViewId="0">
      <selection sqref="A1:J1"/>
    </sheetView>
  </sheetViews>
  <sheetFormatPr baseColWidth="10" defaultColWidth="11" defaultRowHeight="14"/>
  <cols>
    <col min="1" max="1" width="30.58203125" style="15" customWidth="1"/>
    <col min="2" max="3" width="11" style="15"/>
    <col min="4" max="4" width="12.25" style="15" customWidth="1"/>
    <col min="5" max="6" width="11" style="15"/>
    <col min="7" max="7" width="11.5" style="15" customWidth="1"/>
    <col min="8" max="16384" width="11" style="15"/>
  </cols>
  <sheetData>
    <row r="1" spans="1:22" ht="23.5">
      <c r="A1" s="1130">
        <v>2020</v>
      </c>
      <c r="B1" s="1130"/>
      <c r="C1" s="1130"/>
      <c r="D1" s="1130"/>
      <c r="E1" s="1130"/>
      <c r="F1" s="1130"/>
      <c r="G1" s="1130"/>
      <c r="H1" s="1130"/>
      <c r="I1" s="1130"/>
      <c r="J1" s="113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30" customHeight="1">
      <c r="A3" s="1131" t="s">
        <v>489</v>
      </c>
      <c r="B3" s="1131"/>
      <c r="C3" s="1131"/>
      <c r="D3" s="1131"/>
      <c r="E3" s="1131"/>
      <c r="F3" s="1131"/>
      <c r="G3" s="1131"/>
      <c r="H3" s="1131"/>
      <c r="I3" s="1131"/>
      <c r="J3" s="1131"/>
    </row>
    <row r="4" spans="1:22" ht="14.5">
      <c r="A4" s="1132" t="s">
        <v>5</v>
      </c>
      <c r="B4" s="1090" t="s">
        <v>0</v>
      </c>
      <c r="C4" s="1093"/>
      <c r="D4" s="1041"/>
      <c r="E4" s="1110" t="s">
        <v>63</v>
      </c>
      <c r="F4" s="1112"/>
      <c r="G4" s="1112"/>
      <c r="H4" s="1112"/>
      <c r="I4" s="1112"/>
      <c r="J4" s="1112"/>
    </row>
    <row r="5" spans="1:22" ht="14.5">
      <c r="A5" s="1132"/>
      <c r="B5" s="1090"/>
      <c r="C5" s="1093"/>
      <c r="D5" s="1041"/>
      <c r="E5" s="1090" t="s">
        <v>113</v>
      </c>
      <c r="F5" s="1093"/>
      <c r="G5" s="1041"/>
      <c r="H5" s="1090" t="s">
        <v>112</v>
      </c>
      <c r="I5" s="1091"/>
      <c r="J5" s="1091"/>
    </row>
    <row r="6" spans="1:22" ht="14.5">
      <c r="A6" s="1132"/>
      <c r="B6" s="1128" t="s">
        <v>111</v>
      </c>
      <c r="C6" s="1122" t="s">
        <v>63</v>
      </c>
      <c r="D6" s="1123"/>
      <c r="E6" s="1124" t="s">
        <v>111</v>
      </c>
      <c r="F6" s="1126" t="s">
        <v>63</v>
      </c>
      <c r="G6" s="1123"/>
      <c r="H6" s="1124" t="s">
        <v>111</v>
      </c>
      <c r="I6" s="1126" t="s">
        <v>63</v>
      </c>
      <c r="J6" s="1127"/>
    </row>
    <row r="7" spans="1:22" ht="39" customHeight="1">
      <c r="A7" s="1132"/>
      <c r="B7" s="1128"/>
      <c r="C7" s="1122" t="s">
        <v>110</v>
      </c>
      <c r="D7" s="1123"/>
      <c r="E7" s="1124"/>
      <c r="F7" s="1126" t="s">
        <v>110</v>
      </c>
      <c r="G7" s="1123"/>
      <c r="H7" s="1124"/>
      <c r="I7" s="1126" t="s">
        <v>110</v>
      </c>
      <c r="J7" s="1127"/>
    </row>
    <row r="8" spans="1:22" ht="15" thickBot="1">
      <c r="A8" s="1133"/>
      <c r="B8" s="1129"/>
      <c r="C8" s="888" t="s">
        <v>3</v>
      </c>
      <c r="D8" s="887" t="s">
        <v>43</v>
      </c>
      <c r="E8" s="1125"/>
      <c r="F8" s="889" t="s">
        <v>3</v>
      </c>
      <c r="G8" s="887" t="s">
        <v>43</v>
      </c>
      <c r="H8" s="1125"/>
      <c r="I8" s="889" t="s">
        <v>3</v>
      </c>
      <c r="J8" s="736" t="s">
        <v>43</v>
      </c>
    </row>
    <row r="9" spans="1:22" ht="14.15" customHeight="1">
      <c r="A9" s="302" t="s">
        <v>6</v>
      </c>
      <c r="B9" s="253">
        <f>SUM(E9,H9)</f>
        <v>169044</v>
      </c>
      <c r="C9" s="158">
        <f>SUM(F9,I9)</f>
        <v>108428</v>
      </c>
      <c r="D9" s="175">
        <f>C9/B9*100</f>
        <v>64.141880220534304</v>
      </c>
      <c r="E9" s="649">
        <v>28170</v>
      </c>
      <c r="F9" s="159">
        <v>15675</v>
      </c>
      <c r="G9" s="175">
        <f>F9/E9*100</f>
        <v>55.644302449414276</v>
      </c>
      <c r="H9" s="649">
        <v>140874</v>
      </c>
      <c r="I9" s="159">
        <v>92753</v>
      </c>
      <c r="J9" s="166">
        <f t="shared" ref="J9:J27" si="0">I9/H9*100</f>
        <v>65.84110623677897</v>
      </c>
    </row>
    <row r="10" spans="1:22" ht="14.15" customHeight="1">
      <c r="A10" s="303" t="s">
        <v>7</v>
      </c>
      <c r="B10" s="168">
        <f t="shared" ref="B10:B24" si="1">SUM(E10,H10)</f>
        <v>154527</v>
      </c>
      <c r="C10" s="99">
        <f t="shared" ref="C10:C24" si="2">SUM(F10,I10)</f>
        <v>90293</v>
      </c>
      <c r="D10" s="172">
        <f t="shared" ref="D10:D26" si="3">C10/B10*100</f>
        <v>58.431859804435469</v>
      </c>
      <c r="E10" s="647">
        <v>28214</v>
      </c>
      <c r="F10" s="100">
        <v>14456</v>
      </c>
      <c r="G10" s="172">
        <f t="shared" ref="G10:G27" si="4">F10/E10*100</f>
        <v>51.236974551641033</v>
      </c>
      <c r="H10" s="647">
        <v>126313</v>
      </c>
      <c r="I10" s="100">
        <v>75837</v>
      </c>
      <c r="J10" s="171">
        <f t="shared" si="0"/>
        <v>60.038950860164832</v>
      </c>
    </row>
    <row r="11" spans="1:22" ht="14.15" customHeight="1">
      <c r="A11" s="305" t="s">
        <v>109</v>
      </c>
      <c r="B11" s="253">
        <f t="shared" si="1"/>
        <v>60807</v>
      </c>
      <c r="C11" s="158">
        <f t="shared" si="2"/>
        <v>51292</v>
      </c>
      <c r="D11" s="175">
        <f t="shared" si="3"/>
        <v>84.352130511289815</v>
      </c>
      <c r="E11" s="649">
        <v>15063</v>
      </c>
      <c r="F11" s="159">
        <v>12033</v>
      </c>
      <c r="G11" s="175">
        <f t="shared" si="4"/>
        <v>79.884485162318271</v>
      </c>
      <c r="H11" s="649">
        <v>45744</v>
      </c>
      <c r="I11" s="159">
        <v>39259</v>
      </c>
      <c r="J11" s="166">
        <f t="shared" si="0"/>
        <v>85.8232773697097</v>
      </c>
    </row>
    <row r="12" spans="1:22" ht="14.15" customHeight="1">
      <c r="A12" s="303" t="s">
        <v>9</v>
      </c>
      <c r="B12" s="304">
        <f t="shared" si="1"/>
        <v>11567</v>
      </c>
      <c r="C12" s="99">
        <f t="shared" si="2"/>
        <v>7379</v>
      </c>
      <c r="D12" s="172">
        <f t="shared" si="3"/>
        <v>63.793550618137807</v>
      </c>
      <c r="E12" s="647">
        <v>3072</v>
      </c>
      <c r="F12" s="100">
        <v>1862</v>
      </c>
      <c r="G12" s="172">
        <f t="shared" si="4"/>
        <v>60.611979166666664</v>
      </c>
      <c r="H12" s="647">
        <v>8495</v>
      </c>
      <c r="I12" s="100">
        <v>5517</v>
      </c>
      <c r="J12" s="171">
        <f t="shared" si="0"/>
        <v>64.944084755738672</v>
      </c>
    </row>
    <row r="13" spans="1:22" ht="14.15" customHeight="1">
      <c r="A13" s="305" t="s">
        <v>10</v>
      </c>
      <c r="B13" s="306">
        <f t="shared" si="1"/>
        <v>12706</v>
      </c>
      <c r="C13" s="158">
        <f t="shared" si="2"/>
        <v>9204</v>
      </c>
      <c r="D13" s="175">
        <f t="shared" si="3"/>
        <v>72.438218164646628</v>
      </c>
      <c r="E13" s="649">
        <v>2306</v>
      </c>
      <c r="F13" s="159">
        <v>1486</v>
      </c>
      <c r="G13" s="175">
        <f t="shared" si="4"/>
        <v>64.440589765828264</v>
      </c>
      <c r="H13" s="649">
        <v>10400</v>
      </c>
      <c r="I13" s="159">
        <v>7718</v>
      </c>
      <c r="J13" s="166">
        <f t="shared" si="0"/>
        <v>74.211538461538467</v>
      </c>
    </row>
    <row r="14" spans="1:22" ht="14.15" customHeight="1">
      <c r="A14" s="307" t="s">
        <v>11</v>
      </c>
      <c r="B14" s="304">
        <f t="shared" si="1"/>
        <v>35146</v>
      </c>
      <c r="C14" s="99">
        <f t="shared" si="2"/>
        <v>23531</v>
      </c>
      <c r="D14" s="172">
        <f t="shared" si="3"/>
        <v>66.952142491321908</v>
      </c>
      <c r="E14" s="647">
        <v>10439</v>
      </c>
      <c r="F14" s="100">
        <v>6785</v>
      </c>
      <c r="G14" s="172">
        <f t="shared" si="4"/>
        <v>64.996647188428014</v>
      </c>
      <c r="H14" s="647">
        <v>24707</v>
      </c>
      <c r="I14" s="100">
        <v>16746</v>
      </c>
      <c r="J14" s="171">
        <f t="shared" si="0"/>
        <v>67.778362407414903</v>
      </c>
    </row>
    <row r="15" spans="1:22" ht="14.15" customHeight="1">
      <c r="A15" s="305" t="s">
        <v>12</v>
      </c>
      <c r="B15" s="306">
        <f t="shared" si="1"/>
        <v>109648</v>
      </c>
      <c r="C15" s="158">
        <f t="shared" si="2"/>
        <v>79951</v>
      </c>
      <c r="D15" s="175">
        <f t="shared" si="3"/>
        <v>72.916058660440683</v>
      </c>
      <c r="E15" s="649">
        <v>19020</v>
      </c>
      <c r="F15" s="159">
        <v>12556</v>
      </c>
      <c r="G15" s="175">
        <f t="shared" si="4"/>
        <v>66.014721345951628</v>
      </c>
      <c r="H15" s="649">
        <v>90628</v>
      </c>
      <c r="I15" s="159">
        <v>67395</v>
      </c>
      <c r="J15" s="166">
        <f t="shared" si="0"/>
        <v>74.364434832502084</v>
      </c>
    </row>
    <row r="16" spans="1:22" ht="14.15" customHeight="1">
      <c r="A16" s="307" t="s">
        <v>21</v>
      </c>
      <c r="B16" s="304">
        <f t="shared" si="1"/>
        <v>6405</v>
      </c>
      <c r="C16" s="99">
        <f t="shared" si="2"/>
        <v>4150</v>
      </c>
      <c r="D16" s="172">
        <f t="shared" si="3"/>
        <v>64.793130366900868</v>
      </c>
      <c r="E16" s="647">
        <v>1702</v>
      </c>
      <c r="F16" s="100">
        <v>1040</v>
      </c>
      <c r="G16" s="172">
        <f t="shared" si="4"/>
        <v>61.104582843713274</v>
      </c>
      <c r="H16" s="647">
        <v>4703</v>
      </c>
      <c r="I16" s="100">
        <v>3110</v>
      </c>
      <c r="J16" s="171">
        <f t="shared" si="0"/>
        <v>66.128003402083777</v>
      </c>
    </row>
    <row r="17" spans="1:10" ht="14.15" customHeight="1">
      <c r="A17" s="305" t="s">
        <v>13</v>
      </c>
      <c r="B17" s="306">
        <f t="shared" si="1"/>
        <v>79187</v>
      </c>
      <c r="C17" s="158">
        <f t="shared" si="2"/>
        <v>50304</v>
      </c>
      <c r="D17" s="175">
        <f t="shared" si="3"/>
        <v>63.525578693472418</v>
      </c>
      <c r="E17" s="649">
        <v>12903</v>
      </c>
      <c r="F17" s="159">
        <v>6919</v>
      </c>
      <c r="G17" s="175">
        <f t="shared" si="4"/>
        <v>53.623188405797109</v>
      </c>
      <c r="H17" s="649">
        <v>66284</v>
      </c>
      <c r="I17" s="159">
        <v>43385</v>
      </c>
      <c r="J17" s="166">
        <f t="shared" si="0"/>
        <v>65.453201375897649</v>
      </c>
    </row>
    <row r="18" spans="1:10" ht="14.15" customHeight="1">
      <c r="A18" s="307" t="s">
        <v>14</v>
      </c>
      <c r="B18" s="304">
        <f t="shared" si="1"/>
        <v>213126</v>
      </c>
      <c r="C18" s="99">
        <f t="shared" si="2"/>
        <v>145037</v>
      </c>
      <c r="D18" s="172">
        <f t="shared" si="3"/>
        <v>68.052232012987616</v>
      </c>
      <c r="E18" s="647">
        <v>35852</v>
      </c>
      <c r="F18" s="100">
        <v>21493</v>
      </c>
      <c r="G18" s="172">
        <f t="shared" si="4"/>
        <v>59.949235746959729</v>
      </c>
      <c r="H18" s="647">
        <v>177274</v>
      </c>
      <c r="I18" s="100">
        <v>123544</v>
      </c>
      <c r="J18" s="171">
        <f t="shared" si="0"/>
        <v>69.690986833940684</v>
      </c>
    </row>
    <row r="19" spans="1:10" ht="14.15" customHeight="1">
      <c r="A19" s="305" t="s">
        <v>15</v>
      </c>
      <c r="B19" s="306">
        <f t="shared" si="1"/>
        <v>51665</v>
      </c>
      <c r="C19" s="158">
        <f t="shared" si="2"/>
        <v>32695</v>
      </c>
      <c r="D19" s="175">
        <f t="shared" si="3"/>
        <v>63.282686538275421</v>
      </c>
      <c r="E19" s="649">
        <v>9225</v>
      </c>
      <c r="F19" s="159">
        <v>5300</v>
      </c>
      <c r="G19" s="175">
        <f t="shared" si="4"/>
        <v>57.452574525745263</v>
      </c>
      <c r="H19" s="649">
        <v>42440</v>
      </c>
      <c r="I19" s="159">
        <v>27395</v>
      </c>
      <c r="J19" s="166">
        <f t="shared" si="0"/>
        <v>64.54995287464655</v>
      </c>
    </row>
    <row r="20" spans="1:10" ht="14.15" customHeight="1">
      <c r="A20" s="303" t="s">
        <v>16</v>
      </c>
      <c r="B20" s="304">
        <f t="shared" si="1"/>
        <v>9606</v>
      </c>
      <c r="C20" s="99">
        <f t="shared" si="2"/>
        <v>5862</v>
      </c>
      <c r="D20" s="172">
        <f t="shared" si="3"/>
        <v>61.024359775140539</v>
      </c>
      <c r="E20" s="647">
        <v>1608</v>
      </c>
      <c r="F20" s="100">
        <v>869</v>
      </c>
      <c r="G20" s="172">
        <f t="shared" si="4"/>
        <v>54.042288557213936</v>
      </c>
      <c r="H20" s="647">
        <v>7998</v>
      </c>
      <c r="I20" s="100">
        <v>4993</v>
      </c>
      <c r="J20" s="171">
        <f t="shared" si="0"/>
        <v>62.428107026756685</v>
      </c>
    </row>
    <row r="21" spans="1:10" ht="14.15" customHeight="1">
      <c r="A21" s="305" t="s">
        <v>17</v>
      </c>
      <c r="B21" s="306">
        <f t="shared" si="1"/>
        <v>19600</v>
      </c>
      <c r="C21" s="158">
        <f t="shared" si="2"/>
        <v>12956</v>
      </c>
      <c r="D21" s="175">
        <f t="shared" si="3"/>
        <v>66.102040816326536</v>
      </c>
      <c r="E21" s="649">
        <v>4586</v>
      </c>
      <c r="F21" s="159">
        <v>2766</v>
      </c>
      <c r="G21" s="175">
        <f t="shared" si="4"/>
        <v>60.313999127780207</v>
      </c>
      <c r="H21" s="649">
        <v>15014</v>
      </c>
      <c r="I21" s="159">
        <v>10190</v>
      </c>
      <c r="J21" s="166">
        <f t="shared" si="0"/>
        <v>67.869988011189548</v>
      </c>
    </row>
    <row r="22" spans="1:10" ht="14.15" customHeight="1">
      <c r="A22" s="307" t="s">
        <v>18</v>
      </c>
      <c r="B22" s="304">
        <f t="shared" si="1"/>
        <v>9381</v>
      </c>
      <c r="C22" s="99">
        <f t="shared" si="2"/>
        <v>6245</v>
      </c>
      <c r="D22" s="172">
        <f t="shared" si="3"/>
        <v>66.570728067370226</v>
      </c>
      <c r="E22" s="647">
        <v>2570</v>
      </c>
      <c r="F22" s="100">
        <v>1634</v>
      </c>
      <c r="G22" s="172">
        <f t="shared" si="4"/>
        <v>63.579766536964975</v>
      </c>
      <c r="H22" s="647">
        <v>6811</v>
      </c>
      <c r="I22" s="100">
        <v>4611</v>
      </c>
      <c r="J22" s="171">
        <f t="shared" si="0"/>
        <v>67.699309939803271</v>
      </c>
    </row>
    <row r="23" spans="1:10" ht="14.15" customHeight="1">
      <c r="A23" s="305" t="s">
        <v>19</v>
      </c>
      <c r="B23" s="306">
        <f t="shared" si="1"/>
        <v>23955</v>
      </c>
      <c r="C23" s="158">
        <f t="shared" si="2"/>
        <v>16015</v>
      </c>
      <c r="D23" s="175">
        <f t="shared" si="3"/>
        <v>66.854518889584639</v>
      </c>
      <c r="E23" s="649">
        <v>4339</v>
      </c>
      <c r="F23" s="159">
        <v>2622</v>
      </c>
      <c r="G23" s="175">
        <f t="shared" si="4"/>
        <v>60.428670200507028</v>
      </c>
      <c r="H23" s="649">
        <v>19616</v>
      </c>
      <c r="I23" s="159">
        <v>13393</v>
      </c>
      <c r="J23" s="166">
        <f t="shared" si="0"/>
        <v>68.275897226753671</v>
      </c>
    </row>
    <row r="24" spans="1:10" ht="14.15" customHeight="1" thickBot="1">
      <c r="A24" s="308" t="s">
        <v>20</v>
      </c>
      <c r="B24" s="309">
        <f t="shared" si="1"/>
        <v>9700</v>
      </c>
      <c r="C24" s="111">
        <f t="shared" si="2"/>
        <v>6750</v>
      </c>
      <c r="D24" s="179">
        <f t="shared" si="3"/>
        <v>69.587628865979383</v>
      </c>
      <c r="E24" s="652">
        <v>2437</v>
      </c>
      <c r="F24" s="112">
        <v>1649</v>
      </c>
      <c r="G24" s="179">
        <f t="shared" si="4"/>
        <v>67.665162084530166</v>
      </c>
      <c r="H24" s="652">
        <v>7263</v>
      </c>
      <c r="I24" s="112">
        <v>5101</v>
      </c>
      <c r="J24" s="178">
        <f t="shared" si="0"/>
        <v>70.232686217816337</v>
      </c>
    </row>
    <row r="25" spans="1:10" ht="14.15" customHeight="1">
      <c r="A25" s="310" t="s">
        <v>26</v>
      </c>
      <c r="B25" s="258">
        <f>SUM(B9,B10,B13,B14,B15,B17,B18,B19,B20,B23)</f>
        <v>858610</v>
      </c>
      <c r="C25" s="122">
        <f>SUM(C9,C10,C13,C14,C15,C17,C18,C19,C20,C23)</f>
        <v>561320</v>
      </c>
      <c r="D25" s="184">
        <f t="shared" si="3"/>
        <v>65.375432384901174</v>
      </c>
      <c r="E25" s="653">
        <f t="shared" ref="E25:F25" si="5">SUM(E9,E10,E13,E14,E15,E17,E18,E19,E20,E23)</f>
        <v>152076</v>
      </c>
      <c r="F25" s="126">
        <f t="shared" si="5"/>
        <v>88161</v>
      </c>
      <c r="G25" s="184">
        <f t="shared" si="4"/>
        <v>57.97167205870749</v>
      </c>
      <c r="H25" s="653">
        <f t="shared" ref="H25:I25" si="6">SUM(H9,H10,H13,H14,H15,H17,H18,H19,H20,H23)</f>
        <v>706534</v>
      </c>
      <c r="I25" s="126">
        <f t="shared" si="6"/>
        <v>473159</v>
      </c>
      <c r="J25" s="182">
        <f t="shared" si="0"/>
        <v>66.969034752750758</v>
      </c>
    </row>
    <row r="26" spans="1:10" ht="14.15" customHeight="1">
      <c r="A26" s="311" t="s">
        <v>25</v>
      </c>
      <c r="B26" s="261">
        <f>SUM(B11,B12,B16,B21,B22,B24)</f>
        <v>117460</v>
      </c>
      <c r="C26" s="134">
        <f>SUM(C11,C12,C16,C21,C22,C24)</f>
        <v>88772</v>
      </c>
      <c r="D26" s="190">
        <f t="shared" si="3"/>
        <v>75.576366422611954</v>
      </c>
      <c r="E26" s="654">
        <f t="shared" ref="E26:F26" si="7">SUM(E11,E12,E16,E21,E22,E24)</f>
        <v>29430</v>
      </c>
      <c r="F26" s="138">
        <f t="shared" si="7"/>
        <v>20984</v>
      </c>
      <c r="G26" s="190">
        <f t="shared" si="4"/>
        <v>71.301393136255513</v>
      </c>
      <c r="H26" s="654">
        <f t="shared" ref="H26:I26" si="8">SUM(H11,H12,H16,H21,H22,H24)</f>
        <v>88030</v>
      </c>
      <c r="I26" s="138">
        <f t="shared" si="8"/>
        <v>67788</v>
      </c>
      <c r="J26" s="188">
        <f t="shared" si="0"/>
        <v>77.005566284221288</v>
      </c>
    </row>
    <row r="27" spans="1:10" ht="14.15" customHeight="1" thickBot="1">
      <c r="A27" s="312" t="s">
        <v>24</v>
      </c>
      <c r="B27" s="264">
        <f>SUM(B9:B24)</f>
        <v>976070</v>
      </c>
      <c r="C27" s="146">
        <f>SUM(C9:C24)</f>
        <v>650092</v>
      </c>
      <c r="D27" s="195">
        <f>C27/B27*100</f>
        <v>66.603010030018339</v>
      </c>
      <c r="E27" s="655">
        <f t="shared" ref="E27:F27" si="9">SUM(E9:E24)</f>
        <v>181506</v>
      </c>
      <c r="F27" s="150">
        <f t="shared" si="9"/>
        <v>109145</v>
      </c>
      <c r="G27" s="195">
        <f t="shared" si="4"/>
        <v>60.132998358180998</v>
      </c>
      <c r="H27" s="655">
        <f t="shared" ref="H27:I27" si="10">SUM(H9:H24)</f>
        <v>794564</v>
      </c>
      <c r="I27" s="150">
        <f t="shared" si="10"/>
        <v>540947</v>
      </c>
      <c r="J27" s="193">
        <f t="shared" si="0"/>
        <v>68.080985295080069</v>
      </c>
    </row>
    <row r="28" spans="1:10" ht="14.15" customHeight="1">
      <c r="A28" s="1066" t="s">
        <v>108</v>
      </c>
      <c r="B28" s="1066"/>
      <c r="C28" s="1066"/>
      <c r="D28" s="1066"/>
      <c r="E28" s="1121"/>
      <c r="F28" s="1121"/>
      <c r="G28" s="1121"/>
      <c r="H28" s="1121"/>
      <c r="I28" s="1121"/>
      <c r="J28" s="1121"/>
    </row>
    <row r="29" spans="1:10" ht="30" customHeight="1">
      <c r="A29" s="1066" t="s">
        <v>105</v>
      </c>
      <c r="B29" s="1066"/>
      <c r="C29" s="1066"/>
      <c r="D29" s="1066"/>
      <c r="E29" s="1121"/>
      <c r="F29" s="1121"/>
      <c r="G29" s="1121"/>
      <c r="H29" s="1121"/>
      <c r="I29" s="1121"/>
      <c r="J29" s="1121"/>
    </row>
    <row r="30" spans="1:10" ht="14.25" customHeight="1">
      <c r="A30" s="313"/>
      <c r="B30" s="313"/>
      <c r="C30" s="313"/>
      <c r="D30" s="313"/>
      <c r="E30" s="313"/>
      <c r="F30" s="313"/>
      <c r="G30" s="313"/>
      <c r="H30" s="313"/>
      <c r="I30" s="313"/>
      <c r="J30" s="313"/>
    </row>
    <row r="31" spans="1:10" ht="23.5">
      <c r="A31" s="1130">
        <v>2019</v>
      </c>
      <c r="B31" s="1130"/>
      <c r="C31" s="1130"/>
      <c r="D31" s="1130"/>
      <c r="E31" s="1130"/>
      <c r="F31" s="1130"/>
      <c r="G31" s="1130"/>
      <c r="H31" s="1130"/>
      <c r="I31" s="1130"/>
      <c r="J31" s="1130"/>
    </row>
    <row r="32" spans="1:10" ht="14.5">
      <c r="A32" s="157"/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0" ht="30" customHeight="1">
      <c r="A33" s="1131" t="s">
        <v>490</v>
      </c>
      <c r="B33" s="1131"/>
      <c r="C33" s="1131"/>
      <c r="D33" s="1131"/>
      <c r="E33" s="1131"/>
      <c r="F33" s="1131"/>
      <c r="G33" s="1131"/>
      <c r="H33" s="1131"/>
      <c r="I33" s="1131"/>
      <c r="J33" s="1131"/>
    </row>
    <row r="34" spans="1:10" ht="14.5">
      <c r="A34" s="1132" t="s">
        <v>5</v>
      </c>
      <c r="B34" s="1090" t="s">
        <v>0</v>
      </c>
      <c r="C34" s="1093"/>
      <c r="D34" s="1041"/>
      <c r="E34" s="1110" t="s">
        <v>63</v>
      </c>
      <c r="F34" s="1112"/>
      <c r="G34" s="1112"/>
      <c r="H34" s="1112"/>
      <c r="I34" s="1112"/>
      <c r="J34" s="1112"/>
    </row>
    <row r="35" spans="1:10" ht="14.5">
      <c r="A35" s="1132"/>
      <c r="B35" s="1090"/>
      <c r="C35" s="1093"/>
      <c r="D35" s="1041"/>
      <c r="E35" s="1090" t="s">
        <v>113</v>
      </c>
      <c r="F35" s="1093"/>
      <c r="G35" s="1041"/>
      <c r="H35" s="1090" t="s">
        <v>112</v>
      </c>
      <c r="I35" s="1091"/>
      <c r="J35" s="1091"/>
    </row>
    <row r="36" spans="1:10" ht="14.5">
      <c r="A36" s="1132"/>
      <c r="B36" s="1124" t="s">
        <v>111</v>
      </c>
      <c r="C36" s="1126" t="s">
        <v>63</v>
      </c>
      <c r="D36" s="1123"/>
      <c r="E36" s="1124" t="s">
        <v>111</v>
      </c>
      <c r="F36" s="1126" t="s">
        <v>63</v>
      </c>
      <c r="G36" s="1123"/>
      <c r="H36" s="1124" t="s">
        <v>111</v>
      </c>
      <c r="I36" s="1126" t="s">
        <v>63</v>
      </c>
      <c r="J36" s="1127"/>
    </row>
    <row r="37" spans="1:10" ht="36.75" customHeight="1">
      <c r="A37" s="1132"/>
      <c r="B37" s="1124"/>
      <c r="C37" s="1126" t="s">
        <v>110</v>
      </c>
      <c r="D37" s="1123"/>
      <c r="E37" s="1124"/>
      <c r="F37" s="1126" t="s">
        <v>110</v>
      </c>
      <c r="G37" s="1123"/>
      <c r="H37" s="1124"/>
      <c r="I37" s="1126" t="s">
        <v>110</v>
      </c>
      <c r="J37" s="1127"/>
    </row>
    <row r="38" spans="1:10" ht="17.25" customHeight="1" thickBot="1">
      <c r="A38" s="1133"/>
      <c r="B38" s="1125"/>
      <c r="C38" s="889" t="s">
        <v>3</v>
      </c>
      <c r="D38" s="887" t="s">
        <v>43</v>
      </c>
      <c r="E38" s="1125"/>
      <c r="F38" s="889" t="s">
        <v>3</v>
      </c>
      <c r="G38" s="887" t="s">
        <v>43</v>
      </c>
      <c r="H38" s="1125"/>
      <c r="I38" s="889" t="s">
        <v>3</v>
      </c>
      <c r="J38" s="736" t="s">
        <v>43</v>
      </c>
    </row>
    <row r="39" spans="1:10" ht="14.15" customHeight="1">
      <c r="A39" s="302" t="s">
        <v>6</v>
      </c>
      <c r="B39" s="649">
        <f t="shared" ref="B39:B54" si="11">SUM(E39,H39)</f>
        <v>164574</v>
      </c>
      <c r="C39" s="159">
        <f t="shared" ref="C39:C54" si="12">SUM(F39,I39)</f>
        <v>103672</v>
      </c>
      <c r="D39" s="175">
        <f t="shared" ref="D39:D54" si="13">C39/B39*100</f>
        <v>62.994154605223187</v>
      </c>
      <c r="E39" s="649">
        <f>25041+2716</f>
        <v>27757</v>
      </c>
      <c r="F39" s="159">
        <f>14183+1162</f>
        <v>15345</v>
      </c>
      <c r="G39" s="175">
        <f t="shared" ref="G39:G54" si="14">F39/E39*100</f>
        <v>55.283351947256541</v>
      </c>
      <c r="H39" s="649">
        <v>136817</v>
      </c>
      <c r="I39" s="159">
        <f>88179+148</f>
        <v>88327</v>
      </c>
      <c r="J39" s="166">
        <f t="shared" ref="J39:J54" si="15">I39/H39*100</f>
        <v>64.558497847489718</v>
      </c>
    </row>
    <row r="40" spans="1:10" ht="14.15" customHeight="1">
      <c r="A40" s="303" t="s">
        <v>7</v>
      </c>
      <c r="B40" s="647">
        <f t="shared" si="11"/>
        <v>146342</v>
      </c>
      <c r="C40" s="100">
        <f t="shared" si="12"/>
        <v>86305</v>
      </c>
      <c r="D40" s="172">
        <f t="shared" si="13"/>
        <v>58.974867092153993</v>
      </c>
      <c r="E40" s="647">
        <f>24320+2208</f>
        <v>26528</v>
      </c>
      <c r="F40" s="100">
        <f>12654+1243</f>
        <v>13897</v>
      </c>
      <c r="G40" s="172">
        <f t="shared" si="14"/>
        <v>52.386158021712902</v>
      </c>
      <c r="H40" s="647">
        <v>119814</v>
      </c>
      <c r="I40" s="100">
        <f>71957+451</f>
        <v>72408</v>
      </c>
      <c r="J40" s="171">
        <f t="shared" si="15"/>
        <v>60.433672191897436</v>
      </c>
    </row>
    <row r="41" spans="1:10" ht="14.15" customHeight="1">
      <c r="A41" s="305" t="s">
        <v>109</v>
      </c>
      <c r="B41" s="649">
        <f t="shared" si="11"/>
        <v>58001</v>
      </c>
      <c r="C41" s="159">
        <f t="shared" si="12"/>
        <v>49541</v>
      </c>
      <c r="D41" s="175">
        <f t="shared" si="13"/>
        <v>85.414044585438191</v>
      </c>
      <c r="E41" s="649">
        <f>13400+863</f>
        <v>14263</v>
      </c>
      <c r="F41" s="159">
        <f>11045+468</f>
        <v>11513</v>
      </c>
      <c r="G41" s="175">
        <f t="shared" si="14"/>
        <v>80.719343756572954</v>
      </c>
      <c r="H41" s="649">
        <v>43738</v>
      </c>
      <c r="I41" s="159">
        <f>37718+310</f>
        <v>38028</v>
      </c>
      <c r="J41" s="166">
        <f t="shared" si="15"/>
        <v>86.944990626000276</v>
      </c>
    </row>
    <row r="42" spans="1:10" ht="14.15" customHeight="1">
      <c r="A42" s="303" t="s">
        <v>9</v>
      </c>
      <c r="B42" s="647">
        <f t="shared" si="11"/>
        <v>10521</v>
      </c>
      <c r="C42" s="100">
        <f t="shared" si="12"/>
        <v>6683</v>
      </c>
      <c r="D42" s="172">
        <f t="shared" si="13"/>
        <v>63.520577891835373</v>
      </c>
      <c r="E42" s="647">
        <f>2671+200</f>
        <v>2871</v>
      </c>
      <c r="F42" s="100">
        <f>1666+116</f>
        <v>1782</v>
      </c>
      <c r="G42" s="172">
        <f t="shared" si="14"/>
        <v>62.068965517241381</v>
      </c>
      <c r="H42" s="647">
        <v>7650</v>
      </c>
      <c r="I42" s="100">
        <f>4894+7</f>
        <v>4901</v>
      </c>
      <c r="J42" s="171">
        <f t="shared" si="15"/>
        <v>64.06535947712419</v>
      </c>
    </row>
    <row r="43" spans="1:10" ht="14.15" customHeight="1">
      <c r="A43" s="305" t="s">
        <v>10</v>
      </c>
      <c r="B43" s="649">
        <f t="shared" si="11"/>
        <v>12158</v>
      </c>
      <c r="C43" s="159">
        <f t="shared" si="12"/>
        <v>9003</v>
      </c>
      <c r="D43" s="175">
        <f t="shared" si="13"/>
        <v>74.050008225037018</v>
      </c>
      <c r="E43" s="649">
        <f>1999+146</f>
        <v>2145</v>
      </c>
      <c r="F43" s="159">
        <f>1410+49</f>
        <v>1459</v>
      </c>
      <c r="G43" s="175">
        <f t="shared" si="14"/>
        <v>68.018648018648022</v>
      </c>
      <c r="H43" s="649">
        <v>10013</v>
      </c>
      <c r="I43" s="159">
        <f>7534+10</f>
        <v>7544</v>
      </c>
      <c r="J43" s="166">
        <f t="shared" si="15"/>
        <v>75.342055328073513</v>
      </c>
    </row>
    <row r="44" spans="1:10" ht="14.15" customHeight="1">
      <c r="A44" s="307" t="s">
        <v>11</v>
      </c>
      <c r="B44" s="647">
        <f t="shared" si="11"/>
        <v>33392</v>
      </c>
      <c r="C44" s="100">
        <f t="shared" si="12"/>
        <v>22889</v>
      </c>
      <c r="D44" s="172">
        <f t="shared" si="13"/>
        <v>68.546358409199797</v>
      </c>
      <c r="E44" s="647">
        <f>9815+186</f>
        <v>10001</v>
      </c>
      <c r="F44" s="100">
        <f>6558+177</f>
        <v>6735</v>
      </c>
      <c r="G44" s="172">
        <f t="shared" si="14"/>
        <v>67.343265673432668</v>
      </c>
      <c r="H44" s="647">
        <v>23391</v>
      </c>
      <c r="I44" s="100">
        <f>16046+108</f>
        <v>16154</v>
      </c>
      <c r="J44" s="171">
        <f t="shared" si="15"/>
        <v>69.060749861057673</v>
      </c>
    </row>
    <row r="45" spans="1:10" ht="14.15" customHeight="1">
      <c r="A45" s="305" t="s">
        <v>12</v>
      </c>
      <c r="B45" s="649">
        <f t="shared" si="11"/>
        <v>105571</v>
      </c>
      <c r="C45" s="159">
        <f t="shared" si="12"/>
        <v>77215</v>
      </c>
      <c r="D45" s="175">
        <f t="shared" si="13"/>
        <v>73.140351043373656</v>
      </c>
      <c r="E45" s="649">
        <f>16702+2008</f>
        <v>18710</v>
      </c>
      <c r="F45" s="159">
        <f>11405+969</f>
        <v>12374</v>
      </c>
      <c r="G45" s="175">
        <f t="shared" si="14"/>
        <v>66.135756280064143</v>
      </c>
      <c r="H45" s="649">
        <v>86861</v>
      </c>
      <c r="I45" s="159">
        <f>64720+121</f>
        <v>64841</v>
      </c>
      <c r="J45" s="166">
        <f t="shared" si="15"/>
        <v>74.649152093574784</v>
      </c>
    </row>
    <row r="46" spans="1:10" ht="14.15" customHeight="1">
      <c r="A46" s="307" t="s">
        <v>21</v>
      </c>
      <c r="B46" s="647">
        <f t="shared" si="11"/>
        <v>5783</v>
      </c>
      <c r="C46" s="100">
        <f t="shared" si="12"/>
        <v>3865</v>
      </c>
      <c r="D46" s="172">
        <f t="shared" si="13"/>
        <v>66.833823275116728</v>
      </c>
      <c r="E46" s="647">
        <f>1320+177</f>
        <v>1497</v>
      </c>
      <c r="F46" s="100">
        <f>823+102</f>
        <v>925</v>
      </c>
      <c r="G46" s="172">
        <f t="shared" si="14"/>
        <v>61.790247160988642</v>
      </c>
      <c r="H46" s="647">
        <v>4286</v>
      </c>
      <c r="I46" s="100">
        <f>2895+45</f>
        <v>2940</v>
      </c>
      <c r="J46" s="171">
        <f t="shared" si="15"/>
        <v>68.595426971535232</v>
      </c>
    </row>
    <row r="47" spans="1:10" ht="14.15" customHeight="1">
      <c r="A47" s="305" t="s">
        <v>13</v>
      </c>
      <c r="B47" s="649">
        <f t="shared" si="11"/>
        <v>76774</v>
      </c>
      <c r="C47" s="159">
        <f t="shared" si="12"/>
        <v>48421</v>
      </c>
      <c r="D47" s="175">
        <f t="shared" si="13"/>
        <v>63.069528746711121</v>
      </c>
      <c r="E47" s="649">
        <f>11076+1886</f>
        <v>12962</v>
      </c>
      <c r="F47" s="159">
        <f>6316+653</f>
        <v>6969</v>
      </c>
      <c r="G47" s="175">
        <f t="shared" si="14"/>
        <v>53.764851103224807</v>
      </c>
      <c r="H47" s="649">
        <v>63812</v>
      </c>
      <c r="I47" s="159">
        <f>41242+210</f>
        <v>41452</v>
      </c>
      <c r="J47" s="166">
        <f t="shared" si="15"/>
        <v>64.959568733153645</v>
      </c>
    </row>
    <row r="48" spans="1:10" ht="14.15" customHeight="1">
      <c r="A48" s="307" t="s">
        <v>14</v>
      </c>
      <c r="B48" s="647">
        <f t="shared" si="11"/>
        <v>208272</v>
      </c>
      <c r="C48" s="100">
        <f t="shared" si="12"/>
        <v>141898</v>
      </c>
      <c r="D48" s="172">
        <f t="shared" si="13"/>
        <v>68.131097795190911</v>
      </c>
      <c r="E48" s="647">
        <f>24487+10378</f>
        <v>34865</v>
      </c>
      <c r="F48" s="100">
        <f>15293+5783</f>
        <v>21076</v>
      </c>
      <c r="G48" s="172">
        <f t="shared" si="14"/>
        <v>60.450308332138249</v>
      </c>
      <c r="H48" s="647">
        <v>173407</v>
      </c>
      <c r="I48" s="100">
        <f>119565+1257</f>
        <v>120822</v>
      </c>
      <c r="J48" s="171">
        <f t="shared" si="15"/>
        <v>69.67538796011695</v>
      </c>
    </row>
    <row r="49" spans="1:10" ht="14.15" customHeight="1">
      <c r="A49" s="305" t="s">
        <v>15</v>
      </c>
      <c r="B49" s="649">
        <f t="shared" si="11"/>
        <v>51311</v>
      </c>
      <c r="C49" s="159">
        <f t="shared" si="12"/>
        <v>32308</v>
      </c>
      <c r="D49" s="175">
        <f t="shared" si="13"/>
        <v>62.965056225760563</v>
      </c>
      <c r="E49" s="649">
        <f>8962+586</f>
        <v>9548</v>
      </c>
      <c r="F49" s="159">
        <f>5275+283</f>
        <v>5558</v>
      </c>
      <c r="G49" s="175">
        <f t="shared" si="14"/>
        <v>58.21114369501467</v>
      </c>
      <c r="H49" s="649">
        <v>41763</v>
      </c>
      <c r="I49" s="159">
        <f>26693+57</f>
        <v>26750</v>
      </c>
      <c r="J49" s="166">
        <f t="shared" si="15"/>
        <v>64.051911979503387</v>
      </c>
    </row>
    <row r="50" spans="1:10" ht="14.15" customHeight="1">
      <c r="A50" s="303" t="s">
        <v>16</v>
      </c>
      <c r="B50" s="647">
        <f t="shared" si="11"/>
        <v>9915</v>
      </c>
      <c r="C50" s="100">
        <f t="shared" si="12"/>
        <v>6244</v>
      </c>
      <c r="D50" s="172">
        <f t="shared" si="13"/>
        <v>62.975289964699954</v>
      </c>
      <c r="E50" s="647">
        <f>1503+127</f>
        <v>1630</v>
      </c>
      <c r="F50" s="100">
        <f>835+69</f>
        <v>904</v>
      </c>
      <c r="G50" s="172">
        <f t="shared" si="14"/>
        <v>55.460122699386503</v>
      </c>
      <c r="H50" s="647">
        <v>8285</v>
      </c>
      <c r="I50" s="100">
        <f>5307+33</f>
        <v>5340</v>
      </c>
      <c r="J50" s="171">
        <f t="shared" si="15"/>
        <v>64.453832226916106</v>
      </c>
    </row>
    <row r="51" spans="1:10" ht="14.15" customHeight="1">
      <c r="A51" s="305" t="s">
        <v>17</v>
      </c>
      <c r="B51" s="649">
        <f t="shared" si="11"/>
        <v>18302</v>
      </c>
      <c r="C51" s="159">
        <f t="shared" si="12"/>
        <v>11737</v>
      </c>
      <c r="D51" s="175">
        <f t="shared" si="13"/>
        <v>64.129603322041305</v>
      </c>
      <c r="E51" s="649">
        <f>3778+442</f>
        <v>4220</v>
      </c>
      <c r="F51" s="159">
        <f>2232+231</f>
        <v>2463</v>
      </c>
      <c r="G51" s="175">
        <f t="shared" si="14"/>
        <v>58.36492890995261</v>
      </c>
      <c r="H51" s="649">
        <v>14082</v>
      </c>
      <c r="I51" s="159">
        <f>9251+23</f>
        <v>9274</v>
      </c>
      <c r="J51" s="166">
        <f t="shared" si="15"/>
        <v>65.857122567817072</v>
      </c>
    </row>
    <row r="52" spans="1:10" ht="14.15" customHeight="1">
      <c r="A52" s="307" t="s">
        <v>18</v>
      </c>
      <c r="B52" s="647">
        <f t="shared" si="11"/>
        <v>8764</v>
      </c>
      <c r="C52" s="100">
        <f t="shared" si="12"/>
        <v>5687</v>
      </c>
      <c r="D52" s="172">
        <f t="shared" si="13"/>
        <v>64.890460976722949</v>
      </c>
      <c r="E52" s="647">
        <f>2414+75</f>
        <v>2489</v>
      </c>
      <c r="F52" s="100">
        <f>1495+37</f>
        <v>1532</v>
      </c>
      <c r="G52" s="172">
        <f t="shared" si="14"/>
        <v>61.550823623945362</v>
      </c>
      <c r="H52" s="647">
        <v>6275</v>
      </c>
      <c r="I52" s="100">
        <f>4150+5</f>
        <v>4155</v>
      </c>
      <c r="J52" s="171">
        <f t="shared" si="15"/>
        <v>66.215139442231077</v>
      </c>
    </row>
    <row r="53" spans="1:10" ht="14.15" customHeight="1">
      <c r="A53" s="305" t="s">
        <v>19</v>
      </c>
      <c r="B53" s="649">
        <f t="shared" si="11"/>
        <v>24141</v>
      </c>
      <c r="C53" s="159">
        <f t="shared" si="12"/>
        <v>16270</v>
      </c>
      <c r="D53" s="175">
        <f t="shared" si="13"/>
        <v>67.39571683028872</v>
      </c>
      <c r="E53" s="649">
        <f>3568+835</f>
        <v>4403</v>
      </c>
      <c r="F53" s="159">
        <f>2228+512</f>
        <v>2740</v>
      </c>
      <c r="G53" s="175">
        <f t="shared" si="14"/>
        <v>62.230297524415171</v>
      </c>
      <c r="H53" s="649">
        <v>19738</v>
      </c>
      <c r="I53" s="159">
        <f>13300+230</f>
        <v>13530</v>
      </c>
      <c r="J53" s="166">
        <f t="shared" si="15"/>
        <v>68.547978518593581</v>
      </c>
    </row>
    <row r="54" spans="1:10" ht="14.15" customHeight="1" thickBot="1">
      <c r="A54" s="308" t="s">
        <v>20</v>
      </c>
      <c r="B54" s="652">
        <f t="shared" si="11"/>
        <v>8989</v>
      </c>
      <c r="C54" s="112">
        <f t="shared" si="12"/>
        <v>6147</v>
      </c>
      <c r="D54" s="179">
        <f t="shared" si="13"/>
        <v>68.383579931026802</v>
      </c>
      <c r="E54" s="652">
        <f>2238+88</f>
        <v>2326</v>
      </c>
      <c r="F54" s="112">
        <f>1455+51</f>
        <v>1506</v>
      </c>
      <c r="G54" s="179">
        <f t="shared" si="14"/>
        <v>64.746345657781603</v>
      </c>
      <c r="H54" s="652">
        <v>6663</v>
      </c>
      <c r="I54" s="112">
        <f>4640+1</f>
        <v>4641</v>
      </c>
      <c r="J54" s="178">
        <f t="shared" si="15"/>
        <v>69.65330932012607</v>
      </c>
    </row>
    <row r="55" spans="1:10" ht="14.15" customHeight="1">
      <c r="A55" s="310" t="s">
        <v>26</v>
      </c>
      <c r="B55" s="653">
        <v>832450</v>
      </c>
      <c r="C55" s="126">
        <v>544225</v>
      </c>
      <c r="D55" s="184">
        <v>65.376298876809415</v>
      </c>
      <c r="E55" s="653">
        <v>148549</v>
      </c>
      <c r="F55" s="126">
        <v>87057</v>
      </c>
      <c r="G55" s="184">
        <v>58.604904778894507</v>
      </c>
      <c r="H55" s="653">
        <v>683901</v>
      </c>
      <c r="I55" s="126">
        <v>457168</v>
      </c>
      <c r="J55" s="182">
        <v>66.847102139052296</v>
      </c>
    </row>
    <row r="56" spans="1:10" ht="14.15" customHeight="1">
      <c r="A56" s="311" t="s">
        <v>25</v>
      </c>
      <c r="B56" s="654">
        <v>110360</v>
      </c>
      <c r="C56" s="138">
        <v>83660</v>
      </c>
      <c r="D56" s="190">
        <v>75.806451612903231</v>
      </c>
      <c r="E56" s="654">
        <v>27666</v>
      </c>
      <c r="F56" s="138">
        <v>19721</v>
      </c>
      <c r="G56" s="190">
        <v>71.282440540735919</v>
      </c>
      <c r="H56" s="654">
        <v>82694</v>
      </c>
      <c r="I56" s="138">
        <v>63939</v>
      </c>
      <c r="J56" s="188">
        <v>77.31999903257794</v>
      </c>
    </row>
    <row r="57" spans="1:10" ht="14.15" customHeight="1" thickBot="1">
      <c r="A57" s="312" t="s">
        <v>24</v>
      </c>
      <c r="B57" s="655">
        <v>942810</v>
      </c>
      <c r="C57" s="150">
        <v>627885</v>
      </c>
      <c r="D57" s="195">
        <v>66.5971934960384</v>
      </c>
      <c r="E57" s="655">
        <v>176215</v>
      </c>
      <c r="F57" s="150">
        <v>106778</v>
      </c>
      <c r="G57" s="195">
        <v>60.595295519677663</v>
      </c>
      <c r="H57" s="655">
        <v>766595</v>
      </c>
      <c r="I57" s="150">
        <v>521107</v>
      </c>
      <c r="J57" s="193">
        <v>67.976832616962028</v>
      </c>
    </row>
    <row r="58" spans="1:10" ht="14.15" customHeight="1">
      <c r="A58" s="1066" t="s">
        <v>108</v>
      </c>
      <c r="B58" s="1066"/>
      <c r="C58" s="1066"/>
      <c r="D58" s="1066"/>
      <c r="E58" s="1121"/>
      <c r="F58" s="1121"/>
      <c r="G58" s="1121"/>
      <c r="H58" s="1121"/>
      <c r="I58" s="1121"/>
      <c r="J58" s="1121"/>
    </row>
    <row r="59" spans="1:10" ht="28" customHeight="1">
      <c r="A59" s="1066" t="s">
        <v>41</v>
      </c>
      <c r="B59" s="1066"/>
      <c r="C59" s="1066"/>
      <c r="D59" s="1066"/>
      <c r="E59" s="1121"/>
      <c r="F59" s="1121"/>
      <c r="G59" s="1121"/>
      <c r="H59" s="1121"/>
      <c r="I59" s="1121"/>
      <c r="J59" s="1121"/>
    </row>
    <row r="60" spans="1:10" ht="14.5">
      <c r="A60" s="157"/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ht="23.5">
      <c r="A61" s="1130">
        <v>2018</v>
      </c>
      <c r="B61" s="1130"/>
      <c r="C61" s="1130"/>
      <c r="D61" s="1130"/>
      <c r="E61" s="1130"/>
      <c r="F61" s="1130"/>
      <c r="G61" s="1130"/>
      <c r="H61" s="1130"/>
      <c r="I61" s="1130"/>
      <c r="J61" s="1130"/>
    </row>
    <row r="62" spans="1:10" ht="14.5">
      <c r="A62" s="87"/>
      <c r="B62" s="70"/>
      <c r="C62" s="70"/>
      <c r="D62" s="70"/>
      <c r="E62" s="70"/>
      <c r="F62" s="70"/>
      <c r="G62" s="70"/>
      <c r="H62" s="70"/>
      <c r="I62" s="70"/>
      <c r="J62" s="70"/>
    </row>
    <row r="63" spans="1:10" ht="30" customHeight="1">
      <c r="A63" s="1131" t="s">
        <v>491</v>
      </c>
      <c r="B63" s="1131"/>
      <c r="C63" s="1131"/>
      <c r="D63" s="1131"/>
      <c r="E63" s="1131"/>
      <c r="F63" s="1131"/>
      <c r="G63" s="1131"/>
      <c r="H63" s="1131"/>
      <c r="I63" s="1131"/>
      <c r="J63" s="1131"/>
    </row>
    <row r="64" spans="1:10" ht="14.5">
      <c r="A64" s="1132" t="s">
        <v>5</v>
      </c>
      <c r="B64" s="1090" t="s">
        <v>0</v>
      </c>
      <c r="C64" s="1093"/>
      <c r="D64" s="1041"/>
      <c r="E64" s="1110" t="s">
        <v>63</v>
      </c>
      <c r="F64" s="1112"/>
      <c r="G64" s="1112"/>
      <c r="H64" s="1112"/>
      <c r="I64" s="1112"/>
      <c r="J64" s="1112"/>
    </row>
    <row r="65" spans="1:10" ht="14.5">
      <c r="A65" s="1132"/>
      <c r="B65" s="1090"/>
      <c r="C65" s="1093"/>
      <c r="D65" s="1041"/>
      <c r="E65" s="1090" t="s">
        <v>113</v>
      </c>
      <c r="F65" s="1093"/>
      <c r="G65" s="1041"/>
      <c r="H65" s="1090" t="s">
        <v>112</v>
      </c>
      <c r="I65" s="1091"/>
      <c r="J65" s="1091"/>
    </row>
    <row r="66" spans="1:10" ht="14.5">
      <c r="A66" s="1132"/>
      <c r="B66" s="1124" t="s">
        <v>111</v>
      </c>
      <c r="C66" s="1126" t="s">
        <v>63</v>
      </c>
      <c r="D66" s="1123"/>
      <c r="E66" s="1124" t="s">
        <v>111</v>
      </c>
      <c r="F66" s="1126" t="s">
        <v>63</v>
      </c>
      <c r="G66" s="1123"/>
      <c r="H66" s="1124" t="s">
        <v>111</v>
      </c>
      <c r="I66" s="1126" t="s">
        <v>63</v>
      </c>
      <c r="J66" s="1127"/>
    </row>
    <row r="67" spans="1:10" ht="47.15" customHeight="1">
      <c r="A67" s="1132"/>
      <c r="B67" s="1124"/>
      <c r="C67" s="1126" t="s">
        <v>110</v>
      </c>
      <c r="D67" s="1123"/>
      <c r="E67" s="1124"/>
      <c r="F67" s="1126" t="s">
        <v>110</v>
      </c>
      <c r="G67" s="1123"/>
      <c r="H67" s="1124"/>
      <c r="I67" s="1126" t="s">
        <v>110</v>
      </c>
      <c r="J67" s="1127"/>
    </row>
    <row r="68" spans="1:10" ht="15" thickBot="1">
      <c r="A68" s="1133"/>
      <c r="B68" s="1125"/>
      <c r="C68" s="889" t="s">
        <v>3</v>
      </c>
      <c r="D68" s="887" t="s">
        <v>43</v>
      </c>
      <c r="E68" s="1125"/>
      <c r="F68" s="889" t="s">
        <v>3</v>
      </c>
      <c r="G68" s="887" t="s">
        <v>43</v>
      </c>
      <c r="H68" s="1125"/>
      <c r="I68" s="889" t="s">
        <v>3</v>
      </c>
      <c r="J68" s="736" t="s">
        <v>43</v>
      </c>
    </row>
    <row r="69" spans="1:10">
      <c r="A69" s="305" t="s">
        <v>6</v>
      </c>
      <c r="B69" s="649">
        <f t="shared" ref="B69:B84" si="16">SUM(E69,H69)</f>
        <v>159623</v>
      </c>
      <c r="C69" s="159">
        <f t="shared" ref="C69:C84" si="17">SUM(F69,I69)</f>
        <v>99762</v>
      </c>
      <c r="D69" s="175">
        <f t="shared" ref="D69:D84" si="18">C69/B69*100</f>
        <v>62.498512119180816</v>
      </c>
      <c r="E69" s="649">
        <v>26741</v>
      </c>
      <c r="F69" s="159">
        <v>14480</v>
      </c>
      <c r="G69" s="175">
        <f t="shared" ref="G69:G84" si="19">F69/E69*100</f>
        <v>54.149059496653088</v>
      </c>
      <c r="H69" s="649">
        <v>132882</v>
      </c>
      <c r="I69" s="159">
        <v>85282</v>
      </c>
      <c r="J69" s="166">
        <f t="shared" ref="J69:J84" si="20">I69/H69*100</f>
        <v>64.17874505200102</v>
      </c>
    </row>
    <row r="70" spans="1:10">
      <c r="A70" s="303" t="s">
        <v>7</v>
      </c>
      <c r="B70" s="647">
        <f t="shared" si="16"/>
        <v>140101</v>
      </c>
      <c r="C70" s="100">
        <f t="shared" si="17"/>
        <v>82576</v>
      </c>
      <c r="D70" s="172">
        <f t="shared" si="18"/>
        <v>58.940335900528908</v>
      </c>
      <c r="E70" s="647">
        <v>24976</v>
      </c>
      <c r="F70" s="100">
        <v>13161</v>
      </c>
      <c r="G70" s="172">
        <f t="shared" si="19"/>
        <v>52.694586803331198</v>
      </c>
      <c r="H70" s="647">
        <v>115125</v>
      </c>
      <c r="I70" s="100">
        <v>69415</v>
      </c>
      <c r="J70" s="171">
        <f t="shared" si="20"/>
        <v>60.295331161780673</v>
      </c>
    </row>
    <row r="71" spans="1:10">
      <c r="A71" s="305" t="s">
        <v>109</v>
      </c>
      <c r="B71" s="649">
        <f t="shared" si="16"/>
        <v>57366</v>
      </c>
      <c r="C71" s="159">
        <f t="shared" si="17"/>
        <v>48873</v>
      </c>
      <c r="D71" s="175">
        <f t="shared" si="18"/>
        <v>85.195063277899791</v>
      </c>
      <c r="E71" s="649">
        <v>14362</v>
      </c>
      <c r="F71" s="159">
        <v>11663</v>
      </c>
      <c r="G71" s="175">
        <f t="shared" si="19"/>
        <v>81.207352736387691</v>
      </c>
      <c r="H71" s="649">
        <v>43004</v>
      </c>
      <c r="I71" s="159">
        <v>37210</v>
      </c>
      <c r="J71" s="166">
        <f t="shared" si="20"/>
        <v>86.526834713049951</v>
      </c>
    </row>
    <row r="72" spans="1:10">
      <c r="A72" s="303" t="s">
        <v>9</v>
      </c>
      <c r="B72" s="647">
        <f t="shared" si="16"/>
        <v>9480</v>
      </c>
      <c r="C72" s="100">
        <f t="shared" si="17"/>
        <v>5944</v>
      </c>
      <c r="D72" s="172">
        <f t="shared" si="18"/>
        <v>62.700421940928273</v>
      </c>
      <c r="E72" s="647">
        <v>2362</v>
      </c>
      <c r="F72" s="100">
        <v>1404</v>
      </c>
      <c r="G72" s="172">
        <f t="shared" si="19"/>
        <v>59.441151566469095</v>
      </c>
      <c r="H72" s="647">
        <v>7118</v>
      </c>
      <c r="I72" s="100">
        <v>4540</v>
      </c>
      <c r="J72" s="171">
        <f t="shared" si="20"/>
        <v>63.78196122506322</v>
      </c>
    </row>
    <row r="73" spans="1:10">
      <c r="A73" s="305" t="s">
        <v>10</v>
      </c>
      <c r="B73" s="649">
        <f t="shared" si="16"/>
        <v>11756</v>
      </c>
      <c r="C73" s="159">
        <f t="shared" si="17"/>
        <v>8596</v>
      </c>
      <c r="D73" s="175">
        <f t="shared" si="18"/>
        <v>73.120108880571621</v>
      </c>
      <c r="E73" s="649">
        <v>2016</v>
      </c>
      <c r="F73" s="159">
        <v>1367</v>
      </c>
      <c r="G73" s="175">
        <f t="shared" si="19"/>
        <v>67.807539682539684</v>
      </c>
      <c r="H73" s="649">
        <v>9740</v>
      </c>
      <c r="I73" s="159">
        <v>7229</v>
      </c>
      <c r="J73" s="166">
        <f t="shared" si="20"/>
        <v>74.219712525667347</v>
      </c>
    </row>
    <row r="74" spans="1:10">
      <c r="A74" s="303" t="s">
        <v>11</v>
      </c>
      <c r="B74" s="647">
        <f t="shared" si="16"/>
        <v>30596</v>
      </c>
      <c r="C74" s="100">
        <f t="shared" si="17"/>
        <v>20852</v>
      </c>
      <c r="D74" s="172">
        <f t="shared" si="18"/>
        <v>68.152699699307092</v>
      </c>
      <c r="E74" s="647">
        <v>8500</v>
      </c>
      <c r="F74" s="100">
        <v>5715</v>
      </c>
      <c r="G74" s="172">
        <f t="shared" si="19"/>
        <v>67.235294117647058</v>
      </c>
      <c r="H74" s="647">
        <v>22096</v>
      </c>
      <c r="I74" s="100">
        <v>15137</v>
      </c>
      <c r="J74" s="171">
        <f t="shared" si="20"/>
        <v>68.505611875452558</v>
      </c>
    </row>
    <row r="75" spans="1:10">
      <c r="A75" s="305" t="s">
        <v>12</v>
      </c>
      <c r="B75" s="649">
        <f t="shared" si="16"/>
        <v>101109</v>
      </c>
      <c r="C75" s="159">
        <f t="shared" si="17"/>
        <v>72926</v>
      </c>
      <c r="D75" s="175">
        <f t="shared" si="18"/>
        <v>72.126121314620846</v>
      </c>
      <c r="E75" s="649">
        <v>17598</v>
      </c>
      <c r="F75" s="159">
        <v>11507</v>
      </c>
      <c r="G75" s="175">
        <f t="shared" si="19"/>
        <v>65.388112285486983</v>
      </c>
      <c r="H75" s="649">
        <v>83511</v>
      </c>
      <c r="I75" s="159">
        <v>61419</v>
      </c>
      <c r="J75" s="166">
        <f t="shared" si="20"/>
        <v>73.545999928153179</v>
      </c>
    </row>
    <row r="76" spans="1:10">
      <c r="A76" s="303" t="s">
        <v>21</v>
      </c>
      <c r="B76" s="647">
        <f t="shared" si="16"/>
        <v>5379</v>
      </c>
      <c r="C76" s="100">
        <f t="shared" si="17"/>
        <v>3435</v>
      </c>
      <c r="D76" s="172">
        <f t="shared" si="18"/>
        <v>63.859453430005573</v>
      </c>
      <c r="E76" s="647">
        <v>1392</v>
      </c>
      <c r="F76" s="100">
        <v>839</v>
      </c>
      <c r="G76" s="172">
        <f t="shared" si="19"/>
        <v>60.272988505747129</v>
      </c>
      <c r="H76" s="647">
        <v>3987</v>
      </c>
      <c r="I76" s="100">
        <v>2596</v>
      </c>
      <c r="J76" s="171">
        <f t="shared" si="20"/>
        <v>65.111612741409587</v>
      </c>
    </row>
    <row r="77" spans="1:10">
      <c r="A77" s="305" t="s">
        <v>13</v>
      </c>
      <c r="B77" s="649">
        <f t="shared" si="16"/>
        <v>69617</v>
      </c>
      <c r="C77" s="159">
        <f t="shared" si="17"/>
        <v>41705</v>
      </c>
      <c r="D77" s="175">
        <f t="shared" si="18"/>
        <v>59.906344714653024</v>
      </c>
      <c r="E77" s="649">
        <v>11298</v>
      </c>
      <c r="F77" s="159">
        <v>5730</v>
      </c>
      <c r="G77" s="175">
        <f t="shared" si="19"/>
        <v>50.716941051513544</v>
      </c>
      <c r="H77" s="649">
        <v>58319</v>
      </c>
      <c r="I77" s="159">
        <v>35975</v>
      </c>
      <c r="J77" s="166">
        <f t="shared" si="20"/>
        <v>61.686585846808072</v>
      </c>
    </row>
    <row r="78" spans="1:10">
      <c r="A78" s="303" t="s">
        <v>14</v>
      </c>
      <c r="B78" s="647">
        <f t="shared" si="16"/>
        <v>205752</v>
      </c>
      <c r="C78" s="100">
        <f t="shared" si="17"/>
        <v>138496</v>
      </c>
      <c r="D78" s="172">
        <f t="shared" si="18"/>
        <v>67.312103892064229</v>
      </c>
      <c r="E78" s="647">
        <v>33313</v>
      </c>
      <c r="F78" s="100">
        <v>19437</v>
      </c>
      <c r="G78" s="172">
        <f t="shared" si="19"/>
        <v>58.346591420766671</v>
      </c>
      <c r="H78" s="647">
        <v>172439</v>
      </c>
      <c r="I78" s="100">
        <v>119059</v>
      </c>
      <c r="J78" s="171">
        <f t="shared" si="20"/>
        <v>69.044125748815517</v>
      </c>
    </row>
    <row r="79" spans="1:10">
      <c r="A79" s="305" t="s">
        <v>15</v>
      </c>
      <c r="B79" s="649">
        <f t="shared" si="16"/>
        <v>50093</v>
      </c>
      <c r="C79" s="159">
        <f t="shared" si="17"/>
        <v>31624</v>
      </c>
      <c r="D79" s="175">
        <f t="shared" si="18"/>
        <v>63.13057712654463</v>
      </c>
      <c r="E79" s="649">
        <v>9055</v>
      </c>
      <c r="F79" s="159">
        <v>5205</v>
      </c>
      <c r="G79" s="175">
        <f t="shared" si="19"/>
        <v>57.482054113749314</v>
      </c>
      <c r="H79" s="649">
        <v>41038</v>
      </c>
      <c r="I79" s="159">
        <v>26419</v>
      </c>
      <c r="J79" s="166">
        <f t="shared" si="20"/>
        <v>64.376918953165358</v>
      </c>
    </row>
    <row r="80" spans="1:10">
      <c r="A80" s="303" t="s">
        <v>16</v>
      </c>
      <c r="B80" s="647">
        <f t="shared" si="16"/>
        <v>9672</v>
      </c>
      <c r="C80" s="100">
        <f t="shared" si="17"/>
        <v>6125</v>
      </c>
      <c r="D80" s="172">
        <f t="shared" si="18"/>
        <v>63.327129859387924</v>
      </c>
      <c r="E80" s="647">
        <v>1557</v>
      </c>
      <c r="F80" s="100">
        <v>870</v>
      </c>
      <c r="G80" s="172">
        <f t="shared" si="19"/>
        <v>55.876685934489402</v>
      </c>
      <c r="H80" s="647">
        <v>8115</v>
      </c>
      <c r="I80" s="100">
        <v>5255</v>
      </c>
      <c r="J80" s="171">
        <f t="shared" si="20"/>
        <v>64.756623536660513</v>
      </c>
    </row>
    <row r="81" spans="1:10">
      <c r="A81" s="305" t="s">
        <v>17</v>
      </c>
      <c r="B81" s="649">
        <f t="shared" si="16"/>
        <v>16691</v>
      </c>
      <c r="C81" s="159">
        <f t="shared" si="17"/>
        <v>10500</v>
      </c>
      <c r="D81" s="175">
        <f t="shared" si="18"/>
        <v>62.908154095021274</v>
      </c>
      <c r="E81" s="649">
        <v>3670</v>
      </c>
      <c r="F81" s="159">
        <v>2079</v>
      </c>
      <c r="G81" s="175">
        <f t="shared" si="19"/>
        <v>56.648501362397816</v>
      </c>
      <c r="H81" s="649">
        <v>13021</v>
      </c>
      <c r="I81" s="159">
        <v>8421</v>
      </c>
      <c r="J81" s="166">
        <f t="shared" si="20"/>
        <v>64.672452192611942</v>
      </c>
    </row>
    <row r="82" spans="1:10">
      <c r="A82" s="303" t="s">
        <v>18</v>
      </c>
      <c r="B82" s="647">
        <f t="shared" si="16"/>
        <v>7820</v>
      </c>
      <c r="C82" s="100">
        <f t="shared" si="17"/>
        <v>4962</v>
      </c>
      <c r="D82" s="172">
        <f t="shared" si="18"/>
        <v>63.452685421994879</v>
      </c>
      <c r="E82" s="647">
        <v>2046</v>
      </c>
      <c r="F82" s="100">
        <v>1149</v>
      </c>
      <c r="G82" s="172">
        <f t="shared" si="19"/>
        <v>56.158357771260995</v>
      </c>
      <c r="H82" s="647">
        <v>5774</v>
      </c>
      <c r="I82" s="100">
        <v>3813</v>
      </c>
      <c r="J82" s="171">
        <f t="shared" si="20"/>
        <v>66.037409075164533</v>
      </c>
    </row>
    <row r="83" spans="1:10">
      <c r="A83" s="305" t="s">
        <v>19</v>
      </c>
      <c r="B83" s="649">
        <f t="shared" si="16"/>
        <v>23023</v>
      </c>
      <c r="C83" s="159">
        <f t="shared" si="17"/>
        <v>15344</v>
      </c>
      <c r="D83" s="175">
        <f t="shared" si="18"/>
        <v>66.646397081179686</v>
      </c>
      <c r="E83" s="649">
        <v>4018</v>
      </c>
      <c r="F83" s="159">
        <v>2381</v>
      </c>
      <c r="G83" s="175">
        <f t="shared" si="19"/>
        <v>59.258337481334003</v>
      </c>
      <c r="H83" s="649">
        <v>19005</v>
      </c>
      <c r="I83" s="159">
        <v>12963</v>
      </c>
      <c r="J83" s="166">
        <f t="shared" si="20"/>
        <v>68.208366219415936</v>
      </c>
    </row>
    <row r="84" spans="1:10" ht="14.5" thickBot="1">
      <c r="A84" s="308" t="s">
        <v>20</v>
      </c>
      <c r="B84" s="652">
        <f t="shared" si="16"/>
        <v>8176</v>
      </c>
      <c r="C84" s="112">
        <f t="shared" si="17"/>
        <v>5393</v>
      </c>
      <c r="D84" s="179">
        <f t="shared" si="18"/>
        <v>65.961350293542083</v>
      </c>
      <c r="E84" s="652">
        <v>2072</v>
      </c>
      <c r="F84" s="112">
        <v>1353</v>
      </c>
      <c r="G84" s="179">
        <f t="shared" si="19"/>
        <v>65.299227799227793</v>
      </c>
      <c r="H84" s="652">
        <v>6104</v>
      </c>
      <c r="I84" s="112">
        <v>4040</v>
      </c>
      <c r="J84" s="178">
        <f t="shared" si="20"/>
        <v>66.186107470511132</v>
      </c>
    </row>
    <row r="85" spans="1:10">
      <c r="A85" s="310" t="s">
        <v>26</v>
      </c>
      <c r="B85" s="653">
        <v>801342</v>
      </c>
      <c r="C85" s="126">
        <v>518006</v>
      </c>
      <c r="D85" s="184">
        <v>64.642312520746444</v>
      </c>
      <c r="E85" s="653">
        <v>139072</v>
      </c>
      <c r="F85" s="126">
        <v>79853</v>
      </c>
      <c r="G85" s="184">
        <v>57.418459502991261</v>
      </c>
      <c r="H85" s="653">
        <v>662270</v>
      </c>
      <c r="I85" s="126">
        <v>438153</v>
      </c>
      <c r="J85" s="182">
        <v>66.159270388210246</v>
      </c>
    </row>
    <row r="86" spans="1:10">
      <c r="A86" s="311" t="s">
        <v>25</v>
      </c>
      <c r="B86" s="654">
        <v>104912</v>
      </c>
      <c r="C86" s="138">
        <v>79107</v>
      </c>
      <c r="D86" s="190">
        <v>75.40319505871588</v>
      </c>
      <c r="E86" s="654">
        <v>25904</v>
      </c>
      <c r="F86" s="138">
        <v>18487</v>
      </c>
      <c r="G86" s="190">
        <v>71.367356392835077</v>
      </c>
      <c r="H86" s="654">
        <v>79008</v>
      </c>
      <c r="I86" s="138">
        <v>60620</v>
      </c>
      <c r="J86" s="188">
        <v>76.726407452409887</v>
      </c>
    </row>
    <row r="87" spans="1:10" ht="14.5" thickBot="1">
      <c r="A87" s="312" t="s">
        <v>24</v>
      </c>
      <c r="B87" s="655">
        <v>906254</v>
      </c>
      <c r="C87" s="150">
        <v>597113</v>
      </c>
      <c r="D87" s="195">
        <v>65.88804021830525</v>
      </c>
      <c r="E87" s="655">
        <v>164976</v>
      </c>
      <c r="F87" s="150">
        <v>98340</v>
      </c>
      <c r="G87" s="195">
        <v>59.608670352051206</v>
      </c>
      <c r="H87" s="655">
        <v>741278</v>
      </c>
      <c r="I87" s="150">
        <v>498773</v>
      </c>
      <c r="J87" s="193">
        <v>67.285552788562455</v>
      </c>
    </row>
    <row r="88" spans="1:10">
      <c r="A88" s="1066" t="s">
        <v>108</v>
      </c>
      <c r="B88" s="1066"/>
      <c r="C88" s="1066"/>
      <c r="D88" s="1066"/>
      <c r="E88" s="1121"/>
      <c r="F88" s="1121"/>
      <c r="G88" s="1121"/>
      <c r="H88" s="1121"/>
      <c r="I88" s="1121"/>
      <c r="J88" s="1121"/>
    </row>
    <row r="89" spans="1:10" ht="28" customHeight="1">
      <c r="A89" s="1066" t="s">
        <v>42</v>
      </c>
      <c r="B89" s="1066"/>
      <c r="C89" s="1066"/>
      <c r="D89" s="1066"/>
      <c r="E89" s="1066"/>
      <c r="F89" s="1066"/>
      <c r="G89" s="1066"/>
      <c r="H89" s="1066"/>
      <c r="I89" s="1066"/>
      <c r="J89" s="1066"/>
    </row>
  </sheetData>
  <mergeCells count="54">
    <mergeCell ref="I66:J66"/>
    <mergeCell ref="C67:D67"/>
    <mergeCell ref="F67:G67"/>
    <mergeCell ref="E36:E38"/>
    <mergeCell ref="F36:G36"/>
    <mergeCell ref="H36:H38"/>
    <mergeCell ref="A61:J61"/>
    <mergeCell ref="A63:J63"/>
    <mergeCell ref="A64:A68"/>
    <mergeCell ref="H65:J65"/>
    <mergeCell ref="B66:B68"/>
    <mergeCell ref="C66:D66"/>
    <mergeCell ref="E66:E68"/>
    <mergeCell ref="F66:G66"/>
    <mergeCell ref="H66:H68"/>
    <mergeCell ref="B34:D35"/>
    <mergeCell ref="E34:J34"/>
    <mergeCell ref="E35:G35"/>
    <mergeCell ref="H35:J35"/>
    <mergeCell ref="B36:B38"/>
    <mergeCell ref="C36:D36"/>
    <mergeCell ref="A89:J89"/>
    <mergeCell ref="A29:J29"/>
    <mergeCell ref="B64:D65"/>
    <mergeCell ref="E64:J64"/>
    <mergeCell ref="E65:G65"/>
    <mergeCell ref="I67:J67"/>
    <mergeCell ref="A88:J88"/>
    <mergeCell ref="A31:J31"/>
    <mergeCell ref="A33:J33"/>
    <mergeCell ref="A34:A38"/>
    <mergeCell ref="A59:J59"/>
    <mergeCell ref="I36:J36"/>
    <mergeCell ref="C37:D37"/>
    <mergeCell ref="F37:G37"/>
    <mergeCell ref="I37:J37"/>
    <mergeCell ref="A58:J58"/>
    <mergeCell ref="A1:J1"/>
    <mergeCell ref="A3:J3"/>
    <mergeCell ref="A4:A8"/>
    <mergeCell ref="F7:G7"/>
    <mergeCell ref="I7:J7"/>
    <mergeCell ref="C7:D7"/>
    <mergeCell ref="E5:G5"/>
    <mergeCell ref="H5:J5"/>
    <mergeCell ref="E4:J4"/>
    <mergeCell ref="B4:D5"/>
    <mergeCell ref="A28:J28"/>
    <mergeCell ref="C6:D6"/>
    <mergeCell ref="E6:E8"/>
    <mergeCell ref="F6:G6"/>
    <mergeCell ref="H6:H8"/>
    <mergeCell ref="I6:J6"/>
    <mergeCell ref="B6:B8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65"/>
  <sheetViews>
    <sheetView zoomScale="80" zoomScaleNormal="80" workbookViewId="0">
      <selection sqref="A1:U1"/>
    </sheetView>
  </sheetViews>
  <sheetFormatPr baseColWidth="10" defaultColWidth="10.58203125" defaultRowHeight="14.5"/>
  <cols>
    <col min="1" max="1" width="15.58203125" style="31" customWidth="1"/>
    <col min="2" max="2" width="10.58203125" style="31"/>
    <col min="3" max="3" width="13.83203125" style="31" customWidth="1"/>
    <col min="4" max="4" width="11" style="31" customWidth="1"/>
    <col min="5" max="5" width="11.75" style="31" customWidth="1"/>
    <col min="6" max="6" width="10.58203125" style="31"/>
    <col min="7" max="7" width="11.08203125" style="31" customWidth="1"/>
    <col min="8" max="10" width="10.58203125" style="31"/>
    <col min="11" max="11" width="15.08203125" style="31" customWidth="1"/>
    <col min="12" max="16384" width="10.58203125" style="31"/>
  </cols>
  <sheetData>
    <row r="1" spans="1:112" s="30" customFormat="1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3"/>
      <c r="DC1" s="3"/>
      <c r="DD1" s="3"/>
      <c r="DE1" s="3"/>
      <c r="DF1" s="3"/>
      <c r="DG1" s="3"/>
      <c r="DH1" s="3"/>
    </row>
    <row r="2" spans="1:11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112" s="32" customFormat="1">
      <c r="A3" s="1161" t="s">
        <v>492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  <c r="U3" s="1161"/>
    </row>
    <row r="4" spans="1:112" s="32" customFormat="1" ht="15" customHeight="1">
      <c r="A4" s="1134" t="s">
        <v>5</v>
      </c>
      <c r="B4" s="1163" t="s">
        <v>306</v>
      </c>
      <c r="C4" s="1164"/>
      <c r="D4" s="1164"/>
      <c r="E4" s="1164"/>
      <c r="F4" s="1164"/>
      <c r="G4" s="1164"/>
      <c r="H4" s="1164"/>
      <c r="I4" s="1164"/>
      <c r="J4" s="1164"/>
      <c r="K4" s="1165"/>
      <c r="L4" s="1163" t="s">
        <v>307</v>
      </c>
      <c r="M4" s="1166"/>
      <c r="N4" s="1166"/>
      <c r="O4" s="1166"/>
      <c r="P4" s="1166"/>
      <c r="Q4" s="1166"/>
      <c r="R4" s="1166"/>
      <c r="S4" s="1166"/>
      <c r="T4" s="1166"/>
      <c r="U4" s="1166"/>
    </row>
    <row r="5" spans="1:112" s="32" customFormat="1">
      <c r="A5" s="1134"/>
      <c r="B5" s="1136" t="s">
        <v>173</v>
      </c>
      <c r="C5" s="1138"/>
      <c r="D5" s="1136" t="s">
        <v>174</v>
      </c>
      <c r="E5" s="1138"/>
      <c r="F5" s="1136" t="s">
        <v>175</v>
      </c>
      <c r="G5" s="1138"/>
      <c r="H5" s="1136" t="s">
        <v>176</v>
      </c>
      <c r="I5" s="1138"/>
      <c r="J5" s="1136" t="s">
        <v>177</v>
      </c>
      <c r="K5" s="1138"/>
      <c r="L5" s="1136" t="s">
        <v>173</v>
      </c>
      <c r="M5" s="1138"/>
      <c r="N5" s="1136" t="s">
        <v>174</v>
      </c>
      <c r="O5" s="1138"/>
      <c r="P5" s="1136" t="s">
        <v>175</v>
      </c>
      <c r="Q5" s="1138"/>
      <c r="R5" s="1136" t="s">
        <v>176</v>
      </c>
      <c r="S5" s="1138"/>
      <c r="T5" s="1136" t="s">
        <v>177</v>
      </c>
      <c r="U5" s="1137"/>
    </row>
    <row r="6" spans="1:112" s="32" customFormat="1">
      <c r="A6" s="1134"/>
      <c r="B6" s="958" t="s">
        <v>171</v>
      </c>
      <c r="C6" s="959" t="s">
        <v>172</v>
      </c>
      <c r="D6" s="958" t="s">
        <v>171</v>
      </c>
      <c r="E6" s="959" t="s">
        <v>172</v>
      </c>
      <c r="F6" s="958" t="s">
        <v>171</v>
      </c>
      <c r="G6" s="959" t="s">
        <v>172</v>
      </c>
      <c r="H6" s="958" t="s">
        <v>171</v>
      </c>
      <c r="I6" s="959" t="s">
        <v>172</v>
      </c>
      <c r="J6" s="958" t="s">
        <v>171</v>
      </c>
      <c r="K6" s="959" t="s">
        <v>172</v>
      </c>
      <c r="L6" s="958" t="s">
        <v>171</v>
      </c>
      <c r="M6" s="959" t="s">
        <v>172</v>
      </c>
      <c r="N6" s="958" t="s">
        <v>171</v>
      </c>
      <c r="O6" s="959" t="s">
        <v>172</v>
      </c>
      <c r="P6" s="958" t="s">
        <v>171</v>
      </c>
      <c r="Q6" s="959" t="s">
        <v>172</v>
      </c>
      <c r="R6" s="958" t="s">
        <v>171</v>
      </c>
      <c r="S6" s="959" t="s">
        <v>172</v>
      </c>
      <c r="T6" s="958" t="s">
        <v>171</v>
      </c>
      <c r="U6" s="893" t="s">
        <v>172</v>
      </c>
    </row>
    <row r="7" spans="1:112" s="32" customFormat="1" ht="15" thickBot="1">
      <c r="A7" s="1153"/>
      <c r="B7" s="1155" t="s">
        <v>43</v>
      </c>
      <c r="C7" s="1156"/>
      <c r="D7" s="1156"/>
      <c r="E7" s="1156"/>
      <c r="F7" s="1156"/>
      <c r="G7" s="1156"/>
      <c r="H7" s="1156"/>
      <c r="I7" s="1156"/>
      <c r="J7" s="1156"/>
      <c r="K7" s="1157"/>
      <c r="L7" s="1155" t="s">
        <v>43</v>
      </c>
      <c r="M7" s="1158"/>
      <c r="N7" s="1158"/>
      <c r="O7" s="1158"/>
      <c r="P7" s="1158"/>
      <c r="Q7" s="1158"/>
      <c r="R7" s="1158"/>
      <c r="S7" s="1158"/>
      <c r="T7" s="1158"/>
      <c r="U7" s="1158"/>
    </row>
    <row r="8" spans="1:112" s="32" customFormat="1">
      <c r="A8" s="239" t="s">
        <v>6</v>
      </c>
      <c r="B8" s="272">
        <v>94</v>
      </c>
      <c r="C8" s="963">
        <v>1.26</v>
      </c>
      <c r="D8" s="960">
        <v>95</v>
      </c>
      <c r="E8" s="963">
        <v>1.1500000000000001</v>
      </c>
      <c r="F8" s="721">
        <v>95</v>
      </c>
      <c r="G8" s="963">
        <v>1.1400000000000001</v>
      </c>
      <c r="H8" s="721">
        <v>95</v>
      </c>
      <c r="I8" s="963">
        <v>1.1000000000000001</v>
      </c>
      <c r="J8" s="960">
        <v>86</v>
      </c>
      <c r="K8" s="722">
        <v>1.79</v>
      </c>
      <c r="L8" s="721">
        <v>99</v>
      </c>
      <c r="M8" s="963">
        <v>0.33</v>
      </c>
      <c r="N8" s="960">
        <v>99</v>
      </c>
      <c r="O8" s="963">
        <v>0.46</v>
      </c>
      <c r="P8" s="960">
        <v>99</v>
      </c>
      <c r="Q8" s="963">
        <v>0.51</v>
      </c>
      <c r="R8" s="721">
        <v>99</v>
      </c>
      <c r="S8" s="965">
        <v>0.36</v>
      </c>
      <c r="T8" s="960">
        <v>98</v>
      </c>
      <c r="U8" s="720">
        <v>0.55000000000000004</v>
      </c>
    </row>
    <row r="9" spans="1:112" s="32" customFormat="1">
      <c r="A9" s="228" t="s">
        <v>7</v>
      </c>
      <c r="B9" s="273">
        <v>95</v>
      </c>
      <c r="C9" s="964">
        <v>1.1599999999999999</v>
      </c>
      <c r="D9" s="961">
        <v>97</v>
      </c>
      <c r="E9" s="964">
        <v>0.88</v>
      </c>
      <c r="F9" s="724">
        <v>99</v>
      </c>
      <c r="G9" s="964">
        <v>0.52</v>
      </c>
      <c r="H9" s="724">
        <v>96</v>
      </c>
      <c r="I9" s="964">
        <v>1.1300000000000001</v>
      </c>
      <c r="J9" s="961">
        <v>91</v>
      </c>
      <c r="K9" s="725">
        <v>1.59</v>
      </c>
      <c r="L9" s="724">
        <v>99</v>
      </c>
      <c r="M9" s="964">
        <v>0.31</v>
      </c>
      <c r="N9" s="961">
        <v>99</v>
      </c>
      <c r="O9" s="964">
        <v>0.38</v>
      </c>
      <c r="P9" s="961">
        <v>100</v>
      </c>
      <c r="Q9" s="964">
        <v>0.26</v>
      </c>
      <c r="R9" s="724">
        <v>99</v>
      </c>
      <c r="S9" s="964">
        <v>0.31</v>
      </c>
      <c r="T9" s="961">
        <v>99</v>
      </c>
      <c r="U9" s="723">
        <v>0.43</v>
      </c>
    </row>
    <row r="10" spans="1:112" s="32" customFormat="1">
      <c r="A10" s="239" t="s">
        <v>8</v>
      </c>
      <c r="B10" s="272">
        <v>99</v>
      </c>
      <c r="C10" s="965">
        <v>0.43</v>
      </c>
      <c r="D10" s="960">
        <v>100</v>
      </c>
      <c r="E10" s="965">
        <v>0</v>
      </c>
      <c r="F10" s="721">
        <v>100</v>
      </c>
      <c r="G10" s="965">
        <v>0</v>
      </c>
      <c r="H10" s="721">
        <v>100</v>
      </c>
      <c r="I10" s="965">
        <v>0.23</v>
      </c>
      <c r="J10" s="960">
        <v>99</v>
      </c>
      <c r="K10" s="722">
        <v>0.57000000000000006</v>
      </c>
      <c r="L10" s="721">
        <v>100</v>
      </c>
      <c r="M10" s="965">
        <v>0.24</v>
      </c>
      <c r="N10" s="960">
        <v>100</v>
      </c>
      <c r="O10" s="965">
        <v>0</v>
      </c>
      <c r="P10" s="960">
        <v>100</v>
      </c>
      <c r="Q10" s="965">
        <v>0.5</v>
      </c>
      <c r="R10" s="721">
        <v>100</v>
      </c>
      <c r="S10" s="965">
        <v>0.16</v>
      </c>
      <c r="T10" s="960">
        <v>98</v>
      </c>
      <c r="U10" s="720">
        <v>0.70000000000000007</v>
      </c>
    </row>
    <row r="11" spans="1:112" s="32" customFormat="1">
      <c r="A11" s="228" t="s">
        <v>9</v>
      </c>
      <c r="B11" s="273">
        <v>99</v>
      </c>
      <c r="C11" s="964">
        <v>0.32</v>
      </c>
      <c r="D11" s="961">
        <v>100</v>
      </c>
      <c r="E11" s="964">
        <v>0.19</v>
      </c>
      <c r="F11" s="724">
        <v>99</v>
      </c>
      <c r="G11" s="964">
        <v>0.32</v>
      </c>
      <c r="H11" s="724">
        <v>100</v>
      </c>
      <c r="I11" s="964">
        <v>0.19</v>
      </c>
      <c r="J11" s="961">
        <v>98</v>
      </c>
      <c r="K11" s="725">
        <v>0.62</v>
      </c>
      <c r="L11" s="724">
        <v>100</v>
      </c>
      <c r="M11" s="964">
        <v>0.32</v>
      </c>
      <c r="N11" s="961">
        <v>100</v>
      </c>
      <c r="O11" s="964">
        <v>0.3</v>
      </c>
      <c r="P11" s="961">
        <v>99</v>
      </c>
      <c r="Q11" s="964">
        <v>0.48</v>
      </c>
      <c r="R11" s="724">
        <v>99</v>
      </c>
      <c r="S11" s="964">
        <v>0.38</v>
      </c>
      <c r="T11" s="961">
        <v>98</v>
      </c>
      <c r="U11" s="723">
        <v>0.71</v>
      </c>
    </row>
    <row r="12" spans="1:112" s="32" customFormat="1">
      <c r="A12" s="239" t="s">
        <v>10</v>
      </c>
      <c r="B12" s="272">
        <v>95</v>
      </c>
      <c r="C12" s="965">
        <v>1.29</v>
      </c>
      <c r="D12" s="960">
        <v>98</v>
      </c>
      <c r="E12" s="965">
        <v>0.93</v>
      </c>
      <c r="F12" s="721">
        <v>96</v>
      </c>
      <c r="G12" s="965">
        <v>1.25</v>
      </c>
      <c r="H12" s="721">
        <v>98</v>
      </c>
      <c r="I12" s="965">
        <v>0.93</v>
      </c>
      <c r="J12" s="960">
        <v>92</v>
      </c>
      <c r="K12" s="722">
        <v>1.68</v>
      </c>
      <c r="L12" s="721">
        <v>99</v>
      </c>
      <c r="M12" s="965">
        <v>0.39</v>
      </c>
      <c r="N12" s="960">
        <v>98</v>
      </c>
      <c r="O12" s="965">
        <v>0.64</v>
      </c>
      <c r="P12" s="960">
        <v>99</v>
      </c>
      <c r="Q12" s="965">
        <v>0.57000000000000006</v>
      </c>
      <c r="R12" s="721">
        <v>99</v>
      </c>
      <c r="S12" s="965">
        <v>0.6</v>
      </c>
      <c r="T12" s="960">
        <v>98</v>
      </c>
      <c r="U12" s="720">
        <v>0.71</v>
      </c>
    </row>
    <row r="13" spans="1:112" s="32" customFormat="1">
      <c r="A13" s="228" t="s">
        <v>11</v>
      </c>
      <c r="B13" s="273">
        <v>100</v>
      </c>
      <c r="C13" s="964">
        <v>0.16</v>
      </c>
      <c r="D13" s="961">
        <v>99</v>
      </c>
      <c r="E13" s="964">
        <v>0.33</v>
      </c>
      <c r="F13" s="724">
        <v>99</v>
      </c>
      <c r="G13" s="964">
        <v>0.28999999999999998</v>
      </c>
      <c r="H13" s="724">
        <v>99</v>
      </c>
      <c r="I13" s="964">
        <v>0.33</v>
      </c>
      <c r="J13" s="961">
        <v>97</v>
      </c>
      <c r="K13" s="725">
        <v>0.71</v>
      </c>
      <c r="L13" s="724">
        <v>99</v>
      </c>
      <c r="M13" s="964">
        <v>0.45</v>
      </c>
      <c r="N13" s="961">
        <v>100</v>
      </c>
      <c r="O13" s="964">
        <v>0.11</v>
      </c>
      <c r="P13" s="961">
        <v>100</v>
      </c>
      <c r="Q13" s="964">
        <v>0.19</v>
      </c>
      <c r="R13" s="724">
        <v>99</v>
      </c>
      <c r="S13" s="964">
        <v>0.41000000000000003</v>
      </c>
      <c r="T13" s="961">
        <v>99</v>
      </c>
      <c r="U13" s="723">
        <v>0.46</v>
      </c>
    </row>
    <row r="14" spans="1:112" s="32" customFormat="1">
      <c r="A14" s="239" t="s">
        <v>12</v>
      </c>
      <c r="B14" s="272">
        <v>95</v>
      </c>
      <c r="C14" s="965">
        <v>1.17</v>
      </c>
      <c r="D14" s="960">
        <v>98</v>
      </c>
      <c r="E14" s="965">
        <v>0.79</v>
      </c>
      <c r="F14" s="721">
        <v>97</v>
      </c>
      <c r="G14" s="965">
        <v>0.85</v>
      </c>
      <c r="H14" s="721">
        <v>95</v>
      </c>
      <c r="I14" s="965">
        <v>1.1200000000000001</v>
      </c>
      <c r="J14" s="960">
        <v>91</v>
      </c>
      <c r="K14" s="722">
        <v>1.54</v>
      </c>
      <c r="L14" s="721">
        <v>100</v>
      </c>
      <c r="M14" s="965">
        <v>0.17</v>
      </c>
      <c r="N14" s="960">
        <v>100</v>
      </c>
      <c r="O14" s="965">
        <v>0.28000000000000003</v>
      </c>
      <c r="P14" s="960">
        <v>99</v>
      </c>
      <c r="Q14" s="965">
        <v>0.33</v>
      </c>
      <c r="R14" s="721">
        <v>100</v>
      </c>
      <c r="S14" s="965">
        <v>0</v>
      </c>
      <c r="T14" s="960">
        <v>99</v>
      </c>
      <c r="U14" s="720">
        <v>0.53</v>
      </c>
    </row>
    <row r="15" spans="1:112" s="32" customFormat="1" ht="24">
      <c r="A15" s="228" t="s">
        <v>21</v>
      </c>
      <c r="B15" s="273">
        <v>99</v>
      </c>
      <c r="C15" s="964">
        <v>0.31</v>
      </c>
      <c r="D15" s="961">
        <v>99</v>
      </c>
      <c r="E15" s="964">
        <v>0.32</v>
      </c>
      <c r="F15" s="724">
        <v>100</v>
      </c>
      <c r="G15" s="964">
        <v>0.19</v>
      </c>
      <c r="H15" s="724">
        <v>100</v>
      </c>
      <c r="I15" s="964">
        <v>0.27</v>
      </c>
      <c r="J15" s="961">
        <v>99</v>
      </c>
      <c r="K15" s="725">
        <v>0.38</v>
      </c>
      <c r="L15" s="724">
        <v>99</v>
      </c>
      <c r="M15" s="964">
        <v>0.61</v>
      </c>
      <c r="N15" s="961">
        <v>100</v>
      </c>
      <c r="O15" s="964">
        <v>0.43</v>
      </c>
      <c r="P15" s="961">
        <v>99</v>
      </c>
      <c r="Q15" s="964">
        <v>0.5</v>
      </c>
      <c r="R15" s="724">
        <v>99</v>
      </c>
      <c r="S15" s="964">
        <v>0.64</v>
      </c>
      <c r="T15" s="961">
        <v>99</v>
      </c>
      <c r="U15" s="723">
        <v>0.64</v>
      </c>
    </row>
    <row r="16" spans="1:112" s="32" customFormat="1">
      <c r="A16" s="239" t="s">
        <v>13</v>
      </c>
      <c r="B16" s="272">
        <v>96</v>
      </c>
      <c r="C16" s="965">
        <v>0.92</v>
      </c>
      <c r="D16" s="960">
        <v>98</v>
      </c>
      <c r="E16" s="965">
        <v>0.67</v>
      </c>
      <c r="F16" s="721">
        <v>98</v>
      </c>
      <c r="G16" s="965">
        <v>0.71</v>
      </c>
      <c r="H16" s="721">
        <v>96</v>
      </c>
      <c r="I16" s="965">
        <v>1</v>
      </c>
      <c r="J16" s="960">
        <v>93</v>
      </c>
      <c r="K16" s="722">
        <v>1.24</v>
      </c>
      <c r="L16" s="721">
        <v>99</v>
      </c>
      <c r="M16" s="965">
        <v>0.28999999999999998</v>
      </c>
      <c r="N16" s="960">
        <v>100</v>
      </c>
      <c r="O16" s="965">
        <v>0</v>
      </c>
      <c r="P16" s="960">
        <v>100</v>
      </c>
      <c r="Q16" s="965">
        <v>0.24</v>
      </c>
      <c r="R16" s="721">
        <v>100</v>
      </c>
      <c r="S16" s="965">
        <v>0</v>
      </c>
      <c r="T16" s="960">
        <v>99</v>
      </c>
      <c r="U16" s="720">
        <v>0.41000000000000003</v>
      </c>
    </row>
    <row r="17" spans="1:21" s="32" customFormat="1">
      <c r="A17" s="228" t="s">
        <v>14</v>
      </c>
      <c r="B17" s="273">
        <v>96</v>
      </c>
      <c r="C17" s="964">
        <v>0.99</v>
      </c>
      <c r="D17" s="961">
        <v>97</v>
      </c>
      <c r="E17" s="964">
        <v>0.91</v>
      </c>
      <c r="F17" s="724">
        <v>98</v>
      </c>
      <c r="G17" s="964">
        <v>0.79</v>
      </c>
      <c r="H17" s="724">
        <v>97</v>
      </c>
      <c r="I17" s="964">
        <v>0.9</v>
      </c>
      <c r="J17" s="961">
        <v>88</v>
      </c>
      <c r="K17" s="725">
        <v>1.75</v>
      </c>
      <c r="L17" s="724">
        <v>99</v>
      </c>
      <c r="M17" s="964">
        <v>0.33</v>
      </c>
      <c r="N17" s="961">
        <v>99</v>
      </c>
      <c r="O17" s="964">
        <v>0.3</v>
      </c>
      <c r="P17" s="961">
        <v>100</v>
      </c>
      <c r="Q17" s="964">
        <v>0.21</v>
      </c>
      <c r="R17" s="724">
        <v>100</v>
      </c>
      <c r="S17" s="964">
        <v>0.22</v>
      </c>
      <c r="T17" s="961">
        <v>99</v>
      </c>
      <c r="U17" s="723">
        <v>0.5</v>
      </c>
    </row>
    <row r="18" spans="1:21" s="32" customFormat="1">
      <c r="A18" s="239" t="s">
        <v>15</v>
      </c>
      <c r="B18" s="272">
        <v>97</v>
      </c>
      <c r="C18" s="965">
        <v>0.99</v>
      </c>
      <c r="D18" s="960">
        <v>97</v>
      </c>
      <c r="E18" s="965">
        <v>1.05</v>
      </c>
      <c r="F18" s="721">
        <v>98</v>
      </c>
      <c r="G18" s="965">
        <v>0.68</v>
      </c>
      <c r="H18" s="721">
        <v>98</v>
      </c>
      <c r="I18" s="965">
        <v>0.83000000000000007</v>
      </c>
      <c r="J18" s="960">
        <v>97</v>
      </c>
      <c r="K18" s="722">
        <v>1.07</v>
      </c>
      <c r="L18" s="721">
        <v>99</v>
      </c>
      <c r="M18" s="965">
        <v>0.4</v>
      </c>
      <c r="N18" s="960">
        <v>100</v>
      </c>
      <c r="O18" s="965">
        <v>0.14000000000000001</v>
      </c>
      <c r="P18" s="960">
        <v>100</v>
      </c>
      <c r="Q18" s="965">
        <v>0.14000000000000001</v>
      </c>
      <c r="R18" s="721">
        <v>100</v>
      </c>
      <c r="S18" s="965">
        <v>0.16</v>
      </c>
      <c r="T18" s="960">
        <v>98</v>
      </c>
      <c r="U18" s="720">
        <v>0.56000000000000005</v>
      </c>
    </row>
    <row r="19" spans="1:21" s="32" customFormat="1">
      <c r="A19" s="228" t="s">
        <v>16</v>
      </c>
      <c r="B19" s="273">
        <v>98</v>
      </c>
      <c r="C19" s="964">
        <v>0.84</v>
      </c>
      <c r="D19" s="961">
        <v>99</v>
      </c>
      <c r="E19" s="964">
        <v>0.55000000000000004</v>
      </c>
      <c r="F19" s="724">
        <v>97</v>
      </c>
      <c r="G19" s="964">
        <v>0.95000000000000007</v>
      </c>
      <c r="H19" s="724">
        <v>98</v>
      </c>
      <c r="I19" s="964">
        <v>0.73</v>
      </c>
      <c r="J19" s="961">
        <v>97</v>
      </c>
      <c r="K19" s="725">
        <v>0.98</v>
      </c>
      <c r="L19" s="724">
        <v>100</v>
      </c>
      <c r="M19" s="964">
        <v>0.23</v>
      </c>
      <c r="N19" s="961">
        <v>100</v>
      </c>
      <c r="O19" s="964">
        <v>0</v>
      </c>
      <c r="P19" s="961">
        <v>99</v>
      </c>
      <c r="Q19" s="964">
        <v>0.39</v>
      </c>
      <c r="R19" s="724">
        <v>100</v>
      </c>
      <c r="S19" s="964">
        <v>0.33</v>
      </c>
      <c r="T19" s="961">
        <v>99</v>
      </c>
      <c r="U19" s="723">
        <v>0.41000000000000003</v>
      </c>
    </row>
    <row r="20" spans="1:21" s="32" customFormat="1">
      <c r="A20" s="239" t="s">
        <v>17</v>
      </c>
      <c r="B20" s="272">
        <v>100</v>
      </c>
      <c r="C20" s="965">
        <v>0.24</v>
      </c>
      <c r="D20" s="960">
        <v>100</v>
      </c>
      <c r="E20" s="965">
        <v>0</v>
      </c>
      <c r="F20" s="721">
        <v>100</v>
      </c>
      <c r="G20" s="965">
        <v>0.17</v>
      </c>
      <c r="H20" s="721">
        <v>100</v>
      </c>
      <c r="I20" s="965">
        <v>0.24</v>
      </c>
      <c r="J20" s="960">
        <v>99</v>
      </c>
      <c r="K20" s="722">
        <v>0.4</v>
      </c>
      <c r="L20" s="721">
        <v>99</v>
      </c>
      <c r="M20" s="965">
        <v>0.43</v>
      </c>
      <c r="N20" s="960">
        <v>100</v>
      </c>
      <c r="O20" s="965">
        <v>0.2</v>
      </c>
      <c r="P20" s="960">
        <v>99</v>
      </c>
      <c r="Q20" s="965">
        <v>0.3</v>
      </c>
      <c r="R20" s="721">
        <v>100</v>
      </c>
      <c r="S20" s="965">
        <v>0.24</v>
      </c>
      <c r="T20" s="960">
        <v>99</v>
      </c>
      <c r="U20" s="720">
        <v>0.45</v>
      </c>
    </row>
    <row r="21" spans="1:21" s="32" customFormat="1">
      <c r="A21" s="228" t="s">
        <v>18</v>
      </c>
      <c r="B21" s="273">
        <v>100</v>
      </c>
      <c r="C21" s="964">
        <v>0.27</v>
      </c>
      <c r="D21" s="961">
        <v>100</v>
      </c>
      <c r="E21" s="964">
        <v>0.27</v>
      </c>
      <c r="F21" s="724">
        <v>100</v>
      </c>
      <c r="G21" s="964">
        <v>0.26</v>
      </c>
      <c r="H21" s="724">
        <v>100</v>
      </c>
      <c r="I21" s="964">
        <v>0.19</v>
      </c>
      <c r="J21" s="961">
        <v>100</v>
      </c>
      <c r="K21" s="725">
        <v>0.27</v>
      </c>
      <c r="L21" s="724">
        <v>100</v>
      </c>
      <c r="M21" s="964">
        <v>0</v>
      </c>
      <c r="N21" s="961">
        <v>100</v>
      </c>
      <c r="O21" s="964">
        <v>0.25</v>
      </c>
      <c r="P21" s="961">
        <v>100</v>
      </c>
      <c r="Q21" s="964">
        <v>0.18</v>
      </c>
      <c r="R21" s="724">
        <v>99</v>
      </c>
      <c r="S21" s="964">
        <v>0.38</v>
      </c>
      <c r="T21" s="961">
        <v>99</v>
      </c>
      <c r="U21" s="723">
        <v>0.37</v>
      </c>
    </row>
    <row r="22" spans="1:21" s="32" customFormat="1">
      <c r="A22" s="239" t="s">
        <v>19</v>
      </c>
      <c r="B22" s="272">
        <v>98</v>
      </c>
      <c r="C22" s="965">
        <v>0.65</v>
      </c>
      <c r="D22" s="960">
        <v>99</v>
      </c>
      <c r="E22" s="965">
        <v>0.33</v>
      </c>
      <c r="F22" s="721">
        <v>99</v>
      </c>
      <c r="G22" s="965">
        <v>0.47000000000000003</v>
      </c>
      <c r="H22" s="721">
        <v>99</v>
      </c>
      <c r="I22" s="965">
        <v>0.56000000000000005</v>
      </c>
      <c r="J22" s="960">
        <v>96</v>
      </c>
      <c r="K22" s="722">
        <v>0.93</v>
      </c>
      <c r="L22" s="721">
        <v>98</v>
      </c>
      <c r="M22" s="965">
        <v>0.63</v>
      </c>
      <c r="N22" s="960">
        <v>99</v>
      </c>
      <c r="O22" s="965">
        <v>0.38</v>
      </c>
      <c r="P22" s="960">
        <v>99</v>
      </c>
      <c r="Q22" s="965">
        <v>0.33</v>
      </c>
      <c r="R22" s="721">
        <v>100</v>
      </c>
      <c r="S22" s="965">
        <v>0.26</v>
      </c>
      <c r="T22" s="960">
        <v>99</v>
      </c>
      <c r="U22" s="720">
        <v>0.54</v>
      </c>
    </row>
    <row r="23" spans="1:21" s="32" customFormat="1" ht="15" thickBot="1">
      <c r="A23" s="230" t="s">
        <v>20</v>
      </c>
      <c r="B23" s="276">
        <v>100</v>
      </c>
      <c r="C23" s="966">
        <v>0.19</v>
      </c>
      <c r="D23" s="962">
        <v>100</v>
      </c>
      <c r="E23" s="966">
        <v>0</v>
      </c>
      <c r="F23" s="727">
        <v>100</v>
      </c>
      <c r="G23" s="966">
        <v>0</v>
      </c>
      <c r="H23" s="727">
        <v>100</v>
      </c>
      <c r="I23" s="966">
        <v>0.2</v>
      </c>
      <c r="J23" s="962">
        <v>99</v>
      </c>
      <c r="K23" s="728">
        <v>0.48</v>
      </c>
      <c r="L23" s="727">
        <v>99</v>
      </c>
      <c r="M23" s="966">
        <v>0.33</v>
      </c>
      <c r="N23" s="962">
        <v>100</v>
      </c>
      <c r="O23" s="966">
        <v>0.13</v>
      </c>
      <c r="P23" s="962">
        <v>100</v>
      </c>
      <c r="Q23" s="966">
        <v>0.13</v>
      </c>
      <c r="R23" s="727">
        <v>100</v>
      </c>
      <c r="S23" s="966">
        <v>0.13</v>
      </c>
      <c r="T23" s="962">
        <v>99</v>
      </c>
      <c r="U23" s="726">
        <v>0.45</v>
      </c>
    </row>
    <row r="24" spans="1:21" s="32" customFormat="1">
      <c r="A24" s="232" t="s">
        <v>26</v>
      </c>
      <c r="B24" s="258">
        <v>96</v>
      </c>
      <c r="C24" s="729">
        <v>0.43</v>
      </c>
      <c r="D24" s="126">
        <v>97</v>
      </c>
      <c r="E24" s="729">
        <v>0.37</v>
      </c>
      <c r="F24" s="730">
        <v>98</v>
      </c>
      <c r="G24" s="729">
        <v>0.32</v>
      </c>
      <c r="H24" s="730">
        <v>96</v>
      </c>
      <c r="I24" s="729">
        <v>0.4</v>
      </c>
      <c r="J24" s="126">
        <v>91</v>
      </c>
      <c r="K24" s="729">
        <v>0.66</v>
      </c>
      <c r="L24" s="730">
        <v>99</v>
      </c>
      <c r="M24" s="729">
        <v>0.13</v>
      </c>
      <c r="N24" s="126">
        <v>99</v>
      </c>
      <c r="O24" s="729">
        <v>0.13</v>
      </c>
      <c r="P24" s="126">
        <v>99</v>
      </c>
      <c r="Q24" s="729">
        <v>0.12</v>
      </c>
      <c r="R24" s="730">
        <v>100</v>
      </c>
      <c r="S24" s="729">
        <v>0.11</v>
      </c>
      <c r="T24" s="126">
        <v>99</v>
      </c>
      <c r="U24" s="640">
        <v>0.2</v>
      </c>
    </row>
    <row r="25" spans="1:21" s="32" customFormat="1">
      <c r="A25" s="234" t="s">
        <v>25</v>
      </c>
      <c r="B25" s="261">
        <v>100</v>
      </c>
      <c r="C25" s="731">
        <v>0.14000000000000001</v>
      </c>
      <c r="D25" s="138">
        <v>100</v>
      </c>
      <c r="E25" s="731">
        <v>0.06</v>
      </c>
      <c r="F25" s="732">
        <v>100</v>
      </c>
      <c r="G25" s="731">
        <v>0.08</v>
      </c>
      <c r="H25" s="732">
        <v>100</v>
      </c>
      <c r="I25" s="731">
        <v>0.1</v>
      </c>
      <c r="J25" s="138">
        <v>99</v>
      </c>
      <c r="K25" s="731">
        <v>0.26</v>
      </c>
      <c r="L25" s="732">
        <v>99</v>
      </c>
      <c r="M25" s="731">
        <v>0.15</v>
      </c>
      <c r="N25" s="138">
        <v>100</v>
      </c>
      <c r="O25" s="731">
        <v>0.18</v>
      </c>
      <c r="P25" s="138">
        <v>99</v>
      </c>
      <c r="Q25" s="731">
        <v>0.16</v>
      </c>
      <c r="R25" s="732">
        <v>100</v>
      </c>
      <c r="S25" s="731">
        <v>0.12</v>
      </c>
      <c r="T25" s="138">
        <v>98</v>
      </c>
      <c r="U25" s="643">
        <v>0.28999999999999998</v>
      </c>
    </row>
    <row r="26" spans="1:21" s="32" customFormat="1" ht="15" thickBot="1">
      <c r="A26" s="236" t="s">
        <v>24</v>
      </c>
      <c r="B26" s="264">
        <v>97</v>
      </c>
      <c r="C26" s="733">
        <v>0.32</v>
      </c>
      <c r="D26" s="150">
        <v>98</v>
      </c>
      <c r="E26" s="733">
        <v>0.27</v>
      </c>
      <c r="F26" s="734">
        <v>98</v>
      </c>
      <c r="G26" s="733">
        <v>0.23</v>
      </c>
      <c r="H26" s="734">
        <v>97</v>
      </c>
      <c r="I26" s="733">
        <v>0.3</v>
      </c>
      <c r="J26" s="150">
        <v>93</v>
      </c>
      <c r="K26" s="733">
        <v>0.48</v>
      </c>
      <c r="L26" s="734">
        <v>99</v>
      </c>
      <c r="M26" s="733">
        <v>0.11</v>
      </c>
      <c r="N26" s="150">
        <v>99</v>
      </c>
      <c r="O26" s="733">
        <v>0.11</v>
      </c>
      <c r="P26" s="150">
        <v>99</v>
      </c>
      <c r="Q26" s="733">
        <v>0.1</v>
      </c>
      <c r="R26" s="734">
        <v>100</v>
      </c>
      <c r="S26" s="733">
        <v>0.09</v>
      </c>
      <c r="T26" s="150">
        <v>99</v>
      </c>
      <c r="U26" s="646">
        <v>0.17</v>
      </c>
    </row>
    <row r="27" spans="1:21" s="32" customFormat="1">
      <c r="A27" s="1162" t="s">
        <v>454</v>
      </c>
      <c r="B27" s="1162"/>
      <c r="C27" s="1162"/>
      <c r="D27" s="1162"/>
      <c r="E27" s="1162"/>
      <c r="F27" s="1162"/>
      <c r="G27" s="1162"/>
      <c r="H27" s="1162"/>
      <c r="I27" s="1162"/>
      <c r="J27" s="1162"/>
      <c r="K27" s="1162"/>
      <c r="L27" s="1162"/>
      <c r="M27" s="1162"/>
      <c r="N27" s="1162"/>
      <c r="O27" s="1162"/>
      <c r="P27" s="1162"/>
      <c r="Q27" s="1162"/>
      <c r="R27" s="1162"/>
      <c r="S27" s="1162"/>
      <c r="T27" s="1162"/>
      <c r="U27" s="1162"/>
    </row>
    <row r="28" spans="1:21" s="32" customFormat="1">
      <c r="A28" s="1160" t="s">
        <v>310</v>
      </c>
      <c r="B28" s="1160"/>
      <c r="C28" s="1160"/>
      <c r="D28" s="1160"/>
      <c r="E28" s="1160"/>
      <c r="F28" s="1160"/>
      <c r="G28" s="1160"/>
      <c r="H28" s="1160"/>
      <c r="I28" s="1160"/>
      <c r="J28" s="1160"/>
      <c r="K28" s="1160"/>
      <c r="L28" s="1160"/>
      <c r="M28" s="1160"/>
      <c r="N28" s="1160"/>
      <c r="O28" s="1160"/>
      <c r="P28" s="1160"/>
      <c r="Q28" s="1160"/>
      <c r="R28" s="1160"/>
      <c r="S28" s="1160"/>
      <c r="T28" s="1160"/>
      <c r="U28" s="1160"/>
    </row>
    <row r="29" spans="1:21" s="32" customFormat="1">
      <c r="A29" s="718"/>
      <c r="B29" s="719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</row>
    <row r="30" spans="1:21" s="32" customFormat="1">
      <c r="A30" s="1161" t="s">
        <v>493</v>
      </c>
      <c r="B30" s="1161"/>
      <c r="C30" s="1161"/>
      <c r="D30" s="1161"/>
      <c r="E30" s="1161"/>
      <c r="F30" s="1161"/>
      <c r="G30" s="1161"/>
      <c r="H30" s="1161"/>
      <c r="I30" s="1161"/>
      <c r="J30" s="1161"/>
      <c r="K30" s="1161"/>
      <c r="L30" s="1161"/>
      <c r="M30" s="1161"/>
      <c r="N30" s="719"/>
      <c r="O30" s="719"/>
      <c r="P30" s="719"/>
      <c r="Q30" s="719"/>
      <c r="R30" s="719"/>
      <c r="S30" s="719"/>
      <c r="T30" s="719"/>
      <c r="U30" s="719"/>
    </row>
    <row r="31" spans="1:21" s="32" customFormat="1">
      <c r="A31" s="1134" t="s">
        <v>5</v>
      </c>
      <c r="B31" s="1136" t="s">
        <v>306</v>
      </c>
      <c r="C31" s="1154"/>
      <c r="D31" s="1154"/>
      <c r="E31" s="1154"/>
      <c r="F31" s="1154"/>
      <c r="G31" s="1138"/>
      <c r="H31" s="1136" t="s">
        <v>307</v>
      </c>
      <c r="I31" s="1137"/>
      <c r="J31" s="1137"/>
      <c r="K31" s="1137"/>
      <c r="L31" s="1137"/>
      <c r="M31" s="1137"/>
      <c r="N31" s="719"/>
      <c r="O31" s="719"/>
      <c r="P31" s="719"/>
      <c r="Q31" s="719"/>
      <c r="R31" s="719"/>
      <c r="S31" s="719"/>
      <c r="T31" s="719"/>
      <c r="U31" s="719"/>
    </row>
    <row r="32" spans="1:21" s="32" customFormat="1" ht="60.75" customHeight="1">
      <c r="A32" s="1134"/>
      <c r="B32" s="1139" t="s">
        <v>308</v>
      </c>
      <c r="C32" s="1145"/>
      <c r="D32" s="1145" t="s">
        <v>309</v>
      </c>
      <c r="E32" s="1145"/>
      <c r="F32" s="1145" t="s">
        <v>178</v>
      </c>
      <c r="G32" s="1141"/>
      <c r="H32" s="1139" t="s">
        <v>308</v>
      </c>
      <c r="I32" s="1140"/>
      <c r="J32" s="1140" t="s">
        <v>309</v>
      </c>
      <c r="K32" s="1140"/>
      <c r="L32" s="1140" t="s">
        <v>178</v>
      </c>
      <c r="M32" s="1140"/>
      <c r="N32" s="719"/>
      <c r="O32" s="719"/>
      <c r="P32" s="719"/>
      <c r="Q32" s="719"/>
      <c r="R32" s="719"/>
      <c r="S32" s="719"/>
      <c r="T32" s="719"/>
      <c r="U32" s="719"/>
    </row>
    <row r="33" spans="1:21" s="32" customFormat="1">
      <c r="A33" s="1134"/>
      <c r="B33" s="958" t="s">
        <v>171</v>
      </c>
      <c r="C33" s="893" t="s">
        <v>172</v>
      </c>
      <c r="D33" s="893" t="s">
        <v>171</v>
      </c>
      <c r="E33" s="893" t="s">
        <v>172</v>
      </c>
      <c r="F33" s="893" t="s">
        <v>171</v>
      </c>
      <c r="G33" s="959" t="s">
        <v>172</v>
      </c>
      <c r="H33" s="958" t="s">
        <v>171</v>
      </c>
      <c r="I33" s="893" t="s">
        <v>172</v>
      </c>
      <c r="J33" s="893" t="s">
        <v>171</v>
      </c>
      <c r="K33" s="893" t="s">
        <v>172</v>
      </c>
      <c r="L33" s="893" t="s">
        <v>171</v>
      </c>
      <c r="M33" s="893" t="s">
        <v>172</v>
      </c>
      <c r="N33" s="719"/>
      <c r="O33" s="719"/>
      <c r="P33" s="719"/>
      <c r="Q33" s="719"/>
      <c r="R33" s="719"/>
      <c r="S33" s="719"/>
      <c r="T33" s="719"/>
      <c r="U33" s="719"/>
    </row>
    <row r="34" spans="1:21" s="32" customFormat="1" ht="15" thickBot="1">
      <c r="A34" s="1153"/>
      <c r="B34" s="1155" t="s">
        <v>43</v>
      </c>
      <c r="C34" s="1156"/>
      <c r="D34" s="1156"/>
      <c r="E34" s="1156"/>
      <c r="F34" s="1156"/>
      <c r="G34" s="1157"/>
      <c r="H34" s="1155" t="s">
        <v>43</v>
      </c>
      <c r="I34" s="1158"/>
      <c r="J34" s="1158"/>
      <c r="K34" s="1158"/>
      <c r="L34" s="1158"/>
      <c r="M34" s="1158"/>
      <c r="N34" s="719"/>
      <c r="O34" s="719"/>
      <c r="P34" s="719"/>
      <c r="Q34" s="719"/>
      <c r="R34" s="719"/>
      <c r="S34" s="719"/>
      <c r="T34" s="719"/>
      <c r="U34" s="719"/>
    </row>
    <row r="35" spans="1:21" s="32" customFormat="1">
      <c r="A35" s="239" t="s">
        <v>6</v>
      </c>
      <c r="B35" s="561">
        <v>20</v>
      </c>
      <c r="C35" s="562">
        <v>2.11</v>
      </c>
      <c r="D35" s="563">
        <v>48</v>
      </c>
      <c r="E35" s="562">
        <v>2.63</v>
      </c>
      <c r="F35" s="563">
        <v>32</v>
      </c>
      <c r="G35" s="564">
        <v>2.44</v>
      </c>
      <c r="H35" s="565">
        <v>40</v>
      </c>
      <c r="I35" s="562">
        <v>2.0499999999999998</v>
      </c>
      <c r="J35" s="563">
        <v>40</v>
      </c>
      <c r="K35" s="562">
        <v>2.0100000000000002</v>
      </c>
      <c r="L35" s="563">
        <v>20</v>
      </c>
      <c r="M35" s="562">
        <v>1.47</v>
      </c>
      <c r="N35" s="719"/>
      <c r="O35" s="719"/>
      <c r="P35" s="719"/>
      <c r="Q35" s="719"/>
      <c r="R35" s="719"/>
      <c r="S35" s="719"/>
      <c r="T35" s="719"/>
      <c r="U35" s="719"/>
    </row>
    <row r="36" spans="1:21" s="32" customFormat="1">
      <c r="A36" s="228" t="s">
        <v>7</v>
      </c>
      <c r="B36" s="566">
        <v>20</v>
      </c>
      <c r="C36" s="567">
        <v>2.19</v>
      </c>
      <c r="D36" s="568">
        <v>51</v>
      </c>
      <c r="E36" s="567">
        <v>2.73</v>
      </c>
      <c r="F36" s="568">
        <v>29</v>
      </c>
      <c r="G36" s="569">
        <v>2.4900000000000002</v>
      </c>
      <c r="H36" s="570">
        <v>32</v>
      </c>
      <c r="I36" s="567">
        <v>1.85</v>
      </c>
      <c r="J36" s="568">
        <v>36</v>
      </c>
      <c r="K36" s="567">
        <v>1.92</v>
      </c>
      <c r="L36" s="568">
        <v>32</v>
      </c>
      <c r="M36" s="567">
        <v>1.94</v>
      </c>
      <c r="N36" s="719"/>
      <c r="O36" s="719"/>
      <c r="P36" s="719"/>
      <c r="Q36" s="719"/>
      <c r="R36" s="719"/>
      <c r="S36" s="719"/>
      <c r="T36" s="719"/>
      <c r="U36" s="719"/>
    </row>
    <row r="37" spans="1:21" s="32" customFormat="1">
      <c r="A37" s="239" t="s">
        <v>8</v>
      </c>
      <c r="B37" s="561">
        <v>4</v>
      </c>
      <c r="C37" s="562">
        <v>0.97</v>
      </c>
      <c r="D37" s="563">
        <v>45</v>
      </c>
      <c r="E37" s="562">
        <v>2.44</v>
      </c>
      <c r="F37" s="563">
        <v>51</v>
      </c>
      <c r="G37" s="564">
        <v>2.4500000000000002</v>
      </c>
      <c r="H37" s="565">
        <v>6</v>
      </c>
      <c r="I37" s="562">
        <v>1.71</v>
      </c>
      <c r="J37" s="563">
        <v>46</v>
      </c>
      <c r="K37" s="562">
        <v>2.7</v>
      </c>
      <c r="L37" s="563">
        <v>48</v>
      </c>
      <c r="M37" s="562">
        <v>2.64</v>
      </c>
      <c r="N37" s="719"/>
      <c r="O37" s="719"/>
      <c r="P37" s="719"/>
      <c r="Q37" s="719"/>
      <c r="R37" s="719"/>
      <c r="S37" s="719"/>
      <c r="T37" s="719"/>
      <c r="U37" s="719"/>
    </row>
    <row r="38" spans="1:21" s="32" customFormat="1">
      <c r="A38" s="228" t="s">
        <v>9</v>
      </c>
      <c r="B38" s="566">
        <v>2</v>
      </c>
      <c r="C38" s="567">
        <v>0.65</v>
      </c>
      <c r="D38" s="568">
        <v>33</v>
      </c>
      <c r="E38" s="567">
        <v>2.02</v>
      </c>
      <c r="F38" s="568">
        <v>64</v>
      </c>
      <c r="G38" s="569">
        <v>2.0499999999999998</v>
      </c>
      <c r="H38" s="570">
        <v>4</v>
      </c>
      <c r="I38" s="567">
        <v>0.96</v>
      </c>
      <c r="J38" s="568">
        <v>34</v>
      </c>
      <c r="K38" s="567">
        <v>2.06</v>
      </c>
      <c r="L38" s="568">
        <v>61</v>
      </c>
      <c r="M38" s="567">
        <v>2.1</v>
      </c>
      <c r="N38" s="719"/>
      <c r="O38" s="719"/>
      <c r="P38" s="719"/>
      <c r="Q38" s="719"/>
      <c r="R38" s="719"/>
      <c r="S38" s="719"/>
      <c r="T38" s="719"/>
      <c r="U38" s="719"/>
    </row>
    <row r="39" spans="1:21" s="32" customFormat="1">
      <c r="A39" s="239" t="s">
        <v>10</v>
      </c>
      <c r="B39" s="561">
        <v>7</v>
      </c>
      <c r="C39" s="562">
        <v>1.57</v>
      </c>
      <c r="D39" s="563">
        <v>62</v>
      </c>
      <c r="E39" s="562">
        <v>3.0500000000000003</v>
      </c>
      <c r="F39" s="563">
        <v>31</v>
      </c>
      <c r="G39" s="564">
        <v>2.92</v>
      </c>
      <c r="H39" s="565">
        <v>11</v>
      </c>
      <c r="I39" s="562">
        <v>1.6600000000000001</v>
      </c>
      <c r="J39" s="563">
        <v>61</v>
      </c>
      <c r="K39" s="562">
        <v>2.42</v>
      </c>
      <c r="L39" s="563">
        <v>28</v>
      </c>
      <c r="M39" s="562">
        <v>2.16</v>
      </c>
      <c r="N39" s="719"/>
      <c r="O39" s="719"/>
      <c r="P39" s="719"/>
      <c r="Q39" s="719"/>
      <c r="R39" s="719"/>
      <c r="S39" s="719"/>
      <c r="T39" s="719"/>
      <c r="U39" s="719"/>
    </row>
    <row r="40" spans="1:21" s="32" customFormat="1">
      <c r="A40" s="228" t="s">
        <v>11</v>
      </c>
      <c r="B40" s="566">
        <v>15</v>
      </c>
      <c r="C40" s="567">
        <v>1.41</v>
      </c>
      <c r="D40" s="568">
        <v>49</v>
      </c>
      <c r="E40" s="567">
        <v>1.98</v>
      </c>
      <c r="F40" s="568">
        <v>36</v>
      </c>
      <c r="G40" s="569">
        <v>1.9100000000000001</v>
      </c>
      <c r="H40" s="570">
        <v>20</v>
      </c>
      <c r="I40" s="567">
        <v>2.0300000000000002</v>
      </c>
      <c r="J40" s="568">
        <v>48</v>
      </c>
      <c r="K40" s="567">
        <v>2.25</v>
      </c>
      <c r="L40" s="568">
        <v>32</v>
      </c>
      <c r="M40" s="567">
        <v>1.97</v>
      </c>
      <c r="N40" s="719"/>
      <c r="O40" s="719"/>
      <c r="P40" s="719"/>
      <c r="Q40" s="719"/>
      <c r="R40" s="719"/>
      <c r="S40" s="719"/>
      <c r="T40" s="719"/>
      <c r="U40" s="719"/>
    </row>
    <row r="41" spans="1:21" s="32" customFormat="1">
      <c r="A41" s="239" t="s">
        <v>12</v>
      </c>
      <c r="B41" s="561">
        <v>17</v>
      </c>
      <c r="C41" s="562">
        <v>2.04</v>
      </c>
      <c r="D41" s="563">
        <v>52</v>
      </c>
      <c r="E41" s="562">
        <v>2.71</v>
      </c>
      <c r="F41" s="563">
        <v>31</v>
      </c>
      <c r="G41" s="564">
        <v>2.5100000000000002</v>
      </c>
      <c r="H41" s="565">
        <v>21</v>
      </c>
      <c r="I41" s="562">
        <v>1.76</v>
      </c>
      <c r="J41" s="563">
        <v>45</v>
      </c>
      <c r="K41" s="562">
        <v>2.09</v>
      </c>
      <c r="L41" s="563">
        <v>34</v>
      </c>
      <c r="M41" s="562">
        <v>1.95</v>
      </c>
      <c r="N41" s="719"/>
      <c r="O41" s="719"/>
      <c r="P41" s="719"/>
      <c r="Q41" s="719"/>
      <c r="R41" s="719"/>
      <c r="S41" s="719"/>
      <c r="T41" s="719"/>
      <c r="U41" s="719"/>
    </row>
    <row r="42" spans="1:21" s="32" customFormat="1" ht="24">
      <c r="A42" s="228" t="s">
        <v>21</v>
      </c>
      <c r="B42" s="566">
        <v>3</v>
      </c>
      <c r="C42" s="567">
        <v>0.77</v>
      </c>
      <c r="D42" s="568">
        <v>26</v>
      </c>
      <c r="E42" s="567">
        <v>1.84</v>
      </c>
      <c r="F42" s="568">
        <v>71</v>
      </c>
      <c r="G42" s="569">
        <v>1.92</v>
      </c>
      <c r="H42" s="570">
        <v>2</v>
      </c>
      <c r="I42" s="567">
        <v>0.8</v>
      </c>
      <c r="J42" s="568">
        <v>32</v>
      </c>
      <c r="K42" s="567">
        <v>2.17</v>
      </c>
      <c r="L42" s="568">
        <v>66</v>
      </c>
      <c r="M42" s="567">
        <v>2.2000000000000002</v>
      </c>
      <c r="N42" s="719"/>
      <c r="O42" s="719"/>
      <c r="P42" s="719"/>
      <c r="Q42" s="719"/>
      <c r="R42" s="719"/>
      <c r="S42" s="719"/>
      <c r="T42" s="719"/>
      <c r="U42" s="719"/>
    </row>
    <row r="43" spans="1:21" s="32" customFormat="1">
      <c r="A43" s="239" t="s">
        <v>13</v>
      </c>
      <c r="B43" s="561">
        <v>20</v>
      </c>
      <c r="C43" s="562">
        <v>1.95</v>
      </c>
      <c r="D43" s="563">
        <v>45</v>
      </c>
      <c r="E43" s="562">
        <v>2.44</v>
      </c>
      <c r="F43" s="563">
        <v>35</v>
      </c>
      <c r="G43" s="564">
        <v>2.34</v>
      </c>
      <c r="H43" s="565">
        <v>32</v>
      </c>
      <c r="I43" s="562">
        <v>1.87</v>
      </c>
      <c r="J43" s="563">
        <v>45</v>
      </c>
      <c r="K43" s="562">
        <v>1.96</v>
      </c>
      <c r="L43" s="563">
        <v>23</v>
      </c>
      <c r="M43" s="562">
        <v>1.61</v>
      </c>
      <c r="N43" s="719"/>
      <c r="O43" s="719"/>
      <c r="P43" s="719"/>
      <c r="Q43" s="719"/>
      <c r="R43" s="719"/>
      <c r="S43" s="719"/>
      <c r="T43" s="719"/>
      <c r="U43" s="719"/>
    </row>
    <row r="44" spans="1:21" s="32" customFormat="1">
      <c r="A44" s="228" t="s">
        <v>14</v>
      </c>
      <c r="B44" s="566">
        <v>16</v>
      </c>
      <c r="C44" s="567">
        <v>2.06</v>
      </c>
      <c r="D44" s="568">
        <v>52</v>
      </c>
      <c r="E44" s="567">
        <v>2.8000000000000003</v>
      </c>
      <c r="F44" s="568">
        <v>32</v>
      </c>
      <c r="G44" s="569">
        <v>2.62</v>
      </c>
      <c r="H44" s="570">
        <v>23</v>
      </c>
      <c r="I44" s="567">
        <v>1.81</v>
      </c>
      <c r="J44" s="568">
        <v>50</v>
      </c>
      <c r="K44" s="567">
        <v>2.12</v>
      </c>
      <c r="L44" s="568">
        <v>27</v>
      </c>
      <c r="M44" s="567">
        <v>1.86</v>
      </c>
      <c r="N44" s="719"/>
      <c r="O44" s="719"/>
      <c r="P44" s="719"/>
      <c r="Q44" s="719"/>
      <c r="R44" s="719"/>
      <c r="S44" s="719"/>
      <c r="T44" s="719"/>
      <c r="U44" s="719"/>
    </row>
    <row r="45" spans="1:21" s="32" customFormat="1">
      <c r="A45" s="239" t="s">
        <v>15</v>
      </c>
      <c r="B45" s="561">
        <v>25</v>
      </c>
      <c r="C45" s="562">
        <v>2.83</v>
      </c>
      <c r="D45" s="563">
        <v>43</v>
      </c>
      <c r="E45" s="562">
        <v>3.16</v>
      </c>
      <c r="F45" s="563">
        <v>32</v>
      </c>
      <c r="G45" s="564">
        <v>2.98</v>
      </c>
      <c r="H45" s="565">
        <v>29</v>
      </c>
      <c r="I45" s="562">
        <v>1.95</v>
      </c>
      <c r="J45" s="563">
        <v>39</v>
      </c>
      <c r="K45" s="562">
        <v>2.06</v>
      </c>
      <c r="L45" s="563">
        <v>32</v>
      </c>
      <c r="M45" s="562">
        <v>1.96</v>
      </c>
      <c r="N45" s="719"/>
      <c r="O45" s="719"/>
      <c r="P45" s="719"/>
      <c r="Q45" s="719"/>
      <c r="R45" s="719"/>
      <c r="S45" s="719"/>
      <c r="T45" s="719"/>
      <c r="U45" s="719"/>
    </row>
    <row r="46" spans="1:21" s="32" customFormat="1">
      <c r="A46" s="228" t="s">
        <v>16</v>
      </c>
      <c r="B46" s="566">
        <v>9</v>
      </c>
      <c r="C46" s="567">
        <v>1.59</v>
      </c>
      <c r="D46" s="568">
        <v>53</v>
      </c>
      <c r="E46" s="567">
        <v>2.81</v>
      </c>
      <c r="F46" s="568">
        <v>38</v>
      </c>
      <c r="G46" s="569">
        <v>2.73</v>
      </c>
      <c r="H46" s="570">
        <v>24</v>
      </c>
      <c r="I46" s="567">
        <v>2.17</v>
      </c>
      <c r="J46" s="568">
        <v>40</v>
      </c>
      <c r="K46" s="567">
        <v>2.2600000000000002</v>
      </c>
      <c r="L46" s="568">
        <v>36</v>
      </c>
      <c r="M46" s="567">
        <v>2.13</v>
      </c>
      <c r="N46" s="719"/>
      <c r="O46" s="719"/>
      <c r="P46" s="719"/>
      <c r="Q46" s="719"/>
      <c r="R46" s="719"/>
      <c r="S46" s="719"/>
      <c r="T46" s="719"/>
      <c r="U46" s="719"/>
    </row>
    <row r="47" spans="1:21" s="32" customFormat="1">
      <c r="A47" s="239" t="s">
        <v>17</v>
      </c>
      <c r="B47" s="561">
        <v>3</v>
      </c>
      <c r="C47" s="562">
        <v>0.70000000000000007</v>
      </c>
      <c r="D47" s="563">
        <v>27</v>
      </c>
      <c r="E47" s="562">
        <v>1.82</v>
      </c>
      <c r="F47" s="563">
        <v>70</v>
      </c>
      <c r="G47" s="564">
        <v>1.8800000000000001</v>
      </c>
      <c r="H47" s="565">
        <v>5</v>
      </c>
      <c r="I47" s="562">
        <v>0.88</v>
      </c>
      <c r="J47" s="563">
        <v>27</v>
      </c>
      <c r="K47" s="562">
        <v>1.77</v>
      </c>
      <c r="L47" s="563">
        <v>68</v>
      </c>
      <c r="M47" s="562">
        <v>1.85</v>
      </c>
      <c r="N47" s="735"/>
      <c r="O47" s="719"/>
      <c r="P47" s="719"/>
      <c r="Q47" s="719"/>
      <c r="R47" s="719"/>
      <c r="S47" s="719"/>
      <c r="T47" s="719"/>
      <c r="U47" s="719"/>
    </row>
    <row r="48" spans="1:21" s="32" customFormat="1">
      <c r="A48" s="228" t="s">
        <v>18</v>
      </c>
      <c r="B48" s="566">
        <v>7</v>
      </c>
      <c r="C48" s="567">
        <v>1.08</v>
      </c>
      <c r="D48" s="568">
        <v>22</v>
      </c>
      <c r="E48" s="567">
        <v>1.78</v>
      </c>
      <c r="F48" s="568">
        <v>71</v>
      </c>
      <c r="G48" s="569">
        <v>1.94</v>
      </c>
      <c r="H48" s="570">
        <v>3</v>
      </c>
      <c r="I48" s="567">
        <v>0.77</v>
      </c>
      <c r="J48" s="568">
        <v>22</v>
      </c>
      <c r="K48" s="567">
        <v>1.95</v>
      </c>
      <c r="L48" s="568">
        <v>75</v>
      </c>
      <c r="M48" s="567">
        <v>2.0100000000000002</v>
      </c>
      <c r="N48" s="719"/>
      <c r="O48" s="719"/>
      <c r="P48" s="719"/>
      <c r="Q48" s="719"/>
      <c r="R48" s="719"/>
      <c r="S48" s="719"/>
      <c r="T48" s="719"/>
      <c r="U48" s="719"/>
    </row>
    <row r="49" spans="1:21" s="32" customFormat="1">
      <c r="A49" s="239" t="s">
        <v>19</v>
      </c>
      <c r="B49" s="561">
        <v>12</v>
      </c>
      <c r="C49" s="562">
        <v>1.47</v>
      </c>
      <c r="D49" s="563">
        <v>55</v>
      </c>
      <c r="E49" s="562">
        <v>2.29</v>
      </c>
      <c r="F49" s="563">
        <v>33</v>
      </c>
      <c r="G49" s="564">
        <v>2.17</v>
      </c>
      <c r="H49" s="565">
        <v>23</v>
      </c>
      <c r="I49" s="562">
        <v>2.0699999999999998</v>
      </c>
      <c r="J49" s="563">
        <v>54</v>
      </c>
      <c r="K49" s="562">
        <v>2.23</v>
      </c>
      <c r="L49" s="563">
        <v>24</v>
      </c>
      <c r="M49" s="562">
        <v>1.58</v>
      </c>
      <c r="N49" s="719"/>
      <c r="O49" s="719"/>
      <c r="P49" s="719"/>
      <c r="Q49" s="719"/>
      <c r="R49" s="719"/>
      <c r="S49" s="719"/>
      <c r="T49" s="719"/>
      <c r="U49" s="719"/>
    </row>
    <row r="50" spans="1:21" s="32" customFormat="1" ht="15" thickBot="1">
      <c r="A50" s="228" t="s">
        <v>20</v>
      </c>
      <c r="B50" s="566">
        <v>4</v>
      </c>
      <c r="C50" s="567">
        <v>0.81</v>
      </c>
      <c r="D50" s="568">
        <v>26</v>
      </c>
      <c r="E50" s="567">
        <v>1.85</v>
      </c>
      <c r="F50" s="568">
        <v>71</v>
      </c>
      <c r="G50" s="569">
        <v>1.93</v>
      </c>
      <c r="H50" s="570">
        <v>4</v>
      </c>
      <c r="I50" s="567">
        <v>0.9</v>
      </c>
      <c r="J50" s="568">
        <v>19</v>
      </c>
      <c r="K50" s="567">
        <v>1.6400000000000001</v>
      </c>
      <c r="L50" s="568">
        <v>78</v>
      </c>
      <c r="M50" s="567">
        <v>1.78</v>
      </c>
      <c r="N50" s="719"/>
      <c r="O50" s="719"/>
      <c r="P50" s="719"/>
      <c r="Q50" s="719"/>
      <c r="R50" s="719"/>
      <c r="S50" s="719"/>
      <c r="T50" s="719"/>
      <c r="U50" s="719"/>
    </row>
    <row r="51" spans="1:21" s="32" customFormat="1">
      <c r="A51" s="232" t="s">
        <v>26</v>
      </c>
      <c r="B51" s="571">
        <v>18</v>
      </c>
      <c r="C51" s="572">
        <v>0.84</v>
      </c>
      <c r="D51" s="573">
        <v>50</v>
      </c>
      <c r="E51" s="572">
        <v>1.08</v>
      </c>
      <c r="F51" s="573">
        <v>32</v>
      </c>
      <c r="G51" s="574">
        <v>1.01</v>
      </c>
      <c r="H51" s="575">
        <v>29</v>
      </c>
      <c r="I51" s="572">
        <v>0.77</v>
      </c>
      <c r="J51" s="573">
        <v>44</v>
      </c>
      <c r="K51" s="572">
        <v>0.84</v>
      </c>
      <c r="L51" s="573">
        <v>27</v>
      </c>
      <c r="M51" s="572">
        <v>0.74</v>
      </c>
      <c r="N51" s="719"/>
      <c r="O51" s="719"/>
      <c r="P51" s="719"/>
      <c r="Q51" s="719"/>
      <c r="R51" s="719"/>
      <c r="S51" s="719"/>
      <c r="T51" s="719"/>
      <c r="U51" s="719"/>
    </row>
    <row r="52" spans="1:21" s="32" customFormat="1">
      <c r="A52" s="234" t="s">
        <v>25</v>
      </c>
      <c r="B52" s="576">
        <v>4</v>
      </c>
      <c r="C52" s="577">
        <v>0.38</v>
      </c>
      <c r="D52" s="578">
        <v>32</v>
      </c>
      <c r="E52" s="577">
        <v>0.91</v>
      </c>
      <c r="F52" s="578">
        <v>64</v>
      </c>
      <c r="G52" s="579">
        <v>0.93</v>
      </c>
      <c r="H52" s="580">
        <v>4</v>
      </c>
      <c r="I52" s="577">
        <v>0.52</v>
      </c>
      <c r="J52" s="578">
        <v>32</v>
      </c>
      <c r="K52" s="577">
        <v>0.99</v>
      </c>
      <c r="L52" s="578">
        <v>64</v>
      </c>
      <c r="M52" s="577">
        <v>1.02</v>
      </c>
      <c r="N52" s="719"/>
      <c r="O52" s="719"/>
      <c r="P52" s="719"/>
      <c r="Q52" s="719"/>
      <c r="R52" s="719"/>
      <c r="S52" s="719"/>
      <c r="T52" s="719"/>
      <c r="U52" s="719"/>
    </row>
    <row r="53" spans="1:21" s="32" customFormat="1" ht="15" thickBot="1">
      <c r="A53" s="236" t="s">
        <v>24</v>
      </c>
      <c r="B53" s="581">
        <v>14</v>
      </c>
      <c r="C53" s="582">
        <v>0.61</v>
      </c>
      <c r="D53" s="583">
        <v>45</v>
      </c>
      <c r="E53" s="582">
        <v>0.82000000000000006</v>
      </c>
      <c r="F53" s="583">
        <v>41</v>
      </c>
      <c r="G53" s="584">
        <v>0.79</v>
      </c>
      <c r="H53" s="585">
        <v>24</v>
      </c>
      <c r="I53" s="582">
        <v>0.63</v>
      </c>
      <c r="J53" s="583">
        <v>41</v>
      </c>
      <c r="K53" s="582">
        <v>0.70000000000000007</v>
      </c>
      <c r="L53" s="583">
        <v>35</v>
      </c>
      <c r="M53" s="582">
        <v>0.64</v>
      </c>
      <c r="N53" s="719"/>
      <c r="O53" s="719"/>
      <c r="P53" s="719"/>
      <c r="Q53" s="719"/>
      <c r="R53" s="719"/>
      <c r="S53" s="719"/>
      <c r="T53" s="719"/>
      <c r="U53" s="719"/>
    </row>
    <row r="54" spans="1:21" s="32" customFormat="1">
      <c r="A54" s="1162" t="s">
        <v>455</v>
      </c>
      <c r="B54" s="1162"/>
      <c r="C54" s="1162"/>
      <c r="D54" s="1162"/>
      <c r="E54" s="1162"/>
      <c r="F54" s="1162"/>
      <c r="G54" s="1162"/>
      <c r="H54" s="1162"/>
      <c r="I54" s="1162"/>
      <c r="J54" s="1162"/>
      <c r="K54" s="1162"/>
      <c r="L54" s="1162"/>
      <c r="M54" s="1162"/>
      <c r="N54" s="719"/>
      <c r="O54" s="719"/>
      <c r="P54" s="719"/>
      <c r="Q54" s="719"/>
      <c r="R54" s="719"/>
      <c r="S54" s="719"/>
      <c r="T54" s="719"/>
      <c r="U54" s="719"/>
    </row>
    <row r="55" spans="1:21" s="32" customFormat="1">
      <c r="A55" s="1160" t="s">
        <v>311</v>
      </c>
      <c r="B55" s="1160"/>
      <c r="C55" s="1160"/>
      <c r="D55" s="1160"/>
      <c r="E55" s="1160"/>
      <c r="F55" s="1160"/>
      <c r="G55" s="1160"/>
      <c r="H55" s="1160"/>
      <c r="I55" s="1160"/>
      <c r="J55" s="1160"/>
      <c r="K55" s="1160"/>
      <c r="L55" s="1160"/>
      <c r="M55" s="1160"/>
      <c r="N55" s="719"/>
      <c r="O55" s="719"/>
      <c r="P55" s="719"/>
      <c r="Q55" s="719"/>
      <c r="R55" s="719"/>
      <c r="S55" s="719"/>
      <c r="T55" s="719"/>
      <c r="U55" s="719"/>
    </row>
    <row r="56" spans="1:21" s="32" customFormat="1">
      <c r="A56" s="719"/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</row>
    <row r="57" spans="1:21" s="32" customFormat="1">
      <c r="A57" s="1161" t="s">
        <v>494</v>
      </c>
      <c r="B57" s="1161"/>
      <c r="C57" s="1161"/>
      <c r="D57" s="1161"/>
      <c r="E57" s="1161"/>
      <c r="F57" s="1161"/>
      <c r="G57" s="1161"/>
      <c r="H57" s="1161"/>
      <c r="I57" s="1161"/>
      <c r="J57" s="1161"/>
      <c r="K57" s="1161"/>
      <c r="L57" s="1161"/>
      <c r="M57" s="1161"/>
      <c r="N57" s="719"/>
      <c r="O57" s="719"/>
      <c r="P57" s="719"/>
      <c r="Q57" s="719"/>
      <c r="R57" s="719"/>
      <c r="S57" s="719"/>
      <c r="T57" s="719"/>
      <c r="U57" s="719"/>
    </row>
    <row r="58" spans="1:21" s="32" customFormat="1">
      <c r="A58" s="1134" t="s">
        <v>5</v>
      </c>
      <c r="B58" s="1136" t="s">
        <v>306</v>
      </c>
      <c r="C58" s="1154"/>
      <c r="D58" s="1154"/>
      <c r="E58" s="1154"/>
      <c r="F58" s="1154"/>
      <c r="G58" s="1138"/>
      <c r="H58" s="1136" t="s">
        <v>307</v>
      </c>
      <c r="I58" s="1137"/>
      <c r="J58" s="1137"/>
      <c r="K58" s="1137"/>
      <c r="L58" s="1137"/>
      <c r="M58" s="1137"/>
      <c r="N58" s="719"/>
      <c r="O58" s="719"/>
      <c r="P58" s="719"/>
      <c r="Q58" s="719"/>
      <c r="R58" s="719"/>
      <c r="S58" s="719"/>
      <c r="T58" s="719"/>
      <c r="U58" s="719"/>
    </row>
    <row r="59" spans="1:21" s="32" customFormat="1" ht="54.75" customHeight="1">
      <c r="A59" s="1134"/>
      <c r="B59" s="1139" t="s">
        <v>308</v>
      </c>
      <c r="C59" s="1145"/>
      <c r="D59" s="1145" t="s">
        <v>309</v>
      </c>
      <c r="E59" s="1145"/>
      <c r="F59" s="1145" t="s">
        <v>178</v>
      </c>
      <c r="G59" s="1141"/>
      <c r="H59" s="1139" t="s">
        <v>308</v>
      </c>
      <c r="I59" s="1140"/>
      <c r="J59" s="1140" t="s">
        <v>309</v>
      </c>
      <c r="K59" s="1140"/>
      <c r="L59" s="1140" t="s">
        <v>178</v>
      </c>
      <c r="M59" s="1140"/>
      <c r="N59" s="719"/>
      <c r="O59" s="719"/>
      <c r="P59" s="719"/>
      <c r="Q59" s="719"/>
      <c r="R59" s="719"/>
      <c r="S59" s="719"/>
      <c r="T59" s="719"/>
      <c r="U59" s="719"/>
    </row>
    <row r="60" spans="1:21" s="32" customFormat="1">
      <c r="A60" s="1134"/>
      <c r="B60" s="958" t="s">
        <v>171</v>
      </c>
      <c r="C60" s="893" t="s">
        <v>172</v>
      </c>
      <c r="D60" s="893" t="s">
        <v>171</v>
      </c>
      <c r="E60" s="893" t="s">
        <v>172</v>
      </c>
      <c r="F60" s="893" t="s">
        <v>171</v>
      </c>
      <c r="G60" s="959" t="s">
        <v>172</v>
      </c>
      <c r="H60" s="958" t="s">
        <v>171</v>
      </c>
      <c r="I60" s="893" t="s">
        <v>172</v>
      </c>
      <c r="J60" s="893" t="s">
        <v>171</v>
      </c>
      <c r="K60" s="893" t="s">
        <v>172</v>
      </c>
      <c r="L60" s="893" t="s">
        <v>171</v>
      </c>
      <c r="M60" s="893" t="s">
        <v>172</v>
      </c>
      <c r="N60" s="719"/>
      <c r="O60" s="719"/>
      <c r="P60" s="719"/>
      <c r="Q60" s="719"/>
      <c r="R60" s="719"/>
      <c r="S60" s="719"/>
      <c r="T60" s="719"/>
      <c r="U60" s="719"/>
    </row>
    <row r="61" spans="1:21" s="32" customFormat="1" ht="15" thickBot="1">
      <c r="A61" s="1153"/>
      <c r="B61" s="1155" t="s">
        <v>43</v>
      </c>
      <c r="C61" s="1156"/>
      <c r="D61" s="1156"/>
      <c r="E61" s="1156"/>
      <c r="F61" s="1156"/>
      <c r="G61" s="1157"/>
      <c r="H61" s="1155" t="s">
        <v>43</v>
      </c>
      <c r="I61" s="1158"/>
      <c r="J61" s="1158"/>
      <c r="K61" s="1158"/>
      <c r="L61" s="1158"/>
      <c r="M61" s="1158"/>
      <c r="N61" s="719"/>
      <c r="O61" s="719"/>
      <c r="P61" s="719"/>
      <c r="Q61" s="719"/>
      <c r="R61" s="719"/>
      <c r="S61" s="719"/>
      <c r="T61" s="719"/>
      <c r="U61" s="719"/>
    </row>
    <row r="62" spans="1:21" s="32" customFormat="1" ht="16" customHeight="1">
      <c r="A62" s="239" t="s">
        <v>6</v>
      </c>
      <c r="B62" s="561">
        <v>19</v>
      </c>
      <c r="C62" s="562">
        <v>2.06</v>
      </c>
      <c r="D62" s="563">
        <v>50</v>
      </c>
      <c r="E62" s="562">
        <v>2.61</v>
      </c>
      <c r="F62" s="563">
        <v>31</v>
      </c>
      <c r="G62" s="564">
        <v>2.4</v>
      </c>
      <c r="H62" s="565">
        <v>38</v>
      </c>
      <c r="I62" s="562">
        <v>2.04</v>
      </c>
      <c r="J62" s="563">
        <v>40</v>
      </c>
      <c r="K62" s="562">
        <v>2.0100000000000002</v>
      </c>
      <c r="L62" s="563">
        <v>22</v>
      </c>
      <c r="M62" s="562">
        <v>1.56</v>
      </c>
      <c r="N62" s="719"/>
      <c r="O62" s="719"/>
      <c r="P62" s="719"/>
      <c r="Q62" s="719"/>
      <c r="R62" s="719"/>
      <c r="S62" s="719"/>
      <c r="T62" s="719"/>
      <c r="U62" s="719"/>
    </row>
    <row r="63" spans="1:21" s="32" customFormat="1" ht="16" customHeight="1">
      <c r="A63" s="228" t="s">
        <v>7</v>
      </c>
      <c r="B63" s="566">
        <v>22</v>
      </c>
      <c r="C63" s="567">
        <v>2.2200000000000002</v>
      </c>
      <c r="D63" s="568">
        <v>48</v>
      </c>
      <c r="E63" s="567">
        <v>2.69</v>
      </c>
      <c r="F63" s="568">
        <v>30</v>
      </c>
      <c r="G63" s="569">
        <v>2.48</v>
      </c>
      <c r="H63" s="570">
        <v>30</v>
      </c>
      <c r="I63" s="567">
        <v>1.8</v>
      </c>
      <c r="J63" s="568">
        <v>39</v>
      </c>
      <c r="K63" s="567">
        <v>1.96</v>
      </c>
      <c r="L63" s="568">
        <v>32</v>
      </c>
      <c r="M63" s="567">
        <v>1.93</v>
      </c>
      <c r="N63" s="719"/>
      <c r="O63" s="719"/>
      <c r="P63" s="719"/>
      <c r="Q63" s="719"/>
      <c r="R63" s="719"/>
      <c r="S63" s="719"/>
      <c r="T63" s="719"/>
      <c r="U63" s="719"/>
    </row>
    <row r="64" spans="1:21" s="32" customFormat="1" ht="16" customHeight="1">
      <c r="A64" s="239" t="s">
        <v>8</v>
      </c>
      <c r="B64" s="561">
        <v>4</v>
      </c>
      <c r="C64" s="562">
        <v>0.99</v>
      </c>
      <c r="D64" s="563">
        <v>44</v>
      </c>
      <c r="E64" s="562">
        <v>2.4300000000000002</v>
      </c>
      <c r="F64" s="563">
        <v>51</v>
      </c>
      <c r="G64" s="564">
        <v>2.44</v>
      </c>
      <c r="H64" s="565">
        <v>7</v>
      </c>
      <c r="I64" s="562">
        <v>1.72</v>
      </c>
      <c r="J64" s="563">
        <v>46</v>
      </c>
      <c r="K64" s="562">
        <v>2.7</v>
      </c>
      <c r="L64" s="563">
        <v>48</v>
      </c>
      <c r="M64" s="562">
        <v>2.62</v>
      </c>
      <c r="N64" s="719"/>
      <c r="O64" s="719"/>
      <c r="P64" s="719"/>
      <c r="Q64" s="719"/>
      <c r="R64" s="719"/>
      <c r="S64" s="719"/>
      <c r="T64" s="719"/>
      <c r="U64" s="719"/>
    </row>
    <row r="65" spans="1:21" s="32" customFormat="1" ht="16" customHeight="1">
      <c r="A65" s="228" t="s">
        <v>9</v>
      </c>
      <c r="B65" s="566">
        <v>3</v>
      </c>
      <c r="C65" s="567">
        <v>0.74</v>
      </c>
      <c r="D65" s="568">
        <v>31</v>
      </c>
      <c r="E65" s="567">
        <v>1.97</v>
      </c>
      <c r="F65" s="568">
        <v>66</v>
      </c>
      <c r="G65" s="569">
        <v>2.02</v>
      </c>
      <c r="H65" s="570">
        <v>4</v>
      </c>
      <c r="I65" s="567">
        <v>0.86</v>
      </c>
      <c r="J65" s="568">
        <v>36</v>
      </c>
      <c r="K65" s="567">
        <v>2.08</v>
      </c>
      <c r="L65" s="568">
        <v>60</v>
      </c>
      <c r="M65" s="567">
        <v>2.1</v>
      </c>
      <c r="N65" s="719"/>
      <c r="O65" s="719"/>
      <c r="P65" s="719"/>
      <c r="Q65" s="719"/>
      <c r="R65" s="719"/>
      <c r="S65" s="719"/>
      <c r="T65" s="719"/>
      <c r="U65" s="719"/>
    </row>
    <row r="66" spans="1:21" s="32" customFormat="1" ht="16" customHeight="1">
      <c r="A66" s="239" t="s">
        <v>10</v>
      </c>
      <c r="B66" s="561">
        <v>9</v>
      </c>
      <c r="C66" s="562">
        <v>1.76</v>
      </c>
      <c r="D66" s="563">
        <v>60</v>
      </c>
      <c r="E66" s="562">
        <v>3.04</v>
      </c>
      <c r="F66" s="563">
        <v>31</v>
      </c>
      <c r="G66" s="564">
        <v>2.87</v>
      </c>
      <c r="H66" s="565">
        <v>10</v>
      </c>
      <c r="I66" s="562">
        <v>1.61</v>
      </c>
      <c r="J66" s="563">
        <v>61</v>
      </c>
      <c r="K66" s="562">
        <v>2.41</v>
      </c>
      <c r="L66" s="563">
        <v>29</v>
      </c>
      <c r="M66" s="562">
        <v>2.17</v>
      </c>
      <c r="N66" s="719"/>
      <c r="O66" s="719"/>
      <c r="P66" s="719"/>
      <c r="Q66" s="719"/>
      <c r="R66" s="719"/>
      <c r="S66" s="719"/>
      <c r="T66" s="719"/>
      <c r="U66" s="719"/>
    </row>
    <row r="67" spans="1:21" s="32" customFormat="1" ht="16" customHeight="1">
      <c r="A67" s="228" t="s">
        <v>11</v>
      </c>
      <c r="B67" s="566">
        <v>14</v>
      </c>
      <c r="C67" s="567">
        <v>1.3800000000000001</v>
      </c>
      <c r="D67" s="568">
        <v>49</v>
      </c>
      <c r="E67" s="567">
        <v>1.99</v>
      </c>
      <c r="F67" s="568">
        <v>37</v>
      </c>
      <c r="G67" s="569">
        <v>1.92</v>
      </c>
      <c r="H67" s="570">
        <v>19</v>
      </c>
      <c r="I67" s="567">
        <v>2</v>
      </c>
      <c r="J67" s="568">
        <v>47</v>
      </c>
      <c r="K67" s="567">
        <v>2.2400000000000002</v>
      </c>
      <c r="L67" s="568">
        <v>34</v>
      </c>
      <c r="M67" s="567">
        <v>1.99</v>
      </c>
      <c r="N67" s="719"/>
      <c r="O67" s="719"/>
      <c r="P67" s="719"/>
      <c r="Q67" s="719"/>
      <c r="R67" s="719"/>
      <c r="S67" s="719"/>
      <c r="T67" s="719"/>
      <c r="U67" s="719"/>
    </row>
    <row r="68" spans="1:21" s="32" customFormat="1" ht="16" customHeight="1">
      <c r="A68" s="239" t="s">
        <v>12</v>
      </c>
      <c r="B68" s="561">
        <v>16</v>
      </c>
      <c r="C68" s="562">
        <v>1.96</v>
      </c>
      <c r="D68" s="563">
        <v>52</v>
      </c>
      <c r="E68" s="562">
        <v>2.67</v>
      </c>
      <c r="F68" s="563">
        <v>32</v>
      </c>
      <c r="G68" s="564">
        <v>2.4900000000000002</v>
      </c>
      <c r="H68" s="565">
        <v>20</v>
      </c>
      <c r="I68" s="562">
        <v>1.72</v>
      </c>
      <c r="J68" s="563">
        <v>45</v>
      </c>
      <c r="K68" s="562">
        <v>2.09</v>
      </c>
      <c r="L68" s="563">
        <v>35</v>
      </c>
      <c r="M68" s="562">
        <v>1.97</v>
      </c>
      <c r="N68" s="719"/>
      <c r="O68" s="719"/>
      <c r="P68" s="719"/>
      <c r="Q68" s="719"/>
      <c r="R68" s="719"/>
      <c r="S68" s="719"/>
      <c r="T68" s="719"/>
      <c r="U68" s="719"/>
    </row>
    <row r="69" spans="1:21" s="32" customFormat="1" ht="16" customHeight="1">
      <c r="A69" s="228" t="s">
        <v>21</v>
      </c>
      <c r="B69" s="566">
        <v>3</v>
      </c>
      <c r="C69" s="567">
        <v>0.77</v>
      </c>
      <c r="D69" s="568">
        <v>25</v>
      </c>
      <c r="E69" s="567">
        <v>1.84</v>
      </c>
      <c r="F69" s="568">
        <v>71</v>
      </c>
      <c r="G69" s="569">
        <v>1.9100000000000001</v>
      </c>
      <c r="H69" s="570">
        <v>2</v>
      </c>
      <c r="I69" s="567">
        <v>0.82000000000000006</v>
      </c>
      <c r="J69" s="568">
        <v>32</v>
      </c>
      <c r="K69" s="567">
        <v>2.17</v>
      </c>
      <c r="L69" s="568">
        <v>66</v>
      </c>
      <c r="M69" s="567">
        <v>2.2000000000000002</v>
      </c>
      <c r="N69" s="719"/>
      <c r="O69" s="719"/>
      <c r="P69" s="719"/>
      <c r="Q69" s="719"/>
      <c r="R69" s="719"/>
      <c r="S69" s="719"/>
      <c r="T69" s="719"/>
      <c r="U69" s="719"/>
    </row>
    <row r="70" spans="1:21" s="32" customFormat="1" ht="16" customHeight="1">
      <c r="A70" s="239" t="s">
        <v>13</v>
      </c>
      <c r="B70" s="561">
        <v>20</v>
      </c>
      <c r="C70" s="562">
        <v>1.94</v>
      </c>
      <c r="D70" s="563">
        <v>44</v>
      </c>
      <c r="E70" s="562">
        <v>2.41</v>
      </c>
      <c r="F70" s="563">
        <v>36</v>
      </c>
      <c r="G70" s="564">
        <v>2.3199999999999998</v>
      </c>
      <c r="H70" s="565">
        <v>33</v>
      </c>
      <c r="I70" s="562">
        <v>1.87</v>
      </c>
      <c r="J70" s="563">
        <v>44</v>
      </c>
      <c r="K70" s="562">
        <v>1.95</v>
      </c>
      <c r="L70" s="563">
        <v>23</v>
      </c>
      <c r="M70" s="562">
        <v>1.61</v>
      </c>
      <c r="N70" s="719"/>
      <c r="O70" s="719"/>
      <c r="P70" s="719"/>
      <c r="Q70" s="719"/>
      <c r="R70" s="719"/>
      <c r="S70" s="719"/>
      <c r="T70" s="719"/>
      <c r="U70" s="719"/>
    </row>
    <row r="71" spans="1:21" s="32" customFormat="1" ht="16" customHeight="1">
      <c r="A71" s="228" t="s">
        <v>14</v>
      </c>
      <c r="B71" s="566">
        <v>13</v>
      </c>
      <c r="C71" s="567">
        <v>1.9000000000000001</v>
      </c>
      <c r="D71" s="568">
        <v>53</v>
      </c>
      <c r="E71" s="567">
        <v>2.77</v>
      </c>
      <c r="F71" s="568">
        <v>33</v>
      </c>
      <c r="G71" s="569">
        <v>2.62</v>
      </c>
      <c r="H71" s="570">
        <v>21</v>
      </c>
      <c r="I71" s="567">
        <v>1.74</v>
      </c>
      <c r="J71" s="568">
        <v>50</v>
      </c>
      <c r="K71" s="567">
        <v>2.12</v>
      </c>
      <c r="L71" s="568">
        <v>29</v>
      </c>
      <c r="M71" s="567">
        <v>1.9000000000000001</v>
      </c>
      <c r="N71" s="719"/>
      <c r="O71" s="719"/>
      <c r="P71" s="719"/>
      <c r="Q71" s="719"/>
      <c r="R71" s="719"/>
      <c r="S71" s="719"/>
      <c r="T71" s="719"/>
      <c r="U71" s="719"/>
    </row>
    <row r="72" spans="1:21" s="32" customFormat="1" ht="16" customHeight="1">
      <c r="A72" s="239" t="s">
        <v>15</v>
      </c>
      <c r="B72" s="561">
        <v>24</v>
      </c>
      <c r="C72" s="562">
        <v>2.77</v>
      </c>
      <c r="D72" s="563">
        <v>45</v>
      </c>
      <c r="E72" s="562">
        <v>3.17</v>
      </c>
      <c r="F72" s="563">
        <v>31</v>
      </c>
      <c r="G72" s="564">
        <v>2.95</v>
      </c>
      <c r="H72" s="565">
        <v>29</v>
      </c>
      <c r="I72" s="562">
        <v>1.95</v>
      </c>
      <c r="J72" s="563">
        <v>38</v>
      </c>
      <c r="K72" s="562">
        <v>2.04</v>
      </c>
      <c r="L72" s="563">
        <v>33</v>
      </c>
      <c r="M72" s="562">
        <v>1.95</v>
      </c>
      <c r="N72" s="719"/>
      <c r="O72" s="719"/>
      <c r="P72" s="719"/>
      <c r="Q72" s="719"/>
      <c r="R72" s="719"/>
      <c r="S72" s="719"/>
      <c r="T72" s="719"/>
      <c r="U72" s="719"/>
    </row>
    <row r="73" spans="1:21" s="32" customFormat="1" ht="16" customHeight="1">
      <c r="A73" s="228" t="s">
        <v>16</v>
      </c>
      <c r="B73" s="566">
        <v>9</v>
      </c>
      <c r="C73" s="567">
        <v>1.62</v>
      </c>
      <c r="D73" s="568">
        <v>53</v>
      </c>
      <c r="E73" s="567">
        <v>2.81</v>
      </c>
      <c r="F73" s="568">
        <v>38</v>
      </c>
      <c r="G73" s="569">
        <v>2.74</v>
      </c>
      <c r="H73" s="570">
        <v>23</v>
      </c>
      <c r="I73" s="567">
        <v>2.15</v>
      </c>
      <c r="J73" s="568">
        <v>40</v>
      </c>
      <c r="K73" s="567">
        <v>2.2600000000000002</v>
      </c>
      <c r="L73" s="568">
        <v>37</v>
      </c>
      <c r="M73" s="567">
        <v>2.15</v>
      </c>
      <c r="N73" s="719"/>
      <c r="O73" s="719"/>
      <c r="P73" s="719"/>
      <c r="Q73" s="719"/>
      <c r="R73" s="719"/>
      <c r="S73" s="719"/>
      <c r="T73" s="719"/>
      <c r="U73" s="719"/>
    </row>
    <row r="74" spans="1:21" s="32" customFormat="1" ht="16" customHeight="1">
      <c r="A74" s="239" t="s">
        <v>17</v>
      </c>
      <c r="B74" s="561">
        <v>3</v>
      </c>
      <c r="C74" s="562">
        <v>0.70000000000000007</v>
      </c>
      <c r="D74" s="563">
        <v>28</v>
      </c>
      <c r="E74" s="562">
        <v>1.83</v>
      </c>
      <c r="F74" s="563">
        <v>69</v>
      </c>
      <c r="G74" s="564">
        <v>1.8900000000000001</v>
      </c>
      <c r="H74" s="565">
        <v>4</v>
      </c>
      <c r="I74" s="562">
        <v>0.88</v>
      </c>
      <c r="J74" s="563">
        <v>28</v>
      </c>
      <c r="K74" s="562">
        <v>1.78</v>
      </c>
      <c r="L74" s="563">
        <v>68</v>
      </c>
      <c r="M74" s="562">
        <v>1.86</v>
      </c>
      <c r="N74" s="719"/>
      <c r="O74" s="719"/>
      <c r="P74" s="719"/>
      <c r="Q74" s="719"/>
      <c r="R74" s="719"/>
      <c r="S74" s="719"/>
      <c r="T74" s="719"/>
      <c r="U74" s="719"/>
    </row>
    <row r="75" spans="1:21" s="32" customFormat="1">
      <c r="A75" s="228" t="s">
        <v>18</v>
      </c>
      <c r="B75" s="566">
        <v>6</v>
      </c>
      <c r="C75" s="567">
        <v>1.01</v>
      </c>
      <c r="D75" s="568">
        <v>24</v>
      </c>
      <c r="E75" s="567">
        <v>1.83</v>
      </c>
      <c r="F75" s="568">
        <v>70</v>
      </c>
      <c r="G75" s="569">
        <v>1.96</v>
      </c>
      <c r="H75" s="570">
        <v>3</v>
      </c>
      <c r="I75" s="567">
        <v>0.86</v>
      </c>
      <c r="J75" s="568">
        <v>20</v>
      </c>
      <c r="K75" s="567">
        <v>1.83</v>
      </c>
      <c r="L75" s="568">
        <v>77</v>
      </c>
      <c r="M75" s="567">
        <v>1.93</v>
      </c>
      <c r="N75" s="719"/>
      <c r="O75" s="719"/>
      <c r="P75" s="719"/>
      <c r="Q75" s="719"/>
      <c r="R75" s="719"/>
      <c r="S75" s="719"/>
      <c r="T75" s="719"/>
      <c r="U75" s="719"/>
    </row>
    <row r="76" spans="1:21" s="32" customFormat="1">
      <c r="A76" s="239" t="s">
        <v>19</v>
      </c>
      <c r="B76" s="561">
        <v>11</v>
      </c>
      <c r="C76" s="562">
        <v>1.45</v>
      </c>
      <c r="D76" s="563">
        <v>53</v>
      </c>
      <c r="E76" s="562">
        <v>2.2800000000000002</v>
      </c>
      <c r="F76" s="563">
        <v>36</v>
      </c>
      <c r="G76" s="564">
        <v>2.19</v>
      </c>
      <c r="H76" s="565">
        <v>23</v>
      </c>
      <c r="I76" s="562">
        <v>2.09</v>
      </c>
      <c r="J76" s="563">
        <v>54</v>
      </c>
      <c r="K76" s="562">
        <v>2.2200000000000002</v>
      </c>
      <c r="L76" s="563">
        <v>23</v>
      </c>
      <c r="M76" s="562">
        <v>1.55</v>
      </c>
      <c r="N76" s="719"/>
      <c r="O76" s="719"/>
      <c r="P76" s="719"/>
      <c r="Q76" s="719"/>
      <c r="R76" s="719"/>
      <c r="S76" s="719"/>
      <c r="T76" s="719"/>
      <c r="U76" s="719"/>
    </row>
    <row r="77" spans="1:21" s="32" customFormat="1" ht="15" thickBot="1">
      <c r="A77" s="228" t="s">
        <v>20</v>
      </c>
      <c r="B77" s="566">
        <v>4</v>
      </c>
      <c r="C77" s="567">
        <v>0.79</v>
      </c>
      <c r="D77" s="568">
        <v>25</v>
      </c>
      <c r="E77" s="567">
        <v>1.83</v>
      </c>
      <c r="F77" s="568">
        <v>71</v>
      </c>
      <c r="G77" s="569">
        <v>1.9100000000000001</v>
      </c>
      <c r="H77" s="570">
        <v>3</v>
      </c>
      <c r="I77" s="567">
        <v>0.83000000000000007</v>
      </c>
      <c r="J77" s="568">
        <v>19</v>
      </c>
      <c r="K77" s="567">
        <v>1.6600000000000001</v>
      </c>
      <c r="L77" s="568">
        <v>78</v>
      </c>
      <c r="M77" s="567">
        <v>1.77</v>
      </c>
      <c r="N77" s="719"/>
      <c r="O77" s="719"/>
      <c r="P77" s="719"/>
      <c r="Q77" s="719"/>
      <c r="R77" s="719"/>
      <c r="S77" s="719"/>
      <c r="T77" s="719"/>
      <c r="U77" s="719"/>
    </row>
    <row r="78" spans="1:21" s="32" customFormat="1">
      <c r="A78" s="232" t="s">
        <v>26</v>
      </c>
      <c r="B78" s="571">
        <v>17</v>
      </c>
      <c r="C78" s="572">
        <v>0.81</v>
      </c>
      <c r="D78" s="573">
        <v>50</v>
      </c>
      <c r="E78" s="572">
        <v>1.07</v>
      </c>
      <c r="F78" s="573">
        <v>33</v>
      </c>
      <c r="G78" s="574">
        <v>1</v>
      </c>
      <c r="H78" s="575">
        <v>27</v>
      </c>
      <c r="I78" s="572">
        <v>0.76</v>
      </c>
      <c r="J78" s="573">
        <v>44</v>
      </c>
      <c r="K78" s="572">
        <v>0.84</v>
      </c>
      <c r="L78" s="573">
        <v>28</v>
      </c>
      <c r="M78" s="572">
        <v>0.75</v>
      </c>
      <c r="N78" s="719"/>
      <c r="O78" s="719"/>
      <c r="P78" s="719"/>
      <c r="Q78" s="719"/>
      <c r="R78" s="719"/>
      <c r="S78" s="719"/>
      <c r="T78" s="719"/>
      <c r="U78" s="719"/>
    </row>
    <row r="79" spans="1:21" s="32" customFormat="1">
      <c r="A79" s="234" t="s">
        <v>25</v>
      </c>
      <c r="B79" s="576">
        <v>4</v>
      </c>
      <c r="C79" s="577">
        <v>0.36</v>
      </c>
      <c r="D79" s="578">
        <v>32</v>
      </c>
      <c r="E79" s="577">
        <v>0.91</v>
      </c>
      <c r="F79" s="578">
        <v>65</v>
      </c>
      <c r="G79" s="579">
        <v>0.93</v>
      </c>
      <c r="H79" s="580">
        <v>4</v>
      </c>
      <c r="I79" s="577">
        <v>0.53</v>
      </c>
      <c r="J79" s="578">
        <v>32</v>
      </c>
      <c r="K79" s="577">
        <v>0.99</v>
      </c>
      <c r="L79" s="578">
        <v>64</v>
      </c>
      <c r="M79" s="577">
        <v>1.02</v>
      </c>
      <c r="N79" s="719"/>
      <c r="O79" s="719"/>
      <c r="P79" s="719"/>
      <c r="Q79" s="719"/>
      <c r="R79" s="719"/>
      <c r="S79" s="719"/>
      <c r="T79" s="719"/>
      <c r="U79" s="719"/>
    </row>
    <row r="80" spans="1:21" s="32" customFormat="1" ht="15" thickBot="1">
      <c r="A80" s="236" t="s">
        <v>24</v>
      </c>
      <c r="B80" s="581">
        <v>14</v>
      </c>
      <c r="C80" s="582">
        <v>0.6</v>
      </c>
      <c r="D80" s="583">
        <v>45</v>
      </c>
      <c r="E80" s="582">
        <v>0.82000000000000006</v>
      </c>
      <c r="F80" s="583">
        <v>42</v>
      </c>
      <c r="G80" s="584">
        <v>0.79</v>
      </c>
      <c r="H80" s="585">
        <v>23</v>
      </c>
      <c r="I80" s="582">
        <v>0.62</v>
      </c>
      <c r="J80" s="583">
        <v>42</v>
      </c>
      <c r="K80" s="582">
        <v>0.70000000000000007</v>
      </c>
      <c r="L80" s="583">
        <v>36</v>
      </c>
      <c r="M80" s="582">
        <v>0.64</v>
      </c>
      <c r="N80" s="719"/>
      <c r="O80" s="719"/>
      <c r="P80" s="719"/>
      <c r="Q80" s="719"/>
      <c r="R80" s="719"/>
      <c r="S80" s="719"/>
      <c r="T80" s="719"/>
      <c r="U80" s="719"/>
    </row>
    <row r="81" spans="1:21" s="32" customFormat="1">
      <c r="A81" s="1162" t="s">
        <v>456</v>
      </c>
      <c r="B81" s="1162"/>
      <c r="C81" s="1162"/>
      <c r="D81" s="1162"/>
      <c r="E81" s="1162"/>
      <c r="F81" s="1162"/>
      <c r="G81" s="1162"/>
      <c r="H81" s="1162"/>
      <c r="I81" s="1162"/>
      <c r="J81" s="1162"/>
      <c r="K81" s="1162"/>
      <c r="L81" s="1162"/>
      <c r="M81" s="1162"/>
      <c r="N81" s="719"/>
      <c r="O81" s="719"/>
      <c r="P81" s="719"/>
      <c r="Q81" s="719"/>
      <c r="R81" s="719"/>
      <c r="S81" s="719"/>
      <c r="T81" s="719"/>
      <c r="U81" s="719"/>
    </row>
    <row r="82" spans="1:21" s="32" customFormat="1">
      <c r="A82" s="1160" t="s">
        <v>312</v>
      </c>
      <c r="B82" s="1160"/>
      <c r="C82" s="1160"/>
      <c r="D82" s="1160"/>
      <c r="E82" s="1160"/>
      <c r="F82" s="1160"/>
      <c r="G82" s="1160"/>
      <c r="H82" s="1160"/>
      <c r="I82" s="1160"/>
      <c r="J82" s="1160"/>
      <c r="K82" s="1160"/>
      <c r="L82" s="1160"/>
      <c r="M82" s="1160"/>
      <c r="N82" s="719"/>
      <c r="O82" s="719"/>
      <c r="P82" s="719"/>
      <c r="Q82" s="719"/>
      <c r="R82" s="719"/>
      <c r="S82" s="719"/>
      <c r="T82" s="719"/>
      <c r="U82" s="719"/>
    </row>
    <row r="83" spans="1:21" s="32" customFormat="1">
      <c r="A83" s="719"/>
      <c r="B83" s="719"/>
      <c r="C83" s="719"/>
      <c r="D83" s="719"/>
      <c r="E83" s="719"/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  <c r="U83" s="719"/>
    </row>
    <row r="84" spans="1:21" s="32" customFormat="1">
      <c r="A84" s="1161" t="s">
        <v>495</v>
      </c>
      <c r="B84" s="1161"/>
      <c r="C84" s="1161"/>
      <c r="D84" s="1161"/>
      <c r="E84" s="1161"/>
      <c r="F84" s="1161"/>
      <c r="G84" s="1161"/>
      <c r="H84" s="1161"/>
      <c r="I84" s="1161"/>
      <c r="J84" s="1161"/>
      <c r="K84" s="1161"/>
      <c r="L84" s="1161"/>
      <c r="M84" s="1161"/>
      <c r="N84" s="719"/>
      <c r="O84" s="719"/>
      <c r="P84" s="719"/>
      <c r="Q84" s="719"/>
      <c r="R84" s="719"/>
      <c r="S84" s="719"/>
      <c r="T84" s="719"/>
      <c r="U84" s="719"/>
    </row>
    <row r="85" spans="1:21" s="32" customFormat="1">
      <c r="A85" s="1134" t="s">
        <v>5</v>
      </c>
      <c r="B85" s="1136" t="s">
        <v>306</v>
      </c>
      <c r="C85" s="1154"/>
      <c r="D85" s="1154"/>
      <c r="E85" s="1154"/>
      <c r="F85" s="1154"/>
      <c r="G85" s="1138"/>
      <c r="H85" s="1136" t="s">
        <v>307</v>
      </c>
      <c r="I85" s="1154"/>
      <c r="J85" s="1154"/>
      <c r="K85" s="1154"/>
      <c r="L85" s="1154"/>
      <c r="M85" s="1154"/>
      <c r="N85" s="719"/>
      <c r="O85" s="719"/>
      <c r="P85" s="719"/>
      <c r="Q85" s="719"/>
      <c r="R85" s="719"/>
      <c r="S85" s="719"/>
      <c r="T85" s="719"/>
      <c r="U85" s="719"/>
    </row>
    <row r="86" spans="1:21" s="32" customFormat="1" ht="61.5" customHeight="1">
      <c r="A86" s="1134"/>
      <c r="B86" s="1139" t="s">
        <v>308</v>
      </c>
      <c r="C86" s="1145"/>
      <c r="D86" s="1145" t="s">
        <v>309</v>
      </c>
      <c r="E86" s="1145"/>
      <c r="F86" s="1145" t="s">
        <v>178</v>
      </c>
      <c r="G86" s="1141"/>
      <c r="H86" s="1139" t="s">
        <v>308</v>
      </c>
      <c r="I86" s="1145"/>
      <c r="J86" s="1145" t="s">
        <v>309</v>
      </c>
      <c r="K86" s="1145"/>
      <c r="L86" s="1145" t="s">
        <v>178</v>
      </c>
      <c r="M86" s="1145"/>
      <c r="N86" s="719"/>
      <c r="O86" s="719"/>
      <c r="P86" s="719"/>
      <c r="Q86" s="719"/>
      <c r="R86" s="719"/>
      <c r="S86" s="719"/>
      <c r="T86" s="719"/>
      <c r="U86" s="719"/>
    </row>
    <row r="87" spans="1:21" s="32" customFormat="1">
      <c r="A87" s="1134"/>
      <c r="B87" s="958" t="s">
        <v>171</v>
      </c>
      <c r="C87" s="586" t="s">
        <v>172</v>
      </c>
      <c r="D87" s="586" t="s">
        <v>171</v>
      </c>
      <c r="E87" s="586" t="s">
        <v>172</v>
      </c>
      <c r="F87" s="586" t="s">
        <v>171</v>
      </c>
      <c r="G87" s="959" t="s">
        <v>172</v>
      </c>
      <c r="H87" s="958" t="s">
        <v>171</v>
      </c>
      <c r="I87" s="586" t="s">
        <v>172</v>
      </c>
      <c r="J87" s="586" t="s">
        <v>171</v>
      </c>
      <c r="K87" s="586" t="s">
        <v>172</v>
      </c>
      <c r="L87" s="586" t="s">
        <v>171</v>
      </c>
      <c r="M87" s="586" t="s">
        <v>172</v>
      </c>
      <c r="N87" s="719"/>
      <c r="O87" s="719"/>
      <c r="P87" s="719"/>
      <c r="Q87" s="719"/>
      <c r="R87" s="719"/>
      <c r="S87" s="719"/>
      <c r="T87" s="719"/>
      <c r="U87" s="719"/>
    </row>
    <row r="88" spans="1:21" s="32" customFormat="1">
      <c r="A88" s="1134"/>
      <c r="B88" s="1146" t="s">
        <v>43</v>
      </c>
      <c r="C88" s="1147"/>
      <c r="D88" s="1147"/>
      <c r="E88" s="1147"/>
      <c r="F88" s="1147"/>
      <c r="G88" s="1148"/>
      <c r="H88" s="1146" t="s">
        <v>43</v>
      </c>
      <c r="I88" s="1147"/>
      <c r="J88" s="1147"/>
      <c r="K88" s="1147"/>
      <c r="L88" s="1147"/>
      <c r="M88" s="1147"/>
      <c r="N88" s="719"/>
      <c r="O88" s="719"/>
      <c r="P88" s="719"/>
      <c r="Q88" s="719"/>
      <c r="R88" s="719"/>
      <c r="S88" s="719"/>
      <c r="T88" s="719"/>
      <c r="U88" s="719"/>
    </row>
    <row r="89" spans="1:21" s="32" customFormat="1">
      <c r="A89" s="239" t="s">
        <v>6</v>
      </c>
      <c r="B89" s="561">
        <v>21</v>
      </c>
      <c r="C89" s="562">
        <v>2.12</v>
      </c>
      <c r="D89" s="563">
        <v>46</v>
      </c>
      <c r="E89" s="562">
        <v>2.6</v>
      </c>
      <c r="F89" s="563">
        <v>33</v>
      </c>
      <c r="G89" s="564">
        <v>2.4500000000000002</v>
      </c>
      <c r="H89" s="565">
        <v>38</v>
      </c>
      <c r="I89" s="562">
        <v>2.04</v>
      </c>
      <c r="J89" s="563">
        <v>43</v>
      </c>
      <c r="K89" s="562">
        <v>2.04</v>
      </c>
      <c r="L89" s="563">
        <v>19</v>
      </c>
      <c r="M89" s="562">
        <v>1.44</v>
      </c>
      <c r="N89" s="719"/>
      <c r="O89" s="719"/>
      <c r="P89" s="719"/>
      <c r="Q89" s="719"/>
      <c r="R89" s="719"/>
      <c r="S89" s="719"/>
      <c r="T89" s="719"/>
      <c r="U89" s="719"/>
    </row>
    <row r="90" spans="1:21" s="32" customFormat="1">
      <c r="A90" s="228" t="s">
        <v>7</v>
      </c>
      <c r="B90" s="566">
        <v>21</v>
      </c>
      <c r="C90" s="567">
        <v>2.19</v>
      </c>
      <c r="D90" s="568">
        <v>49</v>
      </c>
      <c r="E90" s="567">
        <v>2.67</v>
      </c>
      <c r="F90" s="568">
        <v>29</v>
      </c>
      <c r="G90" s="569">
        <v>2.44</v>
      </c>
      <c r="H90" s="570">
        <v>30</v>
      </c>
      <c r="I90" s="567">
        <v>1.8</v>
      </c>
      <c r="J90" s="568">
        <v>40</v>
      </c>
      <c r="K90" s="567">
        <v>1.96</v>
      </c>
      <c r="L90" s="568">
        <v>30</v>
      </c>
      <c r="M90" s="567">
        <v>1.9100000000000001</v>
      </c>
      <c r="N90" s="719"/>
      <c r="O90" s="719"/>
      <c r="P90" s="719"/>
      <c r="Q90" s="719"/>
      <c r="R90" s="719"/>
      <c r="S90" s="719"/>
      <c r="T90" s="719"/>
      <c r="U90" s="719"/>
    </row>
    <row r="91" spans="1:21" s="32" customFormat="1">
      <c r="A91" s="239" t="s">
        <v>8</v>
      </c>
      <c r="B91" s="561">
        <v>4</v>
      </c>
      <c r="C91" s="562">
        <v>0.96</v>
      </c>
      <c r="D91" s="563">
        <v>47</v>
      </c>
      <c r="E91" s="562">
        <v>2.44</v>
      </c>
      <c r="F91" s="563">
        <v>49</v>
      </c>
      <c r="G91" s="564">
        <v>2.44</v>
      </c>
      <c r="H91" s="565">
        <v>6</v>
      </c>
      <c r="I91" s="562">
        <v>1.62</v>
      </c>
      <c r="J91" s="563">
        <v>46</v>
      </c>
      <c r="K91" s="562">
        <v>2.7</v>
      </c>
      <c r="L91" s="563">
        <v>48</v>
      </c>
      <c r="M91" s="562">
        <v>2.63</v>
      </c>
      <c r="N91" s="719"/>
      <c r="O91" s="719"/>
      <c r="P91" s="719"/>
      <c r="Q91" s="719"/>
      <c r="R91" s="719"/>
      <c r="S91" s="719"/>
      <c r="T91" s="719"/>
      <c r="U91" s="719"/>
    </row>
    <row r="92" spans="1:21" s="32" customFormat="1">
      <c r="A92" s="228" t="s">
        <v>9</v>
      </c>
      <c r="B92" s="566">
        <v>2</v>
      </c>
      <c r="C92" s="567">
        <v>0.63</v>
      </c>
      <c r="D92" s="568">
        <v>35</v>
      </c>
      <c r="E92" s="567">
        <v>2.04</v>
      </c>
      <c r="F92" s="568">
        <v>63</v>
      </c>
      <c r="G92" s="569">
        <v>2.0699999999999998</v>
      </c>
      <c r="H92" s="570">
        <v>4</v>
      </c>
      <c r="I92" s="567">
        <v>0.9</v>
      </c>
      <c r="J92" s="568">
        <v>37</v>
      </c>
      <c r="K92" s="567">
        <v>2.09</v>
      </c>
      <c r="L92" s="568">
        <v>59</v>
      </c>
      <c r="M92" s="567">
        <v>2.11</v>
      </c>
      <c r="N92" s="719"/>
      <c r="O92" s="719"/>
      <c r="P92" s="719"/>
      <c r="Q92" s="719"/>
      <c r="R92" s="719"/>
      <c r="S92" s="719"/>
      <c r="T92" s="719"/>
      <c r="U92" s="719"/>
    </row>
    <row r="93" spans="1:21" s="32" customFormat="1">
      <c r="A93" s="239" t="s">
        <v>10</v>
      </c>
      <c r="B93" s="561">
        <v>8</v>
      </c>
      <c r="C93" s="562">
        <v>1.68</v>
      </c>
      <c r="D93" s="563">
        <v>60</v>
      </c>
      <c r="E93" s="562">
        <v>3.0700000000000003</v>
      </c>
      <c r="F93" s="563">
        <v>32</v>
      </c>
      <c r="G93" s="564">
        <v>2.93</v>
      </c>
      <c r="H93" s="565">
        <v>11</v>
      </c>
      <c r="I93" s="562">
        <v>1.6600000000000001</v>
      </c>
      <c r="J93" s="563">
        <v>62</v>
      </c>
      <c r="K93" s="562">
        <v>2.39</v>
      </c>
      <c r="L93" s="563">
        <v>27</v>
      </c>
      <c r="M93" s="562">
        <v>2.11</v>
      </c>
      <c r="N93" s="719"/>
      <c r="O93" s="719"/>
      <c r="P93" s="719"/>
      <c r="Q93" s="719"/>
      <c r="R93" s="719"/>
      <c r="S93" s="719"/>
      <c r="T93" s="719"/>
      <c r="U93" s="719"/>
    </row>
    <row r="94" spans="1:21" s="32" customFormat="1">
      <c r="A94" s="228" t="s">
        <v>11</v>
      </c>
      <c r="B94" s="566">
        <v>15</v>
      </c>
      <c r="C94" s="567">
        <v>1.42</v>
      </c>
      <c r="D94" s="568">
        <v>48</v>
      </c>
      <c r="E94" s="567">
        <v>1.98</v>
      </c>
      <c r="F94" s="568">
        <v>37</v>
      </c>
      <c r="G94" s="569">
        <v>1.9100000000000001</v>
      </c>
      <c r="H94" s="570">
        <v>20</v>
      </c>
      <c r="I94" s="567">
        <v>2.0300000000000002</v>
      </c>
      <c r="J94" s="568">
        <v>47</v>
      </c>
      <c r="K94" s="567">
        <v>2.2400000000000002</v>
      </c>
      <c r="L94" s="568">
        <v>32</v>
      </c>
      <c r="M94" s="567">
        <v>1.97</v>
      </c>
      <c r="N94" s="719"/>
      <c r="O94" s="719"/>
      <c r="P94" s="719"/>
      <c r="Q94" s="719"/>
      <c r="R94" s="719"/>
      <c r="S94" s="719"/>
      <c r="T94" s="719"/>
      <c r="U94" s="719"/>
    </row>
    <row r="95" spans="1:21" s="32" customFormat="1">
      <c r="A95" s="239" t="s">
        <v>12</v>
      </c>
      <c r="B95" s="561">
        <v>16</v>
      </c>
      <c r="C95" s="562">
        <v>1.96</v>
      </c>
      <c r="D95" s="563">
        <v>51</v>
      </c>
      <c r="E95" s="562">
        <v>2.67</v>
      </c>
      <c r="F95" s="563">
        <v>33</v>
      </c>
      <c r="G95" s="564">
        <v>2.5100000000000002</v>
      </c>
      <c r="H95" s="565">
        <v>20</v>
      </c>
      <c r="I95" s="562">
        <v>1.74</v>
      </c>
      <c r="J95" s="563">
        <v>46</v>
      </c>
      <c r="K95" s="562">
        <v>2.09</v>
      </c>
      <c r="L95" s="563">
        <v>34</v>
      </c>
      <c r="M95" s="562">
        <v>1.95</v>
      </c>
      <c r="N95" s="719"/>
      <c r="O95" s="719"/>
      <c r="P95" s="719"/>
      <c r="Q95" s="719"/>
      <c r="R95" s="719"/>
      <c r="S95" s="719"/>
      <c r="T95" s="719"/>
      <c r="U95" s="719"/>
    </row>
    <row r="96" spans="1:21" s="32" customFormat="1" ht="24">
      <c r="A96" s="228" t="s">
        <v>21</v>
      </c>
      <c r="B96" s="566">
        <v>4</v>
      </c>
      <c r="C96" s="567">
        <v>0.79</v>
      </c>
      <c r="D96" s="568">
        <v>27</v>
      </c>
      <c r="E96" s="567">
        <v>1.87</v>
      </c>
      <c r="F96" s="568">
        <v>70</v>
      </c>
      <c r="G96" s="569">
        <v>1.94</v>
      </c>
      <c r="H96" s="570">
        <v>3</v>
      </c>
      <c r="I96" s="567">
        <v>0.82000000000000006</v>
      </c>
      <c r="J96" s="568">
        <v>31</v>
      </c>
      <c r="K96" s="567">
        <v>2.17</v>
      </c>
      <c r="L96" s="568">
        <v>67</v>
      </c>
      <c r="M96" s="567">
        <v>2.2000000000000002</v>
      </c>
      <c r="N96" s="719"/>
      <c r="O96" s="719"/>
      <c r="P96" s="719"/>
      <c r="Q96" s="719"/>
      <c r="R96" s="719"/>
      <c r="S96" s="719"/>
      <c r="T96" s="719"/>
      <c r="U96" s="719"/>
    </row>
    <row r="97" spans="1:76" s="32" customFormat="1">
      <c r="A97" s="239" t="s">
        <v>13</v>
      </c>
      <c r="B97" s="561">
        <v>20</v>
      </c>
      <c r="C97" s="562">
        <v>1.93</v>
      </c>
      <c r="D97" s="563">
        <v>45</v>
      </c>
      <c r="E97" s="562">
        <v>2.42</v>
      </c>
      <c r="F97" s="563">
        <v>36</v>
      </c>
      <c r="G97" s="564">
        <v>2.33</v>
      </c>
      <c r="H97" s="565">
        <v>32</v>
      </c>
      <c r="I97" s="562">
        <v>1.86</v>
      </c>
      <c r="J97" s="563">
        <v>45</v>
      </c>
      <c r="K97" s="562">
        <v>1.96</v>
      </c>
      <c r="L97" s="563">
        <v>23</v>
      </c>
      <c r="M97" s="562">
        <v>1.6</v>
      </c>
      <c r="N97" s="719"/>
      <c r="O97" s="719"/>
      <c r="P97" s="719"/>
      <c r="Q97" s="719"/>
      <c r="R97" s="719"/>
      <c r="S97" s="719"/>
      <c r="T97" s="719"/>
      <c r="U97" s="719"/>
    </row>
    <row r="98" spans="1:76" s="32" customFormat="1">
      <c r="A98" s="228" t="s">
        <v>14</v>
      </c>
      <c r="B98" s="566">
        <v>15</v>
      </c>
      <c r="C98" s="567">
        <v>1.99</v>
      </c>
      <c r="D98" s="568">
        <v>50</v>
      </c>
      <c r="E98" s="567">
        <v>2.7600000000000002</v>
      </c>
      <c r="F98" s="568">
        <v>35</v>
      </c>
      <c r="G98" s="569">
        <v>2.62</v>
      </c>
      <c r="H98" s="570">
        <v>21</v>
      </c>
      <c r="I98" s="567">
        <v>1.75</v>
      </c>
      <c r="J98" s="568">
        <v>49</v>
      </c>
      <c r="K98" s="567">
        <v>2.12</v>
      </c>
      <c r="L98" s="568">
        <v>29</v>
      </c>
      <c r="M98" s="567">
        <v>1.92</v>
      </c>
      <c r="N98" s="719"/>
      <c r="O98" s="719"/>
      <c r="P98" s="719"/>
      <c r="Q98" s="719"/>
      <c r="R98" s="719"/>
      <c r="S98" s="719"/>
      <c r="T98" s="719"/>
      <c r="U98" s="719"/>
    </row>
    <row r="99" spans="1:76" s="32" customFormat="1">
      <c r="A99" s="239" t="s">
        <v>15</v>
      </c>
      <c r="B99" s="561">
        <v>23</v>
      </c>
      <c r="C99" s="562">
        <v>2.73</v>
      </c>
      <c r="D99" s="563">
        <v>44</v>
      </c>
      <c r="E99" s="562">
        <v>3.14</v>
      </c>
      <c r="F99" s="563">
        <v>32</v>
      </c>
      <c r="G99" s="564">
        <v>2.96</v>
      </c>
      <c r="H99" s="565">
        <v>29</v>
      </c>
      <c r="I99" s="562">
        <v>1.95</v>
      </c>
      <c r="J99" s="563">
        <v>38</v>
      </c>
      <c r="K99" s="562">
        <v>2.04</v>
      </c>
      <c r="L99" s="563">
        <v>33</v>
      </c>
      <c r="M99" s="562">
        <v>1.96</v>
      </c>
      <c r="N99" s="719"/>
      <c r="O99" s="719"/>
      <c r="P99" s="719"/>
      <c r="Q99" s="719"/>
      <c r="R99" s="719"/>
      <c r="S99" s="719"/>
      <c r="T99" s="719"/>
      <c r="U99" s="719"/>
    </row>
    <row r="100" spans="1:76" s="32" customFormat="1">
      <c r="A100" s="228" t="s">
        <v>16</v>
      </c>
      <c r="B100" s="566">
        <v>9</v>
      </c>
      <c r="C100" s="567">
        <v>1.6</v>
      </c>
      <c r="D100" s="568">
        <v>55</v>
      </c>
      <c r="E100" s="567">
        <v>2.82</v>
      </c>
      <c r="F100" s="568">
        <v>36</v>
      </c>
      <c r="G100" s="569">
        <v>2.73</v>
      </c>
      <c r="H100" s="570">
        <v>24</v>
      </c>
      <c r="I100" s="567">
        <v>2.1800000000000002</v>
      </c>
      <c r="J100" s="568">
        <v>41</v>
      </c>
      <c r="K100" s="567">
        <v>2.2800000000000002</v>
      </c>
      <c r="L100" s="568">
        <v>34</v>
      </c>
      <c r="M100" s="567">
        <v>2.12</v>
      </c>
      <c r="N100" s="719"/>
      <c r="O100" s="719"/>
      <c r="P100" s="719"/>
      <c r="Q100" s="719"/>
      <c r="R100" s="719"/>
      <c r="S100" s="719"/>
      <c r="T100" s="719"/>
      <c r="U100" s="719"/>
    </row>
    <row r="101" spans="1:76" s="32" customFormat="1">
      <c r="A101" s="239" t="s">
        <v>17</v>
      </c>
      <c r="B101" s="561">
        <v>3</v>
      </c>
      <c r="C101" s="562">
        <v>0.69000000000000006</v>
      </c>
      <c r="D101" s="563">
        <v>28</v>
      </c>
      <c r="E101" s="562">
        <v>1.84</v>
      </c>
      <c r="F101" s="563">
        <v>69</v>
      </c>
      <c r="G101" s="564">
        <v>1.8900000000000001</v>
      </c>
      <c r="H101" s="565">
        <v>3</v>
      </c>
      <c r="I101" s="562">
        <v>0.81</v>
      </c>
      <c r="J101" s="563">
        <v>28</v>
      </c>
      <c r="K101" s="562">
        <v>1.79</v>
      </c>
      <c r="L101" s="563">
        <v>68</v>
      </c>
      <c r="M101" s="562">
        <v>1.85</v>
      </c>
      <c r="N101" s="719"/>
      <c r="O101" s="719"/>
      <c r="P101" s="719"/>
      <c r="Q101" s="719"/>
      <c r="R101" s="719"/>
      <c r="S101" s="719"/>
      <c r="T101" s="719"/>
      <c r="U101" s="719"/>
    </row>
    <row r="102" spans="1:76" s="32" customFormat="1">
      <c r="A102" s="228" t="s">
        <v>18</v>
      </c>
      <c r="B102" s="566">
        <v>6</v>
      </c>
      <c r="C102" s="567">
        <v>1.05</v>
      </c>
      <c r="D102" s="568">
        <v>24</v>
      </c>
      <c r="E102" s="567">
        <v>1.83</v>
      </c>
      <c r="F102" s="568">
        <v>69</v>
      </c>
      <c r="G102" s="569">
        <v>1.97</v>
      </c>
      <c r="H102" s="570">
        <v>3</v>
      </c>
      <c r="I102" s="567">
        <v>0.75</v>
      </c>
      <c r="J102" s="568">
        <v>23</v>
      </c>
      <c r="K102" s="567">
        <v>1.94</v>
      </c>
      <c r="L102" s="568">
        <v>74</v>
      </c>
      <c r="M102" s="567">
        <v>2</v>
      </c>
      <c r="N102" s="719"/>
      <c r="O102" s="719"/>
      <c r="P102" s="719"/>
      <c r="Q102" s="719"/>
      <c r="R102" s="719"/>
      <c r="S102" s="719"/>
      <c r="T102" s="719"/>
      <c r="U102" s="719"/>
    </row>
    <row r="103" spans="1:76" s="32" customFormat="1">
      <c r="A103" s="239" t="s">
        <v>19</v>
      </c>
      <c r="B103" s="561">
        <v>11</v>
      </c>
      <c r="C103" s="562">
        <v>1.42</v>
      </c>
      <c r="D103" s="563">
        <v>55</v>
      </c>
      <c r="E103" s="562">
        <v>2.2800000000000002</v>
      </c>
      <c r="F103" s="563">
        <v>34</v>
      </c>
      <c r="G103" s="564">
        <v>2.17</v>
      </c>
      <c r="H103" s="565">
        <v>23</v>
      </c>
      <c r="I103" s="562">
        <v>2.09</v>
      </c>
      <c r="J103" s="563">
        <v>54</v>
      </c>
      <c r="K103" s="562">
        <v>2.2200000000000002</v>
      </c>
      <c r="L103" s="563">
        <v>23</v>
      </c>
      <c r="M103" s="562">
        <v>1.55</v>
      </c>
      <c r="N103" s="719"/>
      <c r="O103" s="719"/>
      <c r="P103" s="719"/>
      <c r="Q103" s="719"/>
      <c r="R103" s="719"/>
      <c r="S103" s="719"/>
      <c r="T103" s="719"/>
      <c r="U103" s="719"/>
    </row>
    <row r="104" spans="1:76" s="32" customFormat="1" ht="15" thickBot="1">
      <c r="A104" s="228" t="s">
        <v>20</v>
      </c>
      <c r="B104" s="566">
        <v>4</v>
      </c>
      <c r="C104" s="567">
        <v>0.85</v>
      </c>
      <c r="D104" s="568">
        <v>25</v>
      </c>
      <c r="E104" s="567">
        <v>1.83</v>
      </c>
      <c r="F104" s="568">
        <v>71</v>
      </c>
      <c r="G104" s="569">
        <v>1.92</v>
      </c>
      <c r="H104" s="570">
        <v>4</v>
      </c>
      <c r="I104" s="567">
        <v>0.94000000000000006</v>
      </c>
      <c r="J104" s="568">
        <v>17</v>
      </c>
      <c r="K104" s="567">
        <v>1.62</v>
      </c>
      <c r="L104" s="568">
        <v>79</v>
      </c>
      <c r="M104" s="567">
        <v>1.78</v>
      </c>
      <c r="N104" s="719"/>
      <c r="O104" s="719"/>
      <c r="P104" s="719"/>
      <c r="Q104" s="719"/>
      <c r="R104" s="719"/>
      <c r="S104" s="719"/>
      <c r="T104" s="719"/>
      <c r="U104" s="719"/>
    </row>
    <row r="105" spans="1:76" s="32" customFormat="1">
      <c r="A105" s="232" t="s">
        <v>26</v>
      </c>
      <c r="B105" s="571">
        <v>18</v>
      </c>
      <c r="C105" s="572">
        <v>0.83000000000000007</v>
      </c>
      <c r="D105" s="573">
        <v>49</v>
      </c>
      <c r="E105" s="572">
        <v>1.07</v>
      </c>
      <c r="F105" s="573">
        <v>33</v>
      </c>
      <c r="G105" s="574">
        <v>1.01</v>
      </c>
      <c r="H105" s="575">
        <v>28</v>
      </c>
      <c r="I105" s="572">
        <v>0.76</v>
      </c>
      <c r="J105" s="573">
        <v>45</v>
      </c>
      <c r="K105" s="572">
        <v>0.84</v>
      </c>
      <c r="L105" s="573">
        <v>27</v>
      </c>
      <c r="M105" s="572">
        <v>0.75</v>
      </c>
      <c r="N105" s="719"/>
      <c r="O105" s="719"/>
      <c r="P105" s="719"/>
      <c r="Q105" s="719"/>
      <c r="R105" s="719"/>
      <c r="S105" s="719"/>
      <c r="T105" s="719"/>
      <c r="U105" s="719"/>
    </row>
    <row r="106" spans="1:76" s="32" customFormat="1">
      <c r="A106" s="234" t="s">
        <v>25</v>
      </c>
      <c r="B106" s="576">
        <v>4</v>
      </c>
      <c r="C106" s="577">
        <v>0.35000000000000003</v>
      </c>
      <c r="D106" s="578">
        <v>33</v>
      </c>
      <c r="E106" s="577">
        <v>0.92</v>
      </c>
      <c r="F106" s="578">
        <v>63</v>
      </c>
      <c r="G106" s="579">
        <v>0.94000000000000006</v>
      </c>
      <c r="H106" s="580">
        <v>4</v>
      </c>
      <c r="I106" s="577">
        <v>0.5</v>
      </c>
      <c r="J106" s="578">
        <v>33</v>
      </c>
      <c r="K106" s="577">
        <v>1</v>
      </c>
      <c r="L106" s="578">
        <v>63</v>
      </c>
      <c r="M106" s="577">
        <v>1.02</v>
      </c>
      <c r="N106" s="719"/>
      <c r="O106" s="719"/>
      <c r="P106" s="719"/>
      <c r="Q106" s="719"/>
      <c r="R106" s="719"/>
      <c r="S106" s="719"/>
      <c r="T106" s="719"/>
      <c r="U106" s="719"/>
    </row>
    <row r="107" spans="1:76" s="32" customFormat="1" ht="15" thickBot="1">
      <c r="A107" s="236" t="s">
        <v>24</v>
      </c>
      <c r="B107" s="581">
        <v>14</v>
      </c>
      <c r="C107" s="582">
        <v>0.61</v>
      </c>
      <c r="D107" s="583">
        <v>44</v>
      </c>
      <c r="E107" s="582">
        <v>0.82000000000000006</v>
      </c>
      <c r="F107" s="583">
        <v>42</v>
      </c>
      <c r="G107" s="584">
        <v>0.79</v>
      </c>
      <c r="H107" s="585">
        <v>23</v>
      </c>
      <c r="I107" s="582">
        <v>0.62</v>
      </c>
      <c r="J107" s="583">
        <v>42</v>
      </c>
      <c r="K107" s="582">
        <v>0.70000000000000007</v>
      </c>
      <c r="L107" s="583">
        <v>35</v>
      </c>
      <c r="M107" s="582">
        <v>0.64</v>
      </c>
      <c r="N107" s="719"/>
      <c r="O107" s="719"/>
      <c r="P107" s="719"/>
      <c r="Q107" s="719"/>
      <c r="R107" s="719"/>
      <c r="S107" s="719"/>
      <c r="T107" s="719"/>
      <c r="U107" s="719"/>
    </row>
    <row r="108" spans="1:76" s="32" customFormat="1">
      <c r="A108" s="1162" t="s">
        <v>456</v>
      </c>
      <c r="B108" s="1162"/>
      <c r="C108" s="1162"/>
      <c r="D108" s="1162"/>
      <c r="E108" s="1162"/>
      <c r="F108" s="1162"/>
      <c r="G108" s="1162"/>
      <c r="H108" s="1162"/>
      <c r="I108" s="1162"/>
      <c r="J108" s="1162"/>
      <c r="K108" s="1162"/>
      <c r="L108" s="1162"/>
      <c r="M108" s="1162"/>
      <c r="N108" s="719"/>
      <c r="O108" s="719"/>
      <c r="P108" s="719"/>
      <c r="Q108" s="719"/>
      <c r="R108" s="719"/>
      <c r="S108" s="719"/>
      <c r="T108" s="719"/>
      <c r="U108" s="719"/>
    </row>
    <row r="109" spans="1:76" s="32" customFormat="1">
      <c r="A109" s="1160" t="s">
        <v>313</v>
      </c>
      <c r="B109" s="1160"/>
      <c r="C109" s="1160"/>
      <c r="D109" s="1160"/>
      <c r="E109" s="1160"/>
      <c r="F109" s="1160"/>
      <c r="G109" s="1160"/>
      <c r="H109" s="1160"/>
      <c r="I109" s="1160"/>
      <c r="J109" s="1160"/>
      <c r="K109" s="1160"/>
      <c r="L109" s="1160"/>
      <c r="M109" s="1160"/>
      <c r="N109" s="719"/>
      <c r="O109" s="719"/>
      <c r="P109" s="719"/>
      <c r="Q109" s="719"/>
      <c r="R109" s="719"/>
      <c r="S109" s="719"/>
      <c r="T109" s="719"/>
      <c r="U109" s="719"/>
    </row>
    <row r="110" spans="1:76" s="32" customFormat="1">
      <c r="A110" s="719"/>
      <c r="B110" s="719"/>
      <c r="C110" s="719"/>
      <c r="D110" s="719"/>
      <c r="E110" s="719"/>
      <c r="F110" s="719"/>
      <c r="G110" s="719"/>
      <c r="H110" s="719"/>
      <c r="I110" s="719"/>
      <c r="J110" s="719"/>
      <c r="K110" s="719"/>
      <c r="L110" s="719"/>
      <c r="M110" s="719"/>
      <c r="N110" s="719"/>
      <c r="O110" s="719"/>
      <c r="P110" s="719"/>
      <c r="Q110" s="719"/>
      <c r="R110" s="719"/>
      <c r="S110" s="719"/>
      <c r="T110" s="719"/>
      <c r="U110" s="719"/>
    </row>
    <row r="111" spans="1:76" s="32" customFormat="1">
      <c r="A111" s="1161" t="s">
        <v>496</v>
      </c>
      <c r="B111" s="1161"/>
      <c r="C111" s="1161"/>
      <c r="D111" s="1161"/>
      <c r="E111" s="1161"/>
      <c r="F111" s="1161"/>
      <c r="G111" s="1161"/>
      <c r="H111" s="1161"/>
      <c r="I111" s="1161"/>
      <c r="J111" s="1161"/>
      <c r="K111" s="1161"/>
      <c r="L111" s="1161"/>
      <c r="M111" s="1161"/>
      <c r="N111" s="719"/>
      <c r="O111" s="719"/>
      <c r="P111" s="719"/>
      <c r="Q111" s="719"/>
      <c r="R111" s="719"/>
      <c r="S111" s="719"/>
      <c r="T111" s="719"/>
      <c r="U111" s="719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</row>
    <row r="112" spans="1:76" s="32" customFormat="1">
      <c r="A112" s="1134" t="s">
        <v>5</v>
      </c>
      <c r="B112" s="1136" t="s">
        <v>306</v>
      </c>
      <c r="C112" s="1137"/>
      <c r="D112" s="1137"/>
      <c r="E112" s="1137"/>
      <c r="F112" s="1137"/>
      <c r="G112" s="1138"/>
      <c r="H112" s="1149" t="s">
        <v>307</v>
      </c>
      <c r="I112" s="1137"/>
      <c r="J112" s="1137"/>
      <c r="K112" s="1137"/>
      <c r="L112" s="1137"/>
      <c r="M112" s="1137"/>
      <c r="N112" s="719"/>
      <c r="O112" s="719"/>
      <c r="P112" s="719"/>
      <c r="Q112" s="719"/>
      <c r="R112" s="719"/>
      <c r="S112" s="719"/>
      <c r="T112" s="719"/>
      <c r="U112" s="719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</row>
    <row r="113" spans="1:76" s="32" customFormat="1" ht="54.75" customHeight="1">
      <c r="A113" s="1134"/>
      <c r="B113" s="1139" t="s">
        <v>308</v>
      </c>
      <c r="C113" s="1140"/>
      <c r="D113" s="1140" t="s">
        <v>309</v>
      </c>
      <c r="E113" s="1140"/>
      <c r="F113" s="1140" t="s">
        <v>178</v>
      </c>
      <c r="G113" s="1141"/>
      <c r="H113" s="1159" t="s">
        <v>308</v>
      </c>
      <c r="I113" s="1140"/>
      <c r="J113" s="1140" t="s">
        <v>309</v>
      </c>
      <c r="K113" s="1140"/>
      <c r="L113" s="1140" t="s">
        <v>178</v>
      </c>
      <c r="M113" s="1140"/>
      <c r="N113" s="719"/>
      <c r="O113" s="719"/>
      <c r="P113" s="719"/>
      <c r="Q113" s="719"/>
      <c r="R113" s="719"/>
      <c r="S113" s="719"/>
      <c r="T113" s="719"/>
      <c r="U113" s="719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</row>
    <row r="114" spans="1:76" s="32" customFormat="1" ht="15" thickBot="1">
      <c r="A114" s="1134"/>
      <c r="B114" s="830" t="s">
        <v>171</v>
      </c>
      <c r="C114" s="799" t="s">
        <v>172</v>
      </c>
      <c r="D114" s="799" t="s">
        <v>171</v>
      </c>
      <c r="E114" s="799" t="s">
        <v>172</v>
      </c>
      <c r="F114" s="799" t="s">
        <v>171</v>
      </c>
      <c r="G114" s="831" t="s">
        <v>172</v>
      </c>
      <c r="H114" s="830" t="s">
        <v>171</v>
      </c>
      <c r="I114" s="799" t="s">
        <v>172</v>
      </c>
      <c r="J114" s="799" t="s">
        <v>171</v>
      </c>
      <c r="K114" s="799" t="s">
        <v>172</v>
      </c>
      <c r="L114" s="799" t="s">
        <v>171</v>
      </c>
      <c r="M114" s="799" t="s">
        <v>172</v>
      </c>
      <c r="N114" s="719"/>
      <c r="O114" s="719"/>
      <c r="P114" s="719"/>
      <c r="Q114" s="719"/>
      <c r="R114" s="719"/>
      <c r="S114" s="719"/>
      <c r="T114" s="719"/>
      <c r="U114" s="719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</row>
    <row r="115" spans="1:76" s="32" customFormat="1" ht="15" thickBot="1">
      <c r="A115" s="1134"/>
      <c r="B115" s="1150" t="s">
        <v>43</v>
      </c>
      <c r="C115" s="1151"/>
      <c r="D115" s="1151"/>
      <c r="E115" s="1151"/>
      <c r="F115" s="1151"/>
      <c r="G115" s="1152"/>
      <c r="H115" s="1150" t="s">
        <v>43</v>
      </c>
      <c r="I115" s="1151"/>
      <c r="J115" s="1151"/>
      <c r="K115" s="1151"/>
      <c r="L115" s="1151"/>
      <c r="M115" s="1151"/>
      <c r="N115" s="719"/>
      <c r="O115" s="719"/>
      <c r="P115" s="719"/>
      <c r="Q115" s="719"/>
      <c r="R115" s="719"/>
      <c r="S115" s="719"/>
      <c r="T115" s="719"/>
      <c r="U115" s="719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</row>
    <row r="116" spans="1:76" s="32" customFormat="1">
      <c r="A116" s="892" t="s">
        <v>6</v>
      </c>
      <c r="B116" s="890">
        <v>21</v>
      </c>
      <c r="C116" s="562">
        <v>2.14</v>
      </c>
      <c r="D116" s="563">
        <v>48</v>
      </c>
      <c r="E116" s="562">
        <v>2.61</v>
      </c>
      <c r="F116" s="563">
        <v>31</v>
      </c>
      <c r="G116" s="564">
        <v>2.41</v>
      </c>
      <c r="H116" s="894">
        <v>37</v>
      </c>
      <c r="I116" s="562">
        <v>2.0300000000000002</v>
      </c>
      <c r="J116" s="563">
        <v>40</v>
      </c>
      <c r="K116" s="562">
        <v>2.02</v>
      </c>
      <c r="L116" s="563">
        <v>22</v>
      </c>
      <c r="M116" s="562">
        <v>1.57</v>
      </c>
      <c r="N116" s="719"/>
      <c r="O116" s="719"/>
      <c r="P116" s="719"/>
      <c r="Q116" s="719"/>
      <c r="R116" s="719"/>
      <c r="S116" s="719"/>
      <c r="T116" s="719"/>
      <c r="U116" s="719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</row>
    <row r="117" spans="1:76" s="32" customFormat="1">
      <c r="A117" s="228" t="s">
        <v>7</v>
      </c>
      <c r="B117" s="891">
        <v>20</v>
      </c>
      <c r="C117" s="567">
        <v>2.19</v>
      </c>
      <c r="D117" s="568">
        <v>50</v>
      </c>
      <c r="E117" s="567">
        <v>2.72</v>
      </c>
      <c r="F117" s="568">
        <v>30</v>
      </c>
      <c r="G117" s="569">
        <v>2.5</v>
      </c>
      <c r="H117" s="895">
        <v>29</v>
      </c>
      <c r="I117" s="567">
        <v>1.79</v>
      </c>
      <c r="J117" s="568">
        <v>40</v>
      </c>
      <c r="K117" s="567">
        <v>1.97</v>
      </c>
      <c r="L117" s="568">
        <v>31</v>
      </c>
      <c r="M117" s="567">
        <v>1.9100000000000001</v>
      </c>
      <c r="N117" s="719"/>
      <c r="O117" s="719"/>
      <c r="P117" s="719"/>
      <c r="Q117" s="719"/>
      <c r="R117" s="719"/>
      <c r="S117" s="719"/>
      <c r="T117" s="719"/>
      <c r="U117" s="719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</row>
    <row r="118" spans="1:76" s="32" customFormat="1">
      <c r="A118" s="239" t="s">
        <v>8</v>
      </c>
      <c r="B118" s="890">
        <v>4</v>
      </c>
      <c r="C118" s="562">
        <v>0.9</v>
      </c>
      <c r="D118" s="563">
        <v>47</v>
      </c>
      <c r="E118" s="562">
        <v>2.44</v>
      </c>
      <c r="F118" s="563">
        <v>50</v>
      </c>
      <c r="G118" s="564">
        <v>2.4500000000000002</v>
      </c>
      <c r="H118" s="894">
        <v>7</v>
      </c>
      <c r="I118" s="562">
        <v>1.71</v>
      </c>
      <c r="J118" s="563">
        <v>45</v>
      </c>
      <c r="K118" s="562">
        <v>2.71</v>
      </c>
      <c r="L118" s="563">
        <v>49</v>
      </c>
      <c r="M118" s="562">
        <v>2.65</v>
      </c>
      <c r="N118" s="719"/>
      <c r="O118" s="719"/>
      <c r="P118" s="719"/>
      <c r="Q118" s="719"/>
      <c r="R118" s="719"/>
      <c r="S118" s="719"/>
      <c r="T118" s="719"/>
      <c r="U118" s="719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</row>
    <row r="119" spans="1:76" s="32" customFormat="1">
      <c r="A119" s="228" t="s">
        <v>9</v>
      </c>
      <c r="B119" s="566">
        <v>3</v>
      </c>
      <c r="C119" s="567">
        <v>0.72</v>
      </c>
      <c r="D119" s="568">
        <v>33</v>
      </c>
      <c r="E119" s="567">
        <v>2.0100000000000002</v>
      </c>
      <c r="F119" s="568">
        <v>64</v>
      </c>
      <c r="G119" s="569">
        <v>2.0499999999999998</v>
      </c>
      <c r="H119" s="895">
        <v>4</v>
      </c>
      <c r="I119" s="567">
        <v>0.91</v>
      </c>
      <c r="J119" s="568">
        <v>36</v>
      </c>
      <c r="K119" s="567">
        <v>2.08</v>
      </c>
      <c r="L119" s="568">
        <v>60</v>
      </c>
      <c r="M119" s="567">
        <v>2.1</v>
      </c>
      <c r="N119" s="719"/>
      <c r="O119" s="719"/>
      <c r="P119" s="719"/>
      <c r="Q119" s="719"/>
      <c r="R119" s="719"/>
      <c r="S119" s="719"/>
      <c r="T119" s="719"/>
      <c r="U119" s="719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</row>
    <row r="120" spans="1:76" s="32" customFormat="1">
      <c r="A120" s="239" t="s">
        <v>10</v>
      </c>
      <c r="B120" s="561">
        <v>9</v>
      </c>
      <c r="C120" s="562">
        <v>1.75</v>
      </c>
      <c r="D120" s="563">
        <v>59</v>
      </c>
      <c r="E120" s="562">
        <v>3.06</v>
      </c>
      <c r="F120" s="563">
        <v>32</v>
      </c>
      <c r="G120" s="564">
        <v>2.9</v>
      </c>
      <c r="H120" s="565">
        <v>11</v>
      </c>
      <c r="I120" s="562">
        <v>1.6500000000000001</v>
      </c>
      <c r="J120" s="563">
        <v>60</v>
      </c>
      <c r="K120" s="562">
        <v>2.42</v>
      </c>
      <c r="L120" s="563">
        <v>29</v>
      </c>
      <c r="M120" s="562">
        <v>2.16</v>
      </c>
      <c r="N120" s="719"/>
      <c r="O120" s="719"/>
      <c r="P120" s="719"/>
      <c r="Q120" s="719"/>
      <c r="R120" s="719"/>
      <c r="S120" s="719"/>
      <c r="T120" s="719"/>
      <c r="U120" s="719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</row>
    <row r="121" spans="1:76" s="32" customFormat="1">
      <c r="A121" s="228" t="s">
        <v>11</v>
      </c>
      <c r="B121" s="566">
        <v>15</v>
      </c>
      <c r="C121" s="567">
        <v>1.41</v>
      </c>
      <c r="D121" s="568">
        <v>48</v>
      </c>
      <c r="E121" s="567">
        <v>1.98</v>
      </c>
      <c r="F121" s="568">
        <v>37</v>
      </c>
      <c r="G121" s="569">
        <v>1.92</v>
      </c>
      <c r="H121" s="570">
        <v>20</v>
      </c>
      <c r="I121" s="567">
        <v>2.0300000000000002</v>
      </c>
      <c r="J121" s="568">
        <v>47</v>
      </c>
      <c r="K121" s="567">
        <v>2.25</v>
      </c>
      <c r="L121" s="568">
        <v>34</v>
      </c>
      <c r="M121" s="567">
        <v>1.99</v>
      </c>
      <c r="N121" s="719"/>
      <c r="O121" s="719"/>
      <c r="P121" s="719"/>
      <c r="Q121" s="719"/>
      <c r="R121" s="719"/>
      <c r="S121" s="719"/>
      <c r="T121" s="719"/>
      <c r="U121" s="719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</row>
    <row r="122" spans="1:76" s="32" customFormat="1">
      <c r="A122" s="239" t="s">
        <v>12</v>
      </c>
      <c r="B122" s="561">
        <v>16</v>
      </c>
      <c r="C122" s="562">
        <v>1.99</v>
      </c>
      <c r="D122" s="563">
        <v>51</v>
      </c>
      <c r="E122" s="562">
        <v>2.7</v>
      </c>
      <c r="F122" s="563">
        <v>33</v>
      </c>
      <c r="G122" s="564">
        <v>2.5300000000000002</v>
      </c>
      <c r="H122" s="565">
        <v>20</v>
      </c>
      <c r="I122" s="562">
        <v>1.71</v>
      </c>
      <c r="J122" s="563">
        <v>44</v>
      </c>
      <c r="K122" s="562">
        <v>2.09</v>
      </c>
      <c r="L122" s="563">
        <v>36</v>
      </c>
      <c r="M122" s="562">
        <v>1.98</v>
      </c>
      <c r="N122" s="719"/>
      <c r="O122" s="719"/>
      <c r="P122" s="719"/>
      <c r="Q122" s="719"/>
      <c r="R122" s="719"/>
      <c r="S122" s="719"/>
      <c r="T122" s="719"/>
      <c r="U122" s="719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</row>
    <row r="123" spans="1:76" s="32" customFormat="1" ht="24">
      <c r="A123" s="228" t="s">
        <v>21</v>
      </c>
      <c r="B123" s="566">
        <v>4</v>
      </c>
      <c r="C123" s="567">
        <v>0.81</v>
      </c>
      <c r="D123" s="568">
        <v>26</v>
      </c>
      <c r="E123" s="567">
        <v>1.85</v>
      </c>
      <c r="F123" s="568">
        <v>70</v>
      </c>
      <c r="G123" s="569">
        <v>1.93</v>
      </c>
      <c r="H123" s="570">
        <v>2</v>
      </c>
      <c r="I123" s="567">
        <v>0.75</v>
      </c>
      <c r="J123" s="568">
        <v>32</v>
      </c>
      <c r="K123" s="567">
        <v>2.1800000000000002</v>
      </c>
      <c r="L123" s="568">
        <v>66</v>
      </c>
      <c r="M123" s="567">
        <v>2.2000000000000002</v>
      </c>
      <c r="N123" s="719"/>
      <c r="O123" s="719"/>
      <c r="P123" s="719"/>
      <c r="Q123" s="719"/>
      <c r="R123" s="719"/>
      <c r="S123" s="719"/>
      <c r="T123" s="719"/>
      <c r="U123" s="719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</row>
    <row r="124" spans="1:76" s="32" customFormat="1">
      <c r="A124" s="239" t="s">
        <v>13</v>
      </c>
      <c r="B124" s="561">
        <v>20</v>
      </c>
      <c r="C124" s="562">
        <v>1.96</v>
      </c>
      <c r="D124" s="563">
        <v>45</v>
      </c>
      <c r="E124" s="562">
        <v>2.44</v>
      </c>
      <c r="F124" s="563">
        <v>35</v>
      </c>
      <c r="G124" s="564">
        <v>2.35</v>
      </c>
      <c r="H124" s="565">
        <v>32</v>
      </c>
      <c r="I124" s="562">
        <v>1.86</v>
      </c>
      <c r="J124" s="563">
        <v>46</v>
      </c>
      <c r="K124" s="562">
        <v>1.96</v>
      </c>
      <c r="L124" s="563">
        <v>23</v>
      </c>
      <c r="M124" s="562">
        <v>1.59</v>
      </c>
      <c r="N124" s="719"/>
      <c r="O124" s="719"/>
      <c r="P124" s="719"/>
      <c r="Q124" s="719"/>
      <c r="R124" s="719"/>
      <c r="S124" s="719"/>
      <c r="T124" s="719"/>
      <c r="U124" s="719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</row>
    <row r="125" spans="1:76" s="32" customFormat="1">
      <c r="A125" s="228" t="s">
        <v>14</v>
      </c>
      <c r="B125" s="566">
        <v>14</v>
      </c>
      <c r="C125" s="567">
        <v>1.96</v>
      </c>
      <c r="D125" s="568">
        <v>52</v>
      </c>
      <c r="E125" s="567">
        <v>2.77</v>
      </c>
      <c r="F125" s="568">
        <v>34</v>
      </c>
      <c r="G125" s="569">
        <v>2.62</v>
      </c>
      <c r="H125" s="570">
        <v>21</v>
      </c>
      <c r="I125" s="567">
        <v>1.73</v>
      </c>
      <c r="J125" s="568">
        <v>49</v>
      </c>
      <c r="K125" s="567">
        <v>2.12</v>
      </c>
      <c r="L125" s="568">
        <v>31</v>
      </c>
      <c r="M125" s="567">
        <v>1.94</v>
      </c>
      <c r="N125" s="719"/>
      <c r="O125" s="719"/>
      <c r="P125" s="719"/>
      <c r="Q125" s="719"/>
      <c r="R125" s="719"/>
      <c r="S125" s="719"/>
      <c r="T125" s="719"/>
      <c r="U125" s="719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</row>
    <row r="126" spans="1:76" s="32" customFormat="1">
      <c r="A126" s="239" t="s">
        <v>15</v>
      </c>
      <c r="B126" s="561">
        <v>24</v>
      </c>
      <c r="C126" s="562">
        <v>2.7600000000000002</v>
      </c>
      <c r="D126" s="563">
        <v>44</v>
      </c>
      <c r="E126" s="562">
        <v>3.14</v>
      </c>
      <c r="F126" s="563">
        <v>32</v>
      </c>
      <c r="G126" s="564">
        <v>2.93</v>
      </c>
      <c r="H126" s="565">
        <v>28</v>
      </c>
      <c r="I126" s="562">
        <v>1.93</v>
      </c>
      <c r="J126" s="563">
        <v>37</v>
      </c>
      <c r="K126" s="562">
        <v>2.02</v>
      </c>
      <c r="L126" s="563">
        <v>35</v>
      </c>
      <c r="M126" s="562">
        <v>2</v>
      </c>
      <c r="N126" s="719"/>
      <c r="O126" s="719"/>
      <c r="P126" s="719"/>
      <c r="Q126" s="719"/>
      <c r="R126" s="719"/>
      <c r="S126" s="719"/>
      <c r="T126" s="719"/>
      <c r="U126" s="719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</row>
    <row r="127" spans="1:76" s="32" customFormat="1">
      <c r="A127" s="228" t="s">
        <v>16</v>
      </c>
      <c r="B127" s="566">
        <v>8</v>
      </c>
      <c r="C127" s="567">
        <v>1.5</v>
      </c>
      <c r="D127" s="568">
        <v>53</v>
      </c>
      <c r="E127" s="567">
        <v>2.82</v>
      </c>
      <c r="F127" s="568">
        <v>39</v>
      </c>
      <c r="G127" s="569">
        <v>2.7600000000000002</v>
      </c>
      <c r="H127" s="570">
        <v>23</v>
      </c>
      <c r="I127" s="567">
        <v>2.16</v>
      </c>
      <c r="J127" s="568">
        <v>44</v>
      </c>
      <c r="K127" s="567">
        <v>2.29</v>
      </c>
      <c r="L127" s="568">
        <v>33</v>
      </c>
      <c r="M127" s="567">
        <v>2.09</v>
      </c>
      <c r="N127" s="719"/>
      <c r="O127" s="719"/>
      <c r="P127" s="719"/>
      <c r="Q127" s="719"/>
      <c r="R127" s="719"/>
      <c r="S127" s="719"/>
      <c r="T127" s="719"/>
      <c r="U127" s="719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</row>
    <row r="128" spans="1:76" s="32" customFormat="1">
      <c r="A128" s="239" t="s">
        <v>17</v>
      </c>
      <c r="B128" s="561">
        <v>3</v>
      </c>
      <c r="C128" s="562">
        <v>0.70000000000000007</v>
      </c>
      <c r="D128" s="563">
        <v>28</v>
      </c>
      <c r="E128" s="562">
        <v>1.84</v>
      </c>
      <c r="F128" s="563">
        <v>69</v>
      </c>
      <c r="G128" s="564">
        <v>1.8900000000000001</v>
      </c>
      <c r="H128" s="565">
        <v>4</v>
      </c>
      <c r="I128" s="562">
        <v>0.87</v>
      </c>
      <c r="J128" s="563">
        <v>28</v>
      </c>
      <c r="K128" s="562">
        <v>1.77</v>
      </c>
      <c r="L128" s="563">
        <v>68</v>
      </c>
      <c r="M128" s="562">
        <v>1.85</v>
      </c>
      <c r="N128" s="719"/>
      <c r="O128" s="719"/>
      <c r="P128" s="719"/>
      <c r="Q128" s="719"/>
      <c r="R128" s="719"/>
      <c r="S128" s="719"/>
      <c r="T128" s="719"/>
      <c r="U128" s="719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</row>
    <row r="129" spans="1:76" s="32" customFormat="1">
      <c r="A129" s="228" t="s">
        <v>18</v>
      </c>
      <c r="B129" s="566">
        <v>7</v>
      </c>
      <c r="C129" s="567">
        <v>1.08</v>
      </c>
      <c r="D129" s="568">
        <v>22</v>
      </c>
      <c r="E129" s="567">
        <v>1.78</v>
      </c>
      <c r="F129" s="568">
        <v>71</v>
      </c>
      <c r="G129" s="569">
        <v>1.94</v>
      </c>
      <c r="H129" s="570">
        <v>4</v>
      </c>
      <c r="I129" s="567">
        <v>0.83000000000000007</v>
      </c>
      <c r="J129" s="568">
        <v>21</v>
      </c>
      <c r="K129" s="567">
        <v>1.9100000000000001</v>
      </c>
      <c r="L129" s="568">
        <v>76</v>
      </c>
      <c r="M129" s="567">
        <v>1.98</v>
      </c>
      <c r="N129" s="719"/>
      <c r="O129" s="719"/>
      <c r="P129" s="719"/>
      <c r="Q129" s="719"/>
      <c r="R129" s="719"/>
      <c r="S129" s="719"/>
      <c r="T129" s="719"/>
      <c r="U129" s="719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</row>
    <row r="130" spans="1:76" s="32" customFormat="1">
      <c r="A130" s="239" t="s">
        <v>19</v>
      </c>
      <c r="B130" s="561">
        <v>11</v>
      </c>
      <c r="C130" s="562">
        <v>1.42</v>
      </c>
      <c r="D130" s="563">
        <v>54</v>
      </c>
      <c r="E130" s="562">
        <v>2.29</v>
      </c>
      <c r="F130" s="563">
        <v>35</v>
      </c>
      <c r="G130" s="564">
        <v>2.2000000000000002</v>
      </c>
      <c r="H130" s="565">
        <v>23</v>
      </c>
      <c r="I130" s="562">
        <v>2.08</v>
      </c>
      <c r="J130" s="563">
        <v>54</v>
      </c>
      <c r="K130" s="562">
        <v>2.2200000000000002</v>
      </c>
      <c r="L130" s="563">
        <v>24</v>
      </c>
      <c r="M130" s="562">
        <v>1.58</v>
      </c>
      <c r="N130" s="719"/>
      <c r="O130" s="719"/>
      <c r="P130" s="719"/>
      <c r="Q130" s="719"/>
      <c r="R130" s="719"/>
      <c r="S130" s="719"/>
      <c r="T130" s="719"/>
      <c r="U130" s="719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</row>
    <row r="131" spans="1:76" s="32" customFormat="1" ht="15" thickBot="1">
      <c r="A131" s="228" t="s">
        <v>20</v>
      </c>
      <c r="B131" s="566">
        <v>4</v>
      </c>
      <c r="C131" s="567">
        <v>0.79</v>
      </c>
      <c r="D131" s="568">
        <v>25</v>
      </c>
      <c r="E131" s="567">
        <v>1.84</v>
      </c>
      <c r="F131" s="568">
        <v>71</v>
      </c>
      <c r="G131" s="569">
        <v>1.92</v>
      </c>
      <c r="H131" s="570">
        <v>3</v>
      </c>
      <c r="I131" s="567">
        <v>0.85</v>
      </c>
      <c r="J131" s="568">
        <v>18</v>
      </c>
      <c r="K131" s="567">
        <v>1.6500000000000001</v>
      </c>
      <c r="L131" s="568">
        <v>78</v>
      </c>
      <c r="M131" s="567">
        <v>1.78</v>
      </c>
      <c r="N131" s="719"/>
      <c r="O131" s="719"/>
      <c r="P131" s="719"/>
      <c r="Q131" s="719"/>
      <c r="R131" s="719"/>
      <c r="S131" s="719"/>
      <c r="T131" s="719"/>
      <c r="U131" s="719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</row>
    <row r="132" spans="1:76" s="32" customFormat="1">
      <c r="A132" s="232" t="s">
        <v>26</v>
      </c>
      <c r="B132" s="571">
        <v>18</v>
      </c>
      <c r="C132" s="572">
        <v>0.83000000000000007</v>
      </c>
      <c r="D132" s="573">
        <v>49</v>
      </c>
      <c r="E132" s="572">
        <v>1.08</v>
      </c>
      <c r="F132" s="573">
        <v>33</v>
      </c>
      <c r="G132" s="574">
        <v>1.01</v>
      </c>
      <c r="H132" s="575">
        <v>27</v>
      </c>
      <c r="I132" s="572">
        <v>0.75</v>
      </c>
      <c r="J132" s="573">
        <v>44</v>
      </c>
      <c r="K132" s="572">
        <v>0.84</v>
      </c>
      <c r="L132" s="573">
        <v>29</v>
      </c>
      <c r="M132" s="572">
        <v>0.76</v>
      </c>
      <c r="N132" s="719"/>
      <c r="O132" s="719"/>
      <c r="P132" s="719"/>
      <c r="Q132" s="719"/>
      <c r="R132" s="719"/>
      <c r="S132" s="719"/>
      <c r="T132" s="719"/>
      <c r="U132" s="719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</row>
    <row r="133" spans="1:76" s="32" customFormat="1">
      <c r="A133" s="234" t="s">
        <v>25</v>
      </c>
      <c r="B133" s="576">
        <v>4</v>
      </c>
      <c r="C133" s="577">
        <v>0.35000000000000003</v>
      </c>
      <c r="D133" s="578">
        <v>32</v>
      </c>
      <c r="E133" s="577">
        <v>0.92</v>
      </c>
      <c r="F133" s="578">
        <v>64</v>
      </c>
      <c r="G133" s="579">
        <v>0.94000000000000006</v>
      </c>
      <c r="H133" s="580">
        <v>4</v>
      </c>
      <c r="I133" s="577">
        <v>0.52</v>
      </c>
      <c r="J133" s="578">
        <v>32</v>
      </c>
      <c r="K133" s="577">
        <v>0.99</v>
      </c>
      <c r="L133" s="578">
        <v>64</v>
      </c>
      <c r="M133" s="577">
        <v>1.02</v>
      </c>
      <c r="N133" s="719"/>
      <c r="O133" s="719"/>
      <c r="P133" s="719"/>
      <c r="Q133" s="719"/>
      <c r="R133" s="719"/>
      <c r="S133" s="719"/>
      <c r="T133" s="719"/>
      <c r="U133" s="719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</row>
    <row r="134" spans="1:76" s="32" customFormat="1" ht="15" thickBot="1">
      <c r="A134" s="236" t="s">
        <v>24</v>
      </c>
      <c r="B134" s="581">
        <v>14</v>
      </c>
      <c r="C134" s="582">
        <v>0.61</v>
      </c>
      <c r="D134" s="583">
        <v>44</v>
      </c>
      <c r="E134" s="582">
        <v>0.82000000000000006</v>
      </c>
      <c r="F134" s="583">
        <v>42</v>
      </c>
      <c r="G134" s="584">
        <v>0.79</v>
      </c>
      <c r="H134" s="585">
        <v>22</v>
      </c>
      <c r="I134" s="582">
        <v>0.61</v>
      </c>
      <c r="J134" s="583">
        <v>42</v>
      </c>
      <c r="K134" s="582">
        <v>0.70000000000000007</v>
      </c>
      <c r="L134" s="583">
        <v>36</v>
      </c>
      <c r="M134" s="582">
        <v>0.65</v>
      </c>
      <c r="N134" s="719"/>
      <c r="O134" s="719"/>
      <c r="P134" s="719"/>
      <c r="Q134" s="719"/>
      <c r="R134" s="719"/>
      <c r="S134" s="719"/>
      <c r="T134" s="719"/>
      <c r="U134" s="719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</row>
    <row r="135" spans="1:76" s="32" customFormat="1">
      <c r="A135" s="1162" t="s">
        <v>456</v>
      </c>
      <c r="B135" s="1162"/>
      <c r="C135" s="1162"/>
      <c r="D135" s="1162"/>
      <c r="E135" s="1162"/>
      <c r="F135" s="1162"/>
      <c r="G135" s="1162"/>
      <c r="H135" s="1162"/>
      <c r="I135" s="1162"/>
      <c r="J135" s="1162"/>
      <c r="K135" s="1162"/>
      <c r="L135" s="1162"/>
      <c r="M135" s="1162"/>
      <c r="N135" s="719"/>
      <c r="O135" s="719"/>
      <c r="P135" s="719"/>
      <c r="Q135" s="719"/>
      <c r="R135" s="719"/>
      <c r="S135" s="719"/>
      <c r="T135" s="719"/>
      <c r="U135" s="719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</row>
    <row r="136" spans="1:76" s="32" customFormat="1">
      <c r="A136" s="1160" t="s">
        <v>314</v>
      </c>
      <c r="B136" s="1160"/>
      <c r="C136" s="1160"/>
      <c r="D136" s="1160"/>
      <c r="E136" s="1160"/>
      <c r="F136" s="1160"/>
      <c r="G136" s="1160"/>
      <c r="H136" s="1160"/>
      <c r="I136" s="1160"/>
      <c r="J136" s="1160"/>
      <c r="K136" s="1160"/>
      <c r="L136" s="1160"/>
      <c r="M136" s="1160"/>
      <c r="N136" s="719"/>
      <c r="O136" s="719"/>
      <c r="P136" s="719"/>
      <c r="Q136" s="719"/>
      <c r="R136" s="719"/>
      <c r="S136" s="719"/>
      <c r="T136" s="719"/>
      <c r="U136" s="719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</row>
    <row r="137" spans="1:76" s="32" customFormat="1">
      <c r="A137" s="719"/>
      <c r="B137" s="719"/>
      <c r="C137" s="719"/>
      <c r="D137" s="719"/>
      <c r="E137" s="719"/>
      <c r="F137" s="719"/>
      <c r="G137" s="719"/>
      <c r="H137" s="719"/>
      <c r="I137" s="719"/>
      <c r="J137" s="719"/>
      <c r="K137" s="719"/>
      <c r="L137" s="719"/>
      <c r="M137" s="719"/>
      <c r="N137" s="719"/>
      <c r="O137" s="719"/>
      <c r="P137" s="719"/>
      <c r="Q137" s="719"/>
      <c r="R137" s="719"/>
      <c r="S137" s="719"/>
      <c r="T137" s="719"/>
      <c r="U137" s="719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</row>
    <row r="138" spans="1:76" s="32" customFormat="1">
      <c r="A138" s="1161" t="s">
        <v>497</v>
      </c>
      <c r="B138" s="1161"/>
      <c r="C138" s="1161"/>
      <c r="D138" s="1161"/>
      <c r="E138" s="1161"/>
      <c r="F138" s="1161"/>
      <c r="G138" s="1161"/>
      <c r="H138" s="1161"/>
      <c r="I138" s="1161"/>
      <c r="J138" s="1161"/>
      <c r="K138" s="1161"/>
      <c r="L138" s="1161"/>
      <c r="M138" s="1161"/>
      <c r="N138" s="719"/>
      <c r="O138" s="719"/>
      <c r="P138" s="719"/>
      <c r="Q138" s="719"/>
      <c r="R138" s="719"/>
      <c r="S138" s="719"/>
      <c r="T138" s="719"/>
      <c r="U138" s="719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</row>
    <row r="139" spans="1:76" s="32" customFormat="1">
      <c r="A139" s="1134" t="s">
        <v>5</v>
      </c>
      <c r="B139" s="1136" t="s">
        <v>306</v>
      </c>
      <c r="C139" s="1137"/>
      <c r="D139" s="1137"/>
      <c r="E139" s="1137"/>
      <c r="F139" s="1137"/>
      <c r="G139" s="1138"/>
      <c r="H139" s="1136" t="s">
        <v>307</v>
      </c>
      <c r="I139" s="1137"/>
      <c r="J139" s="1137"/>
      <c r="K139" s="1137"/>
      <c r="L139" s="1137"/>
      <c r="M139" s="1137"/>
      <c r="N139" s="719"/>
      <c r="O139" s="719"/>
      <c r="P139" s="719"/>
      <c r="Q139" s="719"/>
      <c r="R139" s="719"/>
      <c r="S139" s="719"/>
      <c r="T139" s="719"/>
      <c r="U139" s="719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</row>
    <row r="140" spans="1:76" s="32" customFormat="1" ht="58.5" customHeight="1">
      <c r="A140" s="1134"/>
      <c r="B140" s="1139" t="s">
        <v>308</v>
      </c>
      <c r="C140" s="1140"/>
      <c r="D140" s="1140" t="s">
        <v>309</v>
      </c>
      <c r="E140" s="1140"/>
      <c r="F140" s="1140" t="s">
        <v>178</v>
      </c>
      <c r="G140" s="1141"/>
      <c r="H140" s="1139" t="s">
        <v>308</v>
      </c>
      <c r="I140" s="1140"/>
      <c r="J140" s="1140" t="s">
        <v>309</v>
      </c>
      <c r="K140" s="1140"/>
      <c r="L140" s="1140" t="s">
        <v>178</v>
      </c>
      <c r="M140" s="1140"/>
      <c r="N140" s="719"/>
      <c r="O140" s="719"/>
      <c r="P140" s="719"/>
      <c r="Q140" s="719"/>
      <c r="R140" s="719"/>
      <c r="S140" s="719"/>
      <c r="T140" s="719"/>
      <c r="U140" s="719"/>
    </row>
    <row r="141" spans="1:76" s="32" customFormat="1" ht="15" thickBot="1">
      <c r="A141" s="1134"/>
      <c r="B141" s="830" t="s">
        <v>171</v>
      </c>
      <c r="C141" s="799" t="s">
        <v>172</v>
      </c>
      <c r="D141" s="799" t="s">
        <v>171</v>
      </c>
      <c r="E141" s="799" t="s">
        <v>172</v>
      </c>
      <c r="F141" s="799" t="s">
        <v>171</v>
      </c>
      <c r="G141" s="831" t="s">
        <v>172</v>
      </c>
      <c r="H141" s="832" t="s">
        <v>171</v>
      </c>
      <c r="I141" s="799" t="s">
        <v>172</v>
      </c>
      <c r="J141" s="799" t="s">
        <v>171</v>
      </c>
      <c r="K141" s="799" t="s">
        <v>172</v>
      </c>
      <c r="L141" s="799" t="s">
        <v>171</v>
      </c>
      <c r="M141" s="799" t="s">
        <v>172</v>
      </c>
      <c r="N141" s="719"/>
      <c r="O141" s="719"/>
      <c r="P141" s="719"/>
      <c r="Q141" s="719"/>
      <c r="R141" s="719"/>
      <c r="S141" s="719"/>
      <c r="T141" s="719"/>
      <c r="U141" s="719"/>
    </row>
    <row r="142" spans="1:76" s="32" customFormat="1" ht="15" thickBot="1">
      <c r="A142" s="1135"/>
      <c r="B142" s="1142" t="s">
        <v>43</v>
      </c>
      <c r="C142" s="1143"/>
      <c r="D142" s="1143"/>
      <c r="E142" s="1143"/>
      <c r="F142" s="1143"/>
      <c r="G142" s="1144"/>
      <c r="H142" s="1142" t="s">
        <v>43</v>
      </c>
      <c r="I142" s="1143"/>
      <c r="J142" s="1143"/>
      <c r="K142" s="1143"/>
      <c r="L142" s="1143"/>
      <c r="M142" s="1143"/>
      <c r="N142" s="719"/>
      <c r="O142" s="719"/>
      <c r="P142" s="719"/>
      <c r="Q142" s="719"/>
      <c r="R142" s="719"/>
      <c r="S142" s="719"/>
      <c r="T142" s="719"/>
      <c r="U142" s="719"/>
    </row>
    <row r="143" spans="1:76" s="32" customFormat="1">
      <c r="A143" s="239" t="s">
        <v>6</v>
      </c>
      <c r="B143" s="561">
        <v>21</v>
      </c>
      <c r="C143" s="562">
        <v>2.27</v>
      </c>
      <c r="D143" s="563">
        <v>52</v>
      </c>
      <c r="E143" s="562">
        <v>2.75</v>
      </c>
      <c r="F143" s="563">
        <v>26</v>
      </c>
      <c r="G143" s="564">
        <v>2.41</v>
      </c>
      <c r="H143" s="565">
        <v>43</v>
      </c>
      <c r="I143" s="562">
        <v>2.0699999999999998</v>
      </c>
      <c r="J143" s="563">
        <v>43</v>
      </c>
      <c r="K143" s="562">
        <v>2.04</v>
      </c>
      <c r="L143" s="563">
        <v>13</v>
      </c>
      <c r="M143" s="562">
        <v>1.25</v>
      </c>
      <c r="N143" s="719"/>
      <c r="O143" s="719"/>
      <c r="P143" s="719"/>
      <c r="Q143" s="719"/>
      <c r="R143" s="719"/>
      <c r="S143" s="719"/>
      <c r="T143" s="719"/>
      <c r="U143" s="719"/>
    </row>
    <row r="144" spans="1:76" s="32" customFormat="1">
      <c r="A144" s="228" t="s">
        <v>7</v>
      </c>
      <c r="B144" s="566">
        <v>25</v>
      </c>
      <c r="C144" s="567">
        <v>2.42</v>
      </c>
      <c r="D144" s="568">
        <v>51</v>
      </c>
      <c r="E144" s="567">
        <v>2.8000000000000003</v>
      </c>
      <c r="F144" s="568">
        <v>24</v>
      </c>
      <c r="G144" s="569">
        <v>2.39</v>
      </c>
      <c r="H144" s="570">
        <v>38</v>
      </c>
      <c r="I144" s="567">
        <v>1.94</v>
      </c>
      <c r="J144" s="568">
        <v>41</v>
      </c>
      <c r="K144" s="567">
        <v>1.99</v>
      </c>
      <c r="L144" s="568">
        <v>21</v>
      </c>
      <c r="M144" s="567">
        <v>1.72</v>
      </c>
      <c r="N144" s="719"/>
      <c r="O144" s="719"/>
      <c r="P144" s="719"/>
      <c r="Q144" s="719"/>
      <c r="R144" s="719"/>
      <c r="S144" s="719"/>
      <c r="T144" s="719"/>
      <c r="U144" s="719"/>
    </row>
    <row r="145" spans="1:21" s="32" customFormat="1">
      <c r="A145" s="239" t="s">
        <v>8</v>
      </c>
      <c r="B145" s="561">
        <v>5</v>
      </c>
      <c r="C145" s="562">
        <v>1.1200000000000001</v>
      </c>
      <c r="D145" s="563">
        <v>54</v>
      </c>
      <c r="E145" s="562">
        <v>2.44</v>
      </c>
      <c r="F145" s="563">
        <v>40</v>
      </c>
      <c r="G145" s="564">
        <v>2.4</v>
      </c>
      <c r="H145" s="565">
        <v>7</v>
      </c>
      <c r="I145" s="562">
        <v>1.76</v>
      </c>
      <c r="J145" s="563">
        <v>51</v>
      </c>
      <c r="K145" s="562">
        <v>2.68</v>
      </c>
      <c r="L145" s="563">
        <v>42</v>
      </c>
      <c r="M145" s="562">
        <v>2.5500000000000003</v>
      </c>
      <c r="N145" s="719"/>
      <c r="O145" s="719"/>
      <c r="P145" s="719"/>
      <c r="Q145" s="719"/>
      <c r="R145" s="719"/>
      <c r="S145" s="719"/>
      <c r="T145" s="719"/>
      <c r="U145" s="719"/>
    </row>
    <row r="146" spans="1:21" s="32" customFormat="1">
      <c r="A146" s="228" t="s">
        <v>9</v>
      </c>
      <c r="B146" s="566">
        <v>6</v>
      </c>
      <c r="C146" s="567">
        <v>1.01</v>
      </c>
      <c r="D146" s="568">
        <v>40</v>
      </c>
      <c r="E146" s="567">
        <v>2.11</v>
      </c>
      <c r="F146" s="568">
        <v>55</v>
      </c>
      <c r="G146" s="569">
        <v>2.15</v>
      </c>
      <c r="H146" s="570">
        <v>8</v>
      </c>
      <c r="I146" s="567">
        <v>1.27</v>
      </c>
      <c r="J146" s="568">
        <v>42</v>
      </c>
      <c r="K146" s="567">
        <v>2.1</v>
      </c>
      <c r="L146" s="568">
        <v>49</v>
      </c>
      <c r="M146" s="567">
        <v>2.1</v>
      </c>
      <c r="N146" s="719"/>
      <c r="O146" s="719"/>
      <c r="P146" s="719"/>
      <c r="Q146" s="719"/>
      <c r="R146" s="719"/>
      <c r="S146" s="719"/>
      <c r="T146" s="719"/>
      <c r="U146" s="719"/>
    </row>
    <row r="147" spans="1:21" s="32" customFormat="1">
      <c r="A147" s="239" t="s">
        <v>10</v>
      </c>
      <c r="B147" s="561">
        <v>9</v>
      </c>
      <c r="C147" s="562">
        <v>1.84</v>
      </c>
      <c r="D147" s="563">
        <v>62</v>
      </c>
      <c r="E147" s="562">
        <v>3.1</v>
      </c>
      <c r="F147" s="563">
        <v>28</v>
      </c>
      <c r="G147" s="564">
        <v>2.88</v>
      </c>
      <c r="H147" s="565">
        <v>12</v>
      </c>
      <c r="I147" s="562">
        <v>1.75</v>
      </c>
      <c r="J147" s="563">
        <v>65</v>
      </c>
      <c r="K147" s="562">
        <v>2.36</v>
      </c>
      <c r="L147" s="563">
        <v>22</v>
      </c>
      <c r="M147" s="562">
        <v>1.96</v>
      </c>
      <c r="N147" s="719"/>
      <c r="O147" s="719"/>
      <c r="P147" s="719"/>
      <c r="Q147" s="719"/>
      <c r="R147" s="719"/>
      <c r="S147" s="719"/>
      <c r="T147" s="719"/>
      <c r="U147" s="719"/>
    </row>
    <row r="148" spans="1:21" s="32" customFormat="1">
      <c r="A148" s="228" t="s">
        <v>11</v>
      </c>
      <c r="B148" s="566">
        <v>16</v>
      </c>
      <c r="C148" s="567">
        <v>1.48</v>
      </c>
      <c r="D148" s="568">
        <v>53</v>
      </c>
      <c r="E148" s="567">
        <v>2.0100000000000002</v>
      </c>
      <c r="F148" s="568">
        <v>31</v>
      </c>
      <c r="G148" s="569">
        <v>1.86</v>
      </c>
      <c r="H148" s="570">
        <v>22</v>
      </c>
      <c r="I148" s="567">
        <v>2.0699999999999998</v>
      </c>
      <c r="J148" s="568">
        <v>51</v>
      </c>
      <c r="K148" s="567">
        <v>2.25</v>
      </c>
      <c r="L148" s="568">
        <v>28</v>
      </c>
      <c r="M148" s="567">
        <v>1.86</v>
      </c>
      <c r="N148" s="719"/>
      <c r="O148" s="719"/>
      <c r="P148" s="719"/>
      <c r="Q148" s="719"/>
      <c r="R148" s="719"/>
      <c r="S148" s="719"/>
      <c r="T148" s="719"/>
      <c r="U148" s="719"/>
    </row>
    <row r="149" spans="1:21" s="32" customFormat="1">
      <c r="A149" s="239" t="s">
        <v>12</v>
      </c>
      <c r="B149" s="561">
        <v>21</v>
      </c>
      <c r="C149" s="562">
        <v>2.27</v>
      </c>
      <c r="D149" s="563">
        <v>54</v>
      </c>
      <c r="E149" s="562">
        <v>2.7600000000000002</v>
      </c>
      <c r="F149" s="563">
        <v>25</v>
      </c>
      <c r="G149" s="564">
        <v>2.4</v>
      </c>
      <c r="H149" s="565">
        <v>25</v>
      </c>
      <c r="I149" s="562">
        <v>1.87</v>
      </c>
      <c r="J149" s="563">
        <v>49</v>
      </c>
      <c r="K149" s="562">
        <v>2.11</v>
      </c>
      <c r="L149" s="563">
        <v>26</v>
      </c>
      <c r="M149" s="562">
        <v>1.8</v>
      </c>
      <c r="N149" s="719"/>
      <c r="O149" s="719"/>
      <c r="P149" s="719"/>
      <c r="Q149" s="719"/>
      <c r="R149" s="719"/>
      <c r="S149" s="719"/>
      <c r="T149" s="719"/>
      <c r="U149" s="719"/>
    </row>
    <row r="150" spans="1:21" s="32" customFormat="1" ht="24">
      <c r="A150" s="228" t="s">
        <v>21</v>
      </c>
      <c r="B150" s="566">
        <v>6</v>
      </c>
      <c r="C150" s="567">
        <v>0.99</v>
      </c>
      <c r="D150" s="568">
        <v>37</v>
      </c>
      <c r="E150" s="567">
        <v>2.04</v>
      </c>
      <c r="F150" s="568">
        <v>57</v>
      </c>
      <c r="G150" s="569">
        <v>2.09</v>
      </c>
      <c r="H150" s="570">
        <v>8</v>
      </c>
      <c r="I150" s="567">
        <v>1.28</v>
      </c>
      <c r="J150" s="568">
        <v>39</v>
      </c>
      <c r="K150" s="567">
        <v>2.17</v>
      </c>
      <c r="L150" s="568">
        <v>53</v>
      </c>
      <c r="M150" s="567">
        <v>2.17</v>
      </c>
      <c r="N150" s="719"/>
      <c r="O150" s="719"/>
      <c r="P150" s="719"/>
      <c r="Q150" s="719"/>
      <c r="R150" s="719"/>
      <c r="S150" s="719"/>
      <c r="T150" s="719"/>
      <c r="U150" s="719"/>
    </row>
    <row r="151" spans="1:21" s="32" customFormat="1">
      <c r="A151" s="239" t="s">
        <v>13</v>
      </c>
      <c r="B151" s="561">
        <v>24</v>
      </c>
      <c r="C151" s="562">
        <v>2.12</v>
      </c>
      <c r="D151" s="563">
        <v>46</v>
      </c>
      <c r="E151" s="562">
        <v>2.48</v>
      </c>
      <c r="F151" s="563">
        <v>30</v>
      </c>
      <c r="G151" s="564">
        <v>2.29</v>
      </c>
      <c r="H151" s="565">
        <v>35</v>
      </c>
      <c r="I151" s="562">
        <v>1.9000000000000001</v>
      </c>
      <c r="J151" s="563">
        <v>47</v>
      </c>
      <c r="K151" s="562">
        <v>1.97</v>
      </c>
      <c r="L151" s="563">
        <v>18</v>
      </c>
      <c r="M151" s="562">
        <v>1.46</v>
      </c>
      <c r="N151" s="719"/>
      <c r="O151" s="719"/>
      <c r="P151" s="719"/>
      <c r="Q151" s="719"/>
      <c r="R151" s="719"/>
      <c r="S151" s="719"/>
      <c r="T151" s="719"/>
      <c r="U151" s="719"/>
    </row>
    <row r="152" spans="1:21" s="32" customFormat="1">
      <c r="A152" s="228" t="s">
        <v>14</v>
      </c>
      <c r="B152" s="566">
        <v>19</v>
      </c>
      <c r="C152" s="567">
        <v>2.3199999999999998</v>
      </c>
      <c r="D152" s="568">
        <v>55</v>
      </c>
      <c r="E152" s="567">
        <v>2.93</v>
      </c>
      <c r="F152" s="568">
        <v>26</v>
      </c>
      <c r="G152" s="569">
        <v>2.58</v>
      </c>
      <c r="H152" s="570">
        <v>30</v>
      </c>
      <c r="I152" s="567">
        <v>1.97</v>
      </c>
      <c r="J152" s="568">
        <v>51</v>
      </c>
      <c r="K152" s="567">
        <v>2.13</v>
      </c>
      <c r="L152" s="568">
        <v>19</v>
      </c>
      <c r="M152" s="567">
        <v>1.6300000000000001</v>
      </c>
      <c r="N152" s="719"/>
      <c r="O152" s="719"/>
      <c r="P152" s="719"/>
      <c r="Q152" s="719"/>
      <c r="R152" s="719"/>
      <c r="S152" s="719"/>
      <c r="T152" s="719"/>
      <c r="U152" s="719"/>
    </row>
    <row r="153" spans="1:21" s="32" customFormat="1">
      <c r="A153" s="239" t="s">
        <v>15</v>
      </c>
      <c r="B153" s="561">
        <v>30</v>
      </c>
      <c r="C153" s="562">
        <v>2.95</v>
      </c>
      <c r="D153" s="563">
        <v>49</v>
      </c>
      <c r="E153" s="562">
        <v>3.21</v>
      </c>
      <c r="F153" s="563">
        <v>21</v>
      </c>
      <c r="G153" s="564">
        <v>2.59</v>
      </c>
      <c r="H153" s="565">
        <v>36</v>
      </c>
      <c r="I153" s="562">
        <v>2.06</v>
      </c>
      <c r="J153" s="563">
        <v>42</v>
      </c>
      <c r="K153" s="562">
        <v>2.09</v>
      </c>
      <c r="L153" s="563">
        <v>22</v>
      </c>
      <c r="M153" s="562">
        <v>1.73</v>
      </c>
      <c r="N153" s="719"/>
      <c r="O153" s="719"/>
      <c r="P153" s="719"/>
      <c r="Q153" s="719"/>
      <c r="R153" s="719"/>
      <c r="S153" s="719"/>
      <c r="T153" s="719"/>
      <c r="U153" s="719"/>
    </row>
    <row r="154" spans="1:21" s="32" customFormat="1">
      <c r="A154" s="228" t="s">
        <v>16</v>
      </c>
      <c r="B154" s="566">
        <v>11</v>
      </c>
      <c r="C154" s="567">
        <v>1.75</v>
      </c>
      <c r="D154" s="568">
        <v>54</v>
      </c>
      <c r="E154" s="567">
        <v>2.83</v>
      </c>
      <c r="F154" s="568">
        <v>35</v>
      </c>
      <c r="G154" s="569">
        <v>2.72</v>
      </c>
      <c r="H154" s="570">
        <v>28</v>
      </c>
      <c r="I154" s="567">
        <v>2.25</v>
      </c>
      <c r="J154" s="568">
        <v>40</v>
      </c>
      <c r="K154" s="567">
        <v>2.2600000000000002</v>
      </c>
      <c r="L154" s="568">
        <v>32</v>
      </c>
      <c r="M154" s="567">
        <v>2.0699999999999998</v>
      </c>
      <c r="N154" s="719"/>
      <c r="O154" s="719"/>
      <c r="P154" s="719"/>
      <c r="Q154" s="719"/>
      <c r="R154" s="719"/>
      <c r="S154" s="719"/>
      <c r="T154" s="719"/>
      <c r="U154" s="719"/>
    </row>
    <row r="155" spans="1:21" s="32" customFormat="1">
      <c r="A155" s="239" t="s">
        <v>17</v>
      </c>
      <c r="B155" s="561">
        <v>5</v>
      </c>
      <c r="C155" s="562">
        <v>0.89</v>
      </c>
      <c r="D155" s="563">
        <v>34</v>
      </c>
      <c r="E155" s="562">
        <v>1.94</v>
      </c>
      <c r="F155" s="563">
        <v>61</v>
      </c>
      <c r="G155" s="564">
        <v>2</v>
      </c>
      <c r="H155" s="565">
        <v>7</v>
      </c>
      <c r="I155" s="562">
        <v>1.1000000000000001</v>
      </c>
      <c r="J155" s="563">
        <v>34</v>
      </c>
      <c r="K155" s="562">
        <v>1.85</v>
      </c>
      <c r="L155" s="563">
        <v>59</v>
      </c>
      <c r="M155" s="562">
        <v>1.93</v>
      </c>
      <c r="N155" s="719"/>
      <c r="O155" s="719"/>
      <c r="P155" s="719"/>
      <c r="Q155" s="719"/>
      <c r="R155" s="719"/>
      <c r="S155" s="719"/>
      <c r="T155" s="719"/>
      <c r="U155" s="719"/>
    </row>
    <row r="156" spans="1:21" s="32" customFormat="1">
      <c r="A156" s="228" t="s">
        <v>18</v>
      </c>
      <c r="B156" s="566">
        <v>10</v>
      </c>
      <c r="C156" s="567">
        <v>1.26</v>
      </c>
      <c r="D156" s="568">
        <v>32</v>
      </c>
      <c r="E156" s="567">
        <v>1.99</v>
      </c>
      <c r="F156" s="568">
        <v>59</v>
      </c>
      <c r="G156" s="569">
        <v>2.1</v>
      </c>
      <c r="H156" s="570">
        <v>7</v>
      </c>
      <c r="I156" s="567">
        <v>1.1500000000000001</v>
      </c>
      <c r="J156" s="568">
        <v>31</v>
      </c>
      <c r="K156" s="567">
        <v>2.04</v>
      </c>
      <c r="L156" s="568">
        <v>62</v>
      </c>
      <c r="M156" s="567">
        <v>2.12</v>
      </c>
      <c r="N156" s="719"/>
      <c r="O156" s="719"/>
      <c r="P156" s="719"/>
      <c r="Q156" s="719"/>
      <c r="R156" s="719"/>
      <c r="S156" s="719"/>
      <c r="T156" s="719"/>
      <c r="U156" s="719"/>
    </row>
    <row r="157" spans="1:21" s="32" customFormat="1">
      <c r="A157" s="239" t="s">
        <v>19</v>
      </c>
      <c r="B157" s="561">
        <v>12</v>
      </c>
      <c r="C157" s="562">
        <v>1.52</v>
      </c>
      <c r="D157" s="563">
        <v>60</v>
      </c>
      <c r="E157" s="562">
        <v>2.29</v>
      </c>
      <c r="F157" s="563">
        <v>28</v>
      </c>
      <c r="G157" s="564">
        <v>2.1</v>
      </c>
      <c r="H157" s="565">
        <v>25</v>
      </c>
      <c r="I157" s="562">
        <v>2.1</v>
      </c>
      <c r="J157" s="563">
        <v>57</v>
      </c>
      <c r="K157" s="562">
        <v>2.21</v>
      </c>
      <c r="L157" s="563">
        <v>18</v>
      </c>
      <c r="M157" s="562">
        <v>1.4000000000000001</v>
      </c>
      <c r="N157" s="719"/>
      <c r="O157" s="719"/>
      <c r="P157" s="719"/>
      <c r="Q157" s="719"/>
      <c r="R157" s="719"/>
      <c r="S157" s="719"/>
      <c r="T157" s="719"/>
      <c r="U157" s="719"/>
    </row>
    <row r="158" spans="1:21" s="32" customFormat="1" ht="15" thickBot="1">
      <c r="A158" s="228" t="s">
        <v>20</v>
      </c>
      <c r="B158" s="566">
        <v>8</v>
      </c>
      <c r="C158" s="567">
        <v>1.1599999999999999</v>
      </c>
      <c r="D158" s="568">
        <v>29</v>
      </c>
      <c r="E158" s="567">
        <v>1.94</v>
      </c>
      <c r="F158" s="568">
        <v>62</v>
      </c>
      <c r="G158" s="569">
        <v>2.06</v>
      </c>
      <c r="H158" s="570">
        <v>9</v>
      </c>
      <c r="I158" s="567">
        <v>1.29</v>
      </c>
      <c r="J158" s="568">
        <v>27</v>
      </c>
      <c r="K158" s="567">
        <v>1.86</v>
      </c>
      <c r="L158" s="568">
        <v>64</v>
      </c>
      <c r="M158" s="567">
        <v>2.0300000000000002</v>
      </c>
      <c r="N158" s="719"/>
      <c r="O158" s="719"/>
      <c r="P158" s="719"/>
      <c r="Q158" s="719"/>
      <c r="R158" s="719"/>
      <c r="S158" s="719"/>
      <c r="T158" s="719"/>
      <c r="U158" s="719"/>
    </row>
    <row r="159" spans="1:21" s="32" customFormat="1">
      <c r="A159" s="232" t="s">
        <v>26</v>
      </c>
      <c r="B159" s="571">
        <v>21</v>
      </c>
      <c r="C159" s="572">
        <v>0.91</v>
      </c>
      <c r="D159" s="573">
        <v>52</v>
      </c>
      <c r="E159" s="572">
        <v>1.1100000000000001</v>
      </c>
      <c r="F159" s="573">
        <v>26</v>
      </c>
      <c r="G159" s="574">
        <v>0.97</v>
      </c>
      <c r="H159" s="575">
        <v>34</v>
      </c>
      <c r="I159" s="572">
        <v>0.81</v>
      </c>
      <c r="J159" s="573">
        <v>47</v>
      </c>
      <c r="K159" s="572">
        <v>0.85</v>
      </c>
      <c r="L159" s="573">
        <v>20</v>
      </c>
      <c r="M159" s="572">
        <v>0.65</v>
      </c>
      <c r="N159" s="719"/>
      <c r="O159" s="719"/>
      <c r="P159" s="719"/>
      <c r="Q159" s="719"/>
      <c r="R159" s="719"/>
      <c r="S159" s="719"/>
      <c r="T159" s="719"/>
      <c r="U159" s="719"/>
    </row>
    <row r="160" spans="1:21" s="32" customFormat="1">
      <c r="A160" s="234" t="s">
        <v>25</v>
      </c>
      <c r="B160" s="576">
        <v>6</v>
      </c>
      <c r="C160" s="577">
        <v>0.47000000000000003</v>
      </c>
      <c r="D160" s="578">
        <v>39</v>
      </c>
      <c r="E160" s="577">
        <v>0.95000000000000007</v>
      </c>
      <c r="F160" s="578">
        <v>54</v>
      </c>
      <c r="G160" s="579">
        <v>0.96</v>
      </c>
      <c r="H160" s="580">
        <v>8</v>
      </c>
      <c r="I160" s="577">
        <v>0.6</v>
      </c>
      <c r="J160" s="578">
        <v>39</v>
      </c>
      <c r="K160" s="577">
        <v>1</v>
      </c>
      <c r="L160" s="578">
        <v>54</v>
      </c>
      <c r="M160" s="577">
        <v>1</v>
      </c>
      <c r="N160" s="719"/>
      <c r="O160" s="719"/>
      <c r="P160" s="719"/>
      <c r="Q160" s="719"/>
      <c r="R160" s="719"/>
      <c r="S160" s="719"/>
      <c r="T160" s="719"/>
      <c r="U160" s="719"/>
    </row>
    <row r="161" spans="1:21" s="32" customFormat="1" ht="15" thickBot="1">
      <c r="A161" s="236" t="s">
        <v>24</v>
      </c>
      <c r="B161" s="581">
        <v>17</v>
      </c>
      <c r="C161" s="582">
        <v>0.67</v>
      </c>
      <c r="D161" s="583">
        <v>49</v>
      </c>
      <c r="E161" s="582">
        <v>0.83000000000000007</v>
      </c>
      <c r="F161" s="583">
        <v>35</v>
      </c>
      <c r="G161" s="584">
        <v>0.76</v>
      </c>
      <c r="H161" s="585">
        <v>29</v>
      </c>
      <c r="I161" s="582">
        <v>0.67</v>
      </c>
      <c r="J161" s="583">
        <v>45</v>
      </c>
      <c r="K161" s="582">
        <v>0.71</v>
      </c>
      <c r="L161" s="583">
        <v>26</v>
      </c>
      <c r="M161" s="582">
        <v>0.57000000000000006</v>
      </c>
      <c r="N161" s="719"/>
      <c r="O161" s="719"/>
      <c r="P161" s="719"/>
      <c r="Q161" s="719"/>
      <c r="R161" s="719"/>
      <c r="S161" s="719"/>
      <c r="T161" s="719"/>
      <c r="U161" s="719"/>
    </row>
    <row r="162" spans="1:21" s="32" customFormat="1">
      <c r="A162" s="1162" t="s">
        <v>456</v>
      </c>
      <c r="B162" s="1162"/>
      <c r="C162" s="1162"/>
      <c r="D162" s="1162"/>
      <c r="E162" s="1162"/>
      <c r="F162" s="1162"/>
      <c r="G162" s="1162"/>
      <c r="H162" s="1162"/>
      <c r="I162" s="1162"/>
      <c r="J162" s="1162"/>
      <c r="K162" s="1162"/>
      <c r="L162" s="1162"/>
      <c r="M162" s="1162"/>
      <c r="N162" s="719"/>
      <c r="O162" s="719"/>
      <c r="P162" s="719"/>
      <c r="Q162" s="719"/>
      <c r="R162" s="719"/>
      <c r="S162" s="719"/>
      <c r="T162" s="719"/>
      <c r="U162" s="719"/>
    </row>
    <row r="163" spans="1:21" s="32" customFormat="1">
      <c r="A163" s="1160" t="s">
        <v>315</v>
      </c>
      <c r="B163" s="1160"/>
      <c r="C163" s="1160"/>
      <c r="D163" s="1160"/>
      <c r="E163" s="1160"/>
      <c r="F163" s="1160"/>
      <c r="G163" s="1160"/>
      <c r="H163" s="1160"/>
      <c r="I163" s="1160"/>
      <c r="J163" s="1160"/>
      <c r="K163" s="1160"/>
      <c r="L163" s="1160"/>
      <c r="M163" s="1160"/>
      <c r="N163" s="719"/>
      <c r="O163" s="719"/>
      <c r="P163" s="719"/>
      <c r="Q163" s="719"/>
      <c r="R163" s="719"/>
      <c r="S163" s="719"/>
      <c r="T163" s="719"/>
      <c r="U163" s="719"/>
    </row>
    <row r="164" spans="1:21" s="32" customFormat="1">
      <c r="A164" s="719"/>
      <c r="B164" s="719"/>
      <c r="C164" s="719"/>
      <c r="D164" s="719"/>
      <c r="E164" s="719"/>
      <c r="F164" s="719"/>
      <c r="G164" s="719"/>
      <c r="H164" s="719"/>
      <c r="I164" s="719"/>
      <c r="J164" s="719"/>
      <c r="K164" s="719"/>
      <c r="L164" s="719"/>
      <c r="M164" s="719"/>
      <c r="N164" s="719"/>
      <c r="O164" s="719"/>
      <c r="P164" s="719"/>
      <c r="Q164" s="719"/>
      <c r="R164" s="719"/>
      <c r="S164" s="719"/>
      <c r="T164" s="719"/>
      <c r="U164" s="719"/>
    </row>
    <row r="165" spans="1:21">
      <c r="A165" s="315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</row>
  </sheetData>
  <mergeCells count="89">
    <mergeCell ref="A136:M136"/>
    <mergeCell ref="A138:M138"/>
    <mergeCell ref="A162:M162"/>
    <mergeCell ref="A163:M163"/>
    <mergeCell ref="A84:M84"/>
    <mergeCell ref="A108:M108"/>
    <mergeCell ref="A109:M109"/>
    <mergeCell ref="A111:M111"/>
    <mergeCell ref="A135:M135"/>
    <mergeCell ref="A85:A88"/>
    <mergeCell ref="B85:G85"/>
    <mergeCell ref="H85:M85"/>
    <mergeCell ref="B86:C86"/>
    <mergeCell ref="D86:E86"/>
    <mergeCell ref="F86:G86"/>
    <mergeCell ref="H86:I86"/>
    <mergeCell ref="A55:M55"/>
    <mergeCell ref="A57:M57"/>
    <mergeCell ref="A81:M81"/>
    <mergeCell ref="A82:M82"/>
    <mergeCell ref="A3:U3"/>
    <mergeCell ref="A27:U27"/>
    <mergeCell ref="A28:U28"/>
    <mergeCell ref="A30:M30"/>
    <mergeCell ref="A54:M54"/>
    <mergeCell ref="P5:Q5"/>
    <mergeCell ref="R5:S5"/>
    <mergeCell ref="T5:U5"/>
    <mergeCell ref="B4:K4"/>
    <mergeCell ref="L4:U4"/>
    <mergeCell ref="B5:C5"/>
    <mergeCell ref="D5:E5"/>
    <mergeCell ref="A1:U1"/>
    <mergeCell ref="B113:C113"/>
    <mergeCell ref="D113:E113"/>
    <mergeCell ref="F113:G113"/>
    <mergeCell ref="H113:I113"/>
    <mergeCell ref="J113:K113"/>
    <mergeCell ref="L113:M113"/>
    <mergeCell ref="H31:M31"/>
    <mergeCell ref="H32:I32"/>
    <mergeCell ref="J32:K32"/>
    <mergeCell ref="L32:M32"/>
    <mergeCell ref="H34:M34"/>
    <mergeCell ref="A4:A7"/>
    <mergeCell ref="B7:K7"/>
    <mergeCell ref="L7:U7"/>
    <mergeCell ref="N5:O5"/>
    <mergeCell ref="F5:G5"/>
    <mergeCell ref="H5:I5"/>
    <mergeCell ref="J5:K5"/>
    <mergeCell ref="L5:M5"/>
    <mergeCell ref="A31:A34"/>
    <mergeCell ref="B32:C32"/>
    <mergeCell ref="D32:E32"/>
    <mergeCell ref="B31:G31"/>
    <mergeCell ref="B34:G34"/>
    <mergeCell ref="F32:G32"/>
    <mergeCell ref="A58:A61"/>
    <mergeCell ref="B58:G58"/>
    <mergeCell ref="H58:M58"/>
    <mergeCell ref="B59:C59"/>
    <mergeCell ref="D59:E59"/>
    <mergeCell ref="F59:G59"/>
    <mergeCell ref="H59:I59"/>
    <mergeCell ref="J59:K59"/>
    <mergeCell ref="L59:M59"/>
    <mergeCell ref="B61:G61"/>
    <mergeCell ref="H61:M61"/>
    <mergeCell ref="J86:K86"/>
    <mergeCell ref="L86:M86"/>
    <mergeCell ref="B88:G88"/>
    <mergeCell ref="H88:M88"/>
    <mergeCell ref="A112:A115"/>
    <mergeCell ref="B112:G112"/>
    <mergeCell ref="H112:M112"/>
    <mergeCell ref="B115:G115"/>
    <mergeCell ref="H115:M115"/>
    <mergeCell ref="A139:A142"/>
    <mergeCell ref="B139:G139"/>
    <mergeCell ref="H139:M139"/>
    <mergeCell ref="B140:C140"/>
    <mergeCell ref="D140:E140"/>
    <mergeCell ref="F140:G140"/>
    <mergeCell ref="H140:I140"/>
    <mergeCell ref="J140:K140"/>
    <mergeCell ref="L140:M140"/>
    <mergeCell ref="B142:G142"/>
    <mergeCell ref="H142:M142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zoomScale="80" zoomScaleNormal="80" workbookViewId="0">
      <selection sqref="A1:C1"/>
    </sheetView>
  </sheetViews>
  <sheetFormatPr baseColWidth="10" defaultColWidth="7.58203125" defaultRowHeight="14.5"/>
  <cols>
    <col min="1" max="1" width="21.08203125" style="72" customWidth="1"/>
    <col min="2" max="5" width="9.08203125" style="72" customWidth="1"/>
    <col min="6" max="16384" width="7.58203125" style="72"/>
  </cols>
  <sheetData>
    <row r="1" spans="1:22" ht="23.5">
      <c r="A1" s="1050">
        <v>2020</v>
      </c>
      <c r="B1" s="1050"/>
      <c r="C1" s="1050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45" customHeight="1">
      <c r="A3" s="1084" t="s">
        <v>498</v>
      </c>
      <c r="B3" s="1084"/>
      <c r="C3" s="1084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73"/>
      <c r="U3" s="73"/>
      <c r="V3" s="73"/>
    </row>
    <row r="4" spans="1:22">
      <c r="A4" s="1093" t="s">
        <v>5</v>
      </c>
      <c r="B4" s="1174" t="s">
        <v>399</v>
      </c>
      <c r="C4" s="1171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</row>
    <row r="5" spans="1:22" ht="15" thickBot="1">
      <c r="A5" s="1172"/>
      <c r="B5" s="897" t="s">
        <v>171</v>
      </c>
      <c r="C5" s="780" t="s">
        <v>172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</row>
    <row r="6" spans="1:22">
      <c r="A6" s="901" t="s">
        <v>6</v>
      </c>
      <c r="B6" s="318">
        <v>55.760757369154334</v>
      </c>
      <c r="C6" s="345">
        <v>3.0104788896300243</v>
      </c>
      <c r="D6" s="314"/>
      <c r="E6" s="319"/>
      <c r="F6" s="320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22">
      <c r="A7" s="902" t="s">
        <v>7</v>
      </c>
      <c r="B7" s="322">
        <v>36.813647457332557</v>
      </c>
      <c r="C7" s="347">
        <v>3.0369571431431353</v>
      </c>
      <c r="D7" s="314"/>
      <c r="E7" s="319"/>
      <c r="F7" s="320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</row>
    <row r="8" spans="1:22">
      <c r="A8" s="901" t="s">
        <v>8</v>
      </c>
      <c r="B8" s="318">
        <v>27.773796120866734</v>
      </c>
      <c r="C8" s="345">
        <v>6.5529189892111024</v>
      </c>
      <c r="D8" s="314"/>
      <c r="E8" s="319"/>
      <c r="F8" s="320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</row>
    <row r="9" spans="1:22">
      <c r="A9" s="902" t="s">
        <v>9</v>
      </c>
      <c r="B9" s="322">
        <v>61.085092122527541</v>
      </c>
      <c r="C9" s="347">
        <v>6.3236989217016131</v>
      </c>
      <c r="D9" s="314"/>
      <c r="E9" s="319"/>
      <c r="F9" s="320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</row>
    <row r="10" spans="1:22">
      <c r="A10" s="901" t="s">
        <v>10</v>
      </c>
      <c r="B10" s="318" t="s">
        <v>421</v>
      </c>
      <c r="C10" s="345" t="s">
        <v>421</v>
      </c>
      <c r="D10" s="314"/>
      <c r="E10" s="319"/>
      <c r="F10" s="320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</row>
    <row r="11" spans="1:22">
      <c r="A11" s="902" t="s">
        <v>11</v>
      </c>
      <c r="B11" s="322" t="s">
        <v>421</v>
      </c>
      <c r="C11" s="347" t="s">
        <v>421</v>
      </c>
      <c r="D11" s="314"/>
      <c r="E11" s="319"/>
      <c r="F11" s="320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</row>
    <row r="12" spans="1:22">
      <c r="A12" s="901" t="s">
        <v>12</v>
      </c>
      <c r="B12" s="318">
        <v>37.010508026520199</v>
      </c>
      <c r="C12" s="345">
        <v>4.4297696658841534</v>
      </c>
      <c r="D12" s="314"/>
      <c r="E12" s="319"/>
      <c r="F12" s="320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</row>
    <row r="13" spans="1:22">
      <c r="A13" s="902" t="s">
        <v>21</v>
      </c>
      <c r="B13" s="322" t="s">
        <v>421</v>
      </c>
      <c r="C13" s="347" t="s">
        <v>421</v>
      </c>
      <c r="D13" s="314"/>
      <c r="E13" s="319"/>
      <c r="F13" s="320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</row>
    <row r="14" spans="1:22">
      <c r="A14" s="901" t="s">
        <v>13</v>
      </c>
      <c r="B14" s="318">
        <v>40.364628391731479</v>
      </c>
      <c r="C14" s="345">
        <v>4.5384693358192809</v>
      </c>
      <c r="D14" s="314"/>
      <c r="E14" s="319"/>
      <c r="F14" s="320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</row>
    <row r="15" spans="1:22">
      <c r="A15" s="902" t="s">
        <v>14</v>
      </c>
      <c r="B15" s="322">
        <v>8.4644367654390908</v>
      </c>
      <c r="C15" s="347">
        <v>1.6095858212628877</v>
      </c>
      <c r="D15" s="314"/>
      <c r="E15" s="319"/>
      <c r="F15" s="320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</row>
    <row r="16" spans="1:22">
      <c r="A16" s="901" t="s">
        <v>15</v>
      </c>
      <c r="B16" s="318">
        <v>53.907770807875075</v>
      </c>
      <c r="C16" s="345">
        <v>4.8584596069493813</v>
      </c>
      <c r="D16" s="314"/>
      <c r="E16" s="319"/>
      <c r="F16" s="320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</row>
    <row r="17" spans="1:19">
      <c r="A17" s="902" t="s">
        <v>16</v>
      </c>
      <c r="B17" s="322" t="s">
        <v>421</v>
      </c>
      <c r="C17" s="347" t="s">
        <v>421</v>
      </c>
      <c r="D17" s="314"/>
      <c r="E17" s="319"/>
      <c r="F17" s="320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</row>
    <row r="18" spans="1:19">
      <c r="A18" s="901" t="s">
        <v>17</v>
      </c>
      <c r="B18" s="318">
        <v>63.05034308171178</v>
      </c>
      <c r="C18" s="345">
        <v>5.0667823276569282</v>
      </c>
      <c r="D18" s="314"/>
      <c r="E18" s="319"/>
      <c r="F18" s="320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</row>
    <row r="19" spans="1:19">
      <c r="A19" s="902" t="s">
        <v>18</v>
      </c>
      <c r="B19" s="322" t="s">
        <v>421</v>
      </c>
      <c r="C19" s="347" t="s">
        <v>421</v>
      </c>
      <c r="D19" s="314"/>
      <c r="E19" s="319"/>
      <c r="F19" s="320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</row>
    <row r="20" spans="1:19">
      <c r="A20" s="901" t="s">
        <v>19</v>
      </c>
      <c r="B20" s="318" t="s">
        <v>421</v>
      </c>
      <c r="C20" s="345" t="s">
        <v>421</v>
      </c>
      <c r="D20" s="314"/>
      <c r="E20" s="319"/>
      <c r="F20" s="320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</row>
    <row r="21" spans="1:19" ht="15" thickBot="1">
      <c r="A21" s="902" t="s">
        <v>20</v>
      </c>
      <c r="B21" s="322">
        <v>69.438069189275438</v>
      </c>
      <c r="C21" s="347">
        <v>6.8482715587232024</v>
      </c>
      <c r="D21" s="314"/>
      <c r="E21" s="319"/>
      <c r="F21" s="320"/>
      <c r="G21" s="323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</row>
    <row r="22" spans="1:19">
      <c r="A22" s="903" t="s">
        <v>26</v>
      </c>
      <c r="B22" s="898">
        <v>35.693215059147541</v>
      </c>
      <c r="C22" s="348">
        <v>1.3717644574635541</v>
      </c>
      <c r="D22" s="314"/>
      <c r="E22" s="319"/>
      <c r="F22" s="320"/>
      <c r="G22" s="323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</row>
    <row r="23" spans="1:19">
      <c r="A23" s="904" t="s">
        <v>25</v>
      </c>
      <c r="B23" s="899">
        <v>60.757814614718683</v>
      </c>
      <c r="C23" s="349">
        <v>2.8219828017876458</v>
      </c>
      <c r="D23" s="314"/>
      <c r="E23" s="319"/>
      <c r="F23" s="320"/>
      <c r="G23" s="323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</row>
    <row r="24" spans="1:19" ht="15" thickBot="1">
      <c r="A24" s="905" t="s">
        <v>24</v>
      </c>
      <c r="B24" s="900">
        <v>41.077071210386237</v>
      </c>
      <c r="C24" s="350">
        <v>1.26293716721754</v>
      </c>
      <c r="D24" s="314"/>
      <c r="E24" s="319"/>
      <c r="F24" s="320"/>
      <c r="G24" s="323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</row>
    <row r="25" spans="1:19" ht="30" customHeight="1">
      <c r="A25" s="1167" t="s">
        <v>405</v>
      </c>
      <c r="B25" s="1167"/>
      <c r="C25" s="1167"/>
      <c r="D25" s="314"/>
      <c r="E25" s="323"/>
      <c r="F25" s="323"/>
      <c r="G25" s="323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</row>
    <row r="26" spans="1:19" ht="80.25" customHeight="1">
      <c r="A26" s="1168" t="s">
        <v>422</v>
      </c>
      <c r="B26" s="1168"/>
      <c r="C26" s="1168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</row>
    <row r="27" spans="1:19" ht="30" customHeight="1">
      <c r="A27" s="1169" t="s">
        <v>476</v>
      </c>
      <c r="B27" s="1169"/>
      <c r="C27" s="1169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</row>
    <row r="28" spans="1:19">
      <c r="A28" s="330"/>
      <c r="B28" s="331"/>
      <c r="C28" s="332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</row>
    <row r="29" spans="1:19" ht="45" customHeight="1">
      <c r="A29" s="1084" t="s">
        <v>499</v>
      </c>
      <c r="B29" s="1084"/>
      <c r="C29" s="1084"/>
      <c r="D29" s="316"/>
      <c r="E29" s="316"/>
      <c r="F29" s="316"/>
      <c r="G29" s="316"/>
      <c r="H29" s="316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</row>
    <row r="30" spans="1:19">
      <c r="A30" s="1093" t="s">
        <v>5</v>
      </c>
      <c r="B30" s="1174" t="s">
        <v>399</v>
      </c>
      <c r="C30" s="1171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</row>
    <row r="31" spans="1:19" ht="15" thickBot="1">
      <c r="A31" s="1172"/>
      <c r="B31" s="897" t="s">
        <v>99</v>
      </c>
      <c r="C31" s="780" t="s">
        <v>172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</row>
    <row r="32" spans="1:19">
      <c r="A32" s="909" t="s">
        <v>6</v>
      </c>
      <c r="B32" s="333">
        <v>29.030991920429788</v>
      </c>
      <c r="C32" s="386">
        <v>2.9013048431529564</v>
      </c>
      <c r="D32" s="314"/>
      <c r="E32" s="335"/>
      <c r="F32" s="336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</row>
    <row r="33" spans="1:19">
      <c r="A33" s="910" t="s">
        <v>7</v>
      </c>
      <c r="B33" s="337">
        <v>13.661933820954511</v>
      </c>
      <c r="C33" s="390">
        <v>2.4253920968975891</v>
      </c>
      <c r="D33" s="314"/>
      <c r="E33" s="335"/>
      <c r="F33" s="336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</row>
    <row r="34" spans="1:19">
      <c r="A34" s="909" t="s">
        <v>8</v>
      </c>
      <c r="B34" s="333">
        <v>27.082415048082449</v>
      </c>
      <c r="C34" s="386">
        <v>10.082007223412919</v>
      </c>
      <c r="D34" s="314"/>
      <c r="E34" s="335"/>
      <c r="F34" s="336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</row>
    <row r="35" spans="1:19">
      <c r="A35" s="910" t="s">
        <v>9</v>
      </c>
      <c r="B35" s="337">
        <v>19.66605162421024</v>
      </c>
      <c r="C35" s="390">
        <v>3.3305263262146689</v>
      </c>
      <c r="D35" s="314"/>
      <c r="E35" s="335"/>
      <c r="F35" s="336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</row>
    <row r="36" spans="1:19">
      <c r="A36" s="909" t="s">
        <v>10</v>
      </c>
      <c r="B36" s="333" t="s">
        <v>421</v>
      </c>
      <c r="C36" s="386" t="s">
        <v>421</v>
      </c>
      <c r="D36" s="314"/>
      <c r="E36" s="335"/>
      <c r="F36" s="336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</row>
    <row r="37" spans="1:19">
      <c r="A37" s="910" t="s">
        <v>11</v>
      </c>
      <c r="B37" s="337" t="s">
        <v>421</v>
      </c>
      <c r="C37" s="390" t="s">
        <v>421</v>
      </c>
      <c r="D37" s="314"/>
      <c r="E37" s="335"/>
      <c r="F37" s="336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</row>
    <row r="38" spans="1:19">
      <c r="A38" s="909" t="s">
        <v>12</v>
      </c>
      <c r="B38" s="333">
        <v>26.489950251191463</v>
      </c>
      <c r="C38" s="386">
        <v>5.358328232892636</v>
      </c>
      <c r="D38" s="314"/>
      <c r="E38" s="335"/>
      <c r="F38" s="336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</row>
    <row r="39" spans="1:19">
      <c r="A39" s="910" t="s">
        <v>21</v>
      </c>
      <c r="B39" s="337" t="s">
        <v>421</v>
      </c>
      <c r="C39" s="390" t="s">
        <v>421</v>
      </c>
      <c r="D39" s="314"/>
      <c r="E39" s="335"/>
      <c r="F39" s="336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</row>
    <row r="40" spans="1:19">
      <c r="A40" s="909" t="s">
        <v>13</v>
      </c>
      <c r="B40" s="333">
        <v>15.788860906640661</v>
      </c>
      <c r="C40" s="386">
        <v>3.9592811720062602</v>
      </c>
      <c r="D40" s="314"/>
      <c r="E40" s="335"/>
      <c r="F40" s="336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</row>
    <row r="41" spans="1:19">
      <c r="A41" s="910" t="s">
        <v>14</v>
      </c>
      <c r="B41" s="337">
        <v>5.6594412799321772</v>
      </c>
      <c r="C41" s="390">
        <v>2.3807154508391584</v>
      </c>
      <c r="D41" s="314"/>
      <c r="E41" s="335"/>
      <c r="F41" s="336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</row>
    <row r="42" spans="1:19">
      <c r="A42" s="909" t="s">
        <v>15</v>
      </c>
      <c r="B42" s="333">
        <v>16.024733342821776</v>
      </c>
      <c r="C42" s="386">
        <v>2.3334297868576579</v>
      </c>
      <c r="D42" s="314"/>
      <c r="E42" s="335"/>
      <c r="F42" s="336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</row>
    <row r="43" spans="1:19">
      <c r="A43" s="910" t="s">
        <v>16</v>
      </c>
      <c r="B43" s="337" t="s">
        <v>421</v>
      </c>
      <c r="C43" s="390" t="s">
        <v>421</v>
      </c>
      <c r="D43" s="314"/>
      <c r="E43" s="335"/>
      <c r="F43" s="336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</row>
    <row r="44" spans="1:19">
      <c r="A44" s="909" t="s">
        <v>17</v>
      </c>
      <c r="B44" s="333">
        <v>45.640688609154033</v>
      </c>
      <c r="C44" s="386">
        <v>8.1415925481822971</v>
      </c>
      <c r="D44" s="314"/>
      <c r="E44" s="335"/>
      <c r="F44" s="336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</row>
    <row r="45" spans="1:19">
      <c r="A45" s="910" t="s">
        <v>18</v>
      </c>
      <c r="B45" s="337" t="s">
        <v>421</v>
      </c>
      <c r="C45" s="390" t="s">
        <v>421</v>
      </c>
      <c r="D45" s="314"/>
      <c r="E45" s="335"/>
      <c r="F45" s="336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</row>
    <row r="46" spans="1:19">
      <c r="A46" s="909" t="s">
        <v>19</v>
      </c>
      <c r="B46" s="333" t="s">
        <v>421</v>
      </c>
      <c r="C46" s="386" t="s">
        <v>421</v>
      </c>
      <c r="D46" s="314"/>
      <c r="E46" s="335"/>
      <c r="F46" s="336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</row>
    <row r="47" spans="1:19" ht="15" thickBot="1">
      <c r="A47" s="910" t="s">
        <v>20</v>
      </c>
      <c r="B47" s="337">
        <v>25.734062048074353</v>
      </c>
      <c r="C47" s="390">
        <v>4.9975719815970479</v>
      </c>
      <c r="D47" s="314"/>
      <c r="E47" s="335"/>
      <c r="F47" s="336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</row>
    <row r="48" spans="1:19">
      <c r="A48" s="911" t="s">
        <v>26</v>
      </c>
      <c r="B48" s="906">
        <v>21.00054003178289</v>
      </c>
      <c r="C48" s="369">
        <v>1.4546885762139763</v>
      </c>
      <c r="D48" s="314"/>
      <c r="E48" s="335"/>
      <c r="F48" s="336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</row>
    <row r="49" spans="1:19">
      <c r="A49" s="912" t="s">
        <v>25</v>
      </c>
      <c r="B49" s="907">
        <v>29.99462127971783</v>
      </c>
      <c r="C49" s="374">
        <v>2.8773167148033538</v>
      </c>
      <c r="D49" s="314"/>
      <c r="E49" s="335"/>
      <c r="F49" s="336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</row>
    <row r="50" spans="1:19" ht="15" thickBot="1">
      <c r="A50" s="913" t="s">
        <v>24</v>
      </c>
      <c r="B50" s="908">
        <v>23.840829488129639</v>
      </c>
      <c r="C50" s="379">
        <v>1.3525241191854589</v>
      </c>
      <c r="D50" s="314"/>
      <c r="E50" s="335"/>
      <c r="F50" s="336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</row>
    <row r="51" spans="1:19" ht="29.15" customHeight="1">
      <c r="A51" s="1167" t="s">
        <v>406</v>
      </c>
      <c r="B51" s="1167"/>
      <c r="C51" s="1167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</row>
    <row r="52" spans="1:19" ht="88" customHeight="1">
      <c r="A52" s="1169" t="s">
        <v>422</v>
      </c>
      <c r="B52" s="1169"/>
      <c r="C52" s="1169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</row>
    <row r="53" spans="1:19" ht="34" customHeight="1">
      <c r="A53" s="1169" t="s">
        <v>477</v>
      </c>
      <c r="B53" s="1169"/>
      <c r="C53" s="1169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</row>
    <row r="54" spans="1:19">
      <c r="A54" s="314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</row>
    <row r="55" spans="1:19" ht="45" customHeight="1">
      <c r="A55" s="1084" t="s">
        <v>500</v>
      </c>
      <c r="B55" s="1084"/>
      <c r="C55" s="108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</row>
    <row r="56" spans="1:19">
      <c r="A56" s="1093" t="s">
        <v>5</v>
      </c>
      <c r="B56" s="1171" t="s">
        <v>407</v>
      </c>
      <c r="C56" s="1171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</row>
    <row r="57" spans="1:19" ht="15" thickBot="1">
      <c r="A57" s="1172"/>
      <c r="B57" s="779" t="s">
        <v>171</v>
      </c>
      <c r="C57" s="780" t="s">
        <v>172</v>
      </c>
      <c r="D57" s="314"/>
      <c r="E57" s="323"/>
      <c r="F57" s="323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</row>
    <row r="58" spans="1:19">
      <c r="A58" s="317" t="s">
        <v>6</v>
      </c>
      <c r="B58" s="318">
        <v>48</v>
      </c>
      <c r="C58" s="345">
        <v>2.44</v>
      </c>
      <c r="D58" s="314"/>
      <c r="E58" s="343"/>
      <c r="F58" s="343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</row>
    <row r="59" spans="1:19">
      <c r="A59" s="321" t="s">
        <v>7</v>
      </c>
      <c r="B59" s="322">
        <v>35</v>
      </c>
      <c r="C59" s="347">
        <v>2.17</v>
      </c>
      <c r="D59" s="314"/>
      <c r="E59" s="343"/>
      <c r="F59" s="343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</row>
    <row r="60" spans="1:19">
      <c r="A60" s="317" t="s">
        <v>8</v>
      </c>
      <c r="B60" s="318">
        <v>23</v>
      </c>
      <c r="C60" s="345">
        <v>3.66</v>
      </c>
      <c r="D60" s="314"/>
      <c r="E60" s="343"/>
      <c r="F60" s="343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</row>
    <row r="61" spans="1:19">
      <c r="A61" s="321" t="s">
        <v>9</v>
      </c>
      <c r="B61" s="322">
        <v>59</v>
      </c>
      <c r="C61" s="347">
        <v>3.35</v>
      </c>
      <c r="D61" s="314"/>
      <c r="E61" s="343"/>
      <c r="F61" s="343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</row>
    <row r="62" spans="1:19">
      <c r="A62" s="317" t="s">
        <v>10</v>
      </c>
      <c r="B62" s="318">
        <v>7</v>
      </c>
      <c r="C62" s="345">
        <v>2.31</v>
      </c>
      <c r="D62" s="314"/>
      <c r="E62" s="343"/>
      <c r="F62" s="343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</row>
    <row r="63" spans="1:19">
      <c r="A63" s="321" t="s">
        <v>11</v>
      </c>
      <c r="B63" s="322" t="s">
        <v>421</v>
      </c>
      <c r="C63" s="347" t="s">
        <v>421</v>
      </c>
      <c r="D63" s="314"/>
      <c r="E63" s="343"/>
      <c r="F63" s="343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</row>
    <row r="64" spans="1:19">
      <c r="A64" s="317" t="s">
        <v>12</v>
      </c>
      <c r="B64" s="318">
        <v>29</v>
      </c>
      <c r="C64" s="345">
        <v>2.62</v>
      </c>
      <c r="D64" s="314"/>
      <c r="E64" s="343"/>
      <c r="F64" s="343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</row>
    <row r="65" spans="1:19">
      <c r="A65" s="321" t="s">
        <v>21</v>
      </c>
      <c r="B65" s="322">
        <v>62</v>
      </c>
      <c r="C65" s="347">
        <v>4.0999999999999996</v>
      </c>
      <c r="D65" s="314"/>
      <c r="E65" s="343"/>
      <c r="F65" s="343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</row>
    <row r="66" spans="1:19">
      <c r="A66" s="317" t="s">
        <v>13</v>
      </c>
      <c r="B66" s="318">
        <v>29</v>
      </c>
      <c r="C66" s="345">
        <v>2.65</v>
      </c>
      <c r="D66" s="314"/>
      <c r="E66" s="343"/>
      <c r="F66" s="343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</row>
    <row r="67" spans="1:19">
      <c r="A67" s="321" t="s">
        <v>408</v>
      </c>
      <c r="B67" s="322">
        <v>8</v>
      </c>
      <c r="C67" s="347">
        <v>1.38</v>
      </c>
      <c r="D67" s="314"/>
      <c r="E67" s="343"/>
      <c r="F67" s="343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</row>
    <row r="68" spans="1:19">
      <c r="A68" s="317" t="s">
        <v>15</v>
      </c>
      <c r="B68" s="318">
        <v>71</v>
      </c>
      <c r="C68" s="345">
        <v>2.61</v>
      </c>
      <c r="D68" s="314"/>
      <c r="E68" s="343"/>
      <c r="F68" s="343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</row>
    <row r="69" spans="1:19">
      <c r="A69" s="321" t="s">
        <v>16</v>
      </c>
      <c r="B69" s="322">
        <v>35</v>
      </c>
      <c r="C69" s="347">
        <v>4.8499999999999996</v>
      </c>
      <c r="D69" s="314"/>
      <c r="E69" s="343"/>
      <c r="F69" s="343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</row>
    <row r="70" spans="1:19">
      <c r="A70" s="317" t="s">
        <v>17</v>
      </c>
      <c r="B70" s="318">
        <v>58</v>
      </c>
      <c r="C70" s="345">
        <v>2.92</v>
      </c>
      <c r="D70" s="314"/>
      <c r="E70" s="343"/>
      <c r="F70" s="343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</row>
    <row r="71" spans="1:19">
      <c r="A71" s="321" t="s">
        <v>18</v>
      </c>
      <c r="B71" s="322">
        <v>61</v>
      </c>
      <c r="C71" s="347">
        <v>3.56</v>
      </c>
      <c r="D71" s="314"/>
      <c r="E71" s="343"/>
      <c r="F71" s="343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</row>
    <row r="72" spans="1:19">
      <c r="A72" s="317" t="s">
        <v>19</v>
      </c>
      <c r="B72" s="318">
        <v>30</v>
      </c>
      <c r="C72" s="345">
        <v>3.34</v>
      </c>
      <c r="D72" s="314"/>
      <c r="E72" s="343"/>
      <c r="F72" s="343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</row>
    <row r="73" spans="1:19" ht="15" thickBot="1">
      <c r="A73" s="321" t="s">
        <v>20</v>
      </c>
      <c r="B73" s="322">
        <v>66</v>
      </c>
      <c r="C73" s="347">
        <v>3.1</v>
      </c>
      <c r="D73" s="314"/>
      <c r="E73" s="343"/>
      <c r="F73" s="343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</row>
    <row r="74" spans="1:19">
      <c r="A74" s="324" t="s">
        <v>26</v>
      </c>
      <c r="B74" s="325">
        <v>31</v>
      </c>
      <c r="C74" s="348">
        <v>0.88</v>
      </c>
      <c r="D74" s="314"/>
      <c r="E74" s="343"/>
      <c r="F74" s="343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</row>
    <row r="75" spans="1:19">
      <c r="A75" s="326" t="s">
        <v>25</v>
      </c>
      <c r="B75" s="327">
        <v>51</v>
      </c>
      <c r="C75" s="349">
        <v>1.48</v>
      </c>
      <c r="D75" s="314"/>
      <c r="E75" s="343"/>
      <c r="F75" s="343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</row>
    <row r="76" spans="1:19" ht="15" thickBot="1">
      <c r="A76" s="328" t="s">
        <v>24</v>
      </c>
      <c r="B76" s="329">
        <v>35</v>
      </c>
      <c r="C76" s="350">
        <v>0.76</v>
      </c>
      <c r="D76" s="314"/>
      <c r="E76" s="343"/>
      <c r="F76" s="343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</row>
    <row r="77" spans="1:19" ht="30" customHeight="1">
      <c r="A77" s="1167" t="s">
        <v>412</v>
      </c>
      <c r="B77" s="1167"/>
      <c r="C77" s="1167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</row>
    <row r="78" spans="1:19" ht="48" customHeight="1">
      <c r="A78" s="1169" t="s">
        <v>426</v>
      </c>
      <c r="B78" s="1169"/>
      <c r="C78" s="1169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</row>
    <row r="79" spans="1:19" ht="30" customHeight="1">
      <c r="A79" s="1169" t="s">
        <v>590</v>
      </c>
      <c r="B79" s="1169"/>
      <c r="C79" s="1169"/>
      <c r="D79" s="314"/>
      <c r="E79" s="314"/>
      <c r="F79" s="314"/>
      <c r="G79" s="330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</row>
    <row r="80" spans="1:19">
      <c r="A80" s="314"/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</row>
    <row r="81" spans="1:19" ht="30" customHeight="1">
      <c r="A81" s="1084" t="s">
        <v>501</v>
      </c>
      <c r="B81" s="1084"/>
      <c r="C81" s="1084"/>
      <c r="D81" s="1084"/>
      <c r="E81" s="108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</row>
    <row r="82" spans="1:19" ht="50.25" customHeight="1">
      <c r="A82" s="1093"/>
      <c r="B82" s="1173" t="s">
        <v>409</v>
      </c>
      <c r="C82" s="1170"/>
      <c r="D82" s="1170" t="s">
        <v>411</v>
      </c>
      <c r="E82" s="1170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</row>
    <row r="83" spans="1:19" ht="15" thickBot="1">
      <c r="A83" s="1172"/>
      <c r="B83" s="897" t="s">
        <v>410</v>
      </c>
      <c r="C83" s="780" t="s">
        <v>172</v>
      </c>
      <c r="D83" s="779" t="s">
        <v>410</v>
      </c>
      <c r="E83" s="780" t="s">
        <v>172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</row>
    <row r="84" spans="1:19">
      <c r="A84" s="909" t="s">
        <v>6</v>
      </c>
      <c r="B84" s="344">
        <v>1.4</v>
      </c>
      <c r="C84" s="345">
        <v>0.14000000000000001</v>
      </c>
      <c r="D84" s="344">
        <v>4.9000000000000004</v>
      </c>
      <c r="E84" s="345">
        <v>0.35</v>
      </c>
      <c r="F84" s="314"/>
      <c r="G84" s="343"/>
      <c r="H84" s="343"/>
      <c r="I84" s="343"/>
      <c r="J84" s="343"/>
      <c r="K84" s="314"/>
      <c r="L84" s="314"/>
      <c r="M84" s="314"/>
      <c r="N84" s="314"/>
      <c r="O84" s="314"/>
      <c r="P84" s="314"/>
      <c r="Q84" s="314"/>
      <c r="R84" s="314"/>
      <c r="S84" s="314"/>
    </row>
    <row r="85" spans="1:19">
      <c r="A85" s="910" t="s">
        <v>7</v>
      </c>
      <c r="B85" s="346">
        <v>2.2000000000000002</v>
      </c>
      <c r="C85" s="347">
        <v>0.34</v>
      </c>
      <c r="D85" s="346">
        <v>5.2</v>
      </c>
      <c r="E85" s="347">
        <v>0.6</v>
      </c>
      <c r="F85" s="314"/>
      <c r="G85" s="343"/>
      <c r="H85" s="343"/>
      <c r="I85" s="343"/>
      <c r="J85" s="343"/>
      <c r="K85" s="314"/>
      <c r="L85" s="314"/>
      <c r="M85" s="314"/>
      <c r="N85" s="314"/>
      <c r="O85" s="314"/>
      <c r="P85" s="314"/>
      <c r="Q85" s="314"/>
      <c r="R85" s="314"/>
      <c r="S85" s="314"/>
    </row>
    <row r="86" spans="1:19">
      <c r="A86" s="909" t="s">
        <v>8</v>
      </c>
      <c r="B86" s="344">
        <v>2.4</v>
      </c>
      <c r="C86" s="345">
        <v>0.52</v>
      </c>
      <c r="D86" s="344">
        <v>2.7</v>
      </c>
      <c r="E86" s="345">
        <v>0.76</v>
      </c>
      <c r="F86" s="314"/>
      <c r="G86" s="343"/>
      <c r="H86" s="343"/>
      <c r="I86" s="343"/>
      <c r="J86" s="343"/>
      <c r="K86" s="314"/>
      <c r="L86" s="314"/>
      <c r="M86" s="314"/>
      <c r="N86" s="314"/>
      <c r="O86" s="314"/>
      <c r="P86" s="314"/>
      <c r="Q86" s="314"/>
      <c r="R86" s="314"/>
      <c r="S86" s="314"/>
    </row>
    <row r="87" spans="1:19">
      <c r="A87" s="910" t="s">
        <v>9</v>
      </c>
      <c r="B87" s="346">
        <v>3.3</v>
      </c>
      <c r="C87" s="347">
        <v>0.41</v>
      </c>
      <c r="D87" s="346">
        <v>4.2</v>
      </c>
      <c r="E87" s="347">
        <v>0.5</v>
      </c>
      <c r="F87" s="314"/>
      <c r="G87" s="343"/>
      <c r="H87" s="343"/>
      <c r="I87" s="343"/>
      <c r="J87" s="343"/>
      <c r="K87" s="314"/>
      <c r="L87" s="314"/>
      <c r="M87" s="314"/>
      <c r="N87" s="314"/>
      <c r="O87" s="314"/>
      <c r="P87" s="314"/>
      <c r="Q87" s="314"/>
      <c r="R87" s="314"/>
      <c r="S87" s="314"/>
    </row>
    <row r="88" spans="1:19">
      <c r="A88" s="909" t="s">
        <v>10</v>
      </c>
      <c r="B88" s="344">
        <v>1.2</v>
      </c>
      <c r="C88" s="345">
        <v>0.65</v>
      </c>
      <c r="D88" s="344">
        <v>4.4000000000000004</v>
      </c>
      <c r="E88" s="345">
        <v>1.91</v>
      </c>
      <c r="F88" s="314"/>
      <c r="G88" s="343"/>
      <c r="H88" s="343"/>
      <c r="I88" s="343"/>
      <c r="J88" s="343"/>
      <c r="K88" s="314"/>
      <c r="L88" s="314"/>
      <c r="M88" s="314"/>
      <c r="N88" s="314"/>
      <c r="O88" s="314"/>
      <c r="P88" s="314"/>
      <c r="Q88" s="314"/>
      <c r="R88" s="314"/>
      <c r="S88" s="314"/>
    </row>
    <row r="89" spans="1:19">
      <c r="A89" s="910" t="s">
        <v>11</v>
      </c>
      <c r="B89" s="346" t="s">
        <v>421</v>
      </c>
      <c r="C89" s="347" t="s">
        <v>421</v>
      </c>
      <c r="D89" s="346" t="s">
        <v>421</v>
      </c>
      <c r="E89" s="347" t="s">
        <v>421</v>
      </c>
      <c r="F89" s="314"/>
      <c r="G89" s="343"/>
      <c r="H89" s="343"/>
      <c r="I89" s="343"/>
      <c r="J89" s="343"/>
      <c r="K89" s="314"/>
      <c r="L89" s="314"/>
      <c r="M89" s="314"/>
      <c r="N89" s="314"/>
      <c r="O89" s="314"/>
      <c r="P89" s="314"/>
      <c r="Q89" s="314"/>
      <c r="R89" s="314"/>
      <c r="S89" s="314"/>
    </row>
    <row r="90" spans="1:19">
      <c r="A90" s="909" t="s">
        <v>12</v>
      </c>
      <c r="B90" s="344">
        <v>2.2999999999999998</v>
      </c>
      <c r="C90" s="345">
        <v>0.42</v>
      </c>
      <c r="D90" s="344">
        <v>5.4</v>
      </c>
      <c r="E90" s="345">
        <v>0.69</v>
      </c>
      <c r="F90" s="314"/>
      <c r="G90" s="343"/>
      <c r="H90" s="343"/>
      <c r="I90" s="343"/>
      <c r="J90" s="343"/>
      <c r="K90" s="314"/>
      <c r="L90" s="314"/>
      <c r="M90" s="314"/>
      <c r="N90" s="314"/>
      <c r="O90" s="314"/>
      <c r="P90" s="314"/>
      <c r="Q90" s="314"/>
      <c r="R90" s="314"/>
      <c r="S90" s="314"/>
    </row>
    <row r="91" spans="1:19">
      <c r="A91" s="910" t="s">
        <v>21</v>
      </c>
      <c r="B91" s="346">
        <v>3</v>
      </c>
      <c r="C91" s="347">
        <v>0.41</v>
      </c>
      <c r="D91" s="346">
        <v>4.4000000000000004</v>
      </c>
      <c r="E91" s="347">
        <v>0.57999999999999996</v>
      </c>
      <c r="F91" s="314"/>
      <c r="G91" s="335"/>
      <c r="H91" s="343"/>
      <c r="I91" s="343"/>
      <c r="J91" s="343"/>
      <c r="K91" s="314"/>
      <c r="L91" s="314"/>
      <c r="M91" s="314"/>
      <c r="N91" s="314"/>
      <c r="O91" s="314"/>
      <c r="P91" s="314"/>
      <c r="Q91" s="314"/>
      <c r="R91" s="314"/>
      <c r="S91" s="314"/>
    </row>
    <row r="92" spans="1:19">
      <c r="A92" s="909" t="s">
        <v>13</v>
      </c>
      <c r="B92" s="344">
        <v>1.3</v>
      </c>
      <c r="C92" s="345">
        <v>0.22</v>
      </c>
      <c r="D92" s="344">
        <v>3.1</v>
      </c>
      <c r="E92" s="345">
        <v>0.4</v>
      </c>
      <c r="F92" s="314"/>
      <c r="G92" s="343"/>
      <c r="H92" s="343"/>
      <c r="I92" s="343"/>
      <c r="J92" s="343"/>
      <c r="K92" s="314"/>
      <c r="L92" s="314"/>
      <c r="M92" s="314"/>
      <c r="N92" s="314"/>
      <c r="O92" s="314"/>
      <c r="P92" s="314"/>
      <c r="Q92" s="314"/>
      <c r="R92" s="314"/>
      <c r="S92" s="314"/>
    </row>
    <row r="93" spans="1:19">
      <c r="A93" s="910" t="s">
        <v>408</v>
      </c>
      <c r="B93" s="346">
        <v>1</v>
      </c>
      <c r="C93" s="347">
        <v>0.51</v>
      </c>
      <c r="D93" s="346">
        <v>2.6</v>
      </c>
      <c r="E93" s="347">
        <v>1.18</v>
      </c>
      <c r="F93" s="314"/>
      <c r="G93" s="335"/>
      <c r="H93" s="343"/>
      <c r="I93" s="343"/>
      <c r="J93" s="343"/>
      <c r="K93" s="314"/>
      <c r="L93" s="314"/>
      <c r="M93" s="314"/>
      <c r="N93" s="314"/>
      <c r="O93" s="314"/>
      <c r="P93" s="314"/>
      <c r="Q93" s="314"/>
      <c r="R93" s="314"/>
      <c r="S93" s="314"/>
    </row>
    <row r="94" spans="1:19">
      <c r="A94" s="909" t="s">
        <v>15</v>
      </c>
      <c r="B94" s="344">
        <v>3.5</v>
      </c>
      <c r="C94" s="345">
        <v>0.31</v>
      </c>
      <c r="D94" s="344">
        <v>4.4000000000000004</v>
      </c>
      <c r="E94" s="345">
        <v>0.44</v>
      </c>
      <c r="F94" s="314"/>
      <c r="G94" s="343"/>
      <c r="H94" s="343"/>
      <c r="I94" s="343"/>
      <c r="J94" s="343"/>
      <c r="K94" s="314"/>
      <c r="L94" s="314"/>
      <c r="M94" s="314"/>
      <c r="N94" s="314"/>
      <c r="O94" s="314"/>
      <c r="P94" s="314"/>
      <c r="Q94" s="314"/>
      <c r="R94" s="314"/>
      <c r="S94" s="314"/>
    </row>
    <row r="95" spans="1:19">
      <c r="A95" s="910" t="s">
        <v>16</v>
      </c>
      <c r="B95" s="346">
        <v>1.7</v>
      </c>
      <c r="C95" s="347">
        <v>0.4</v>
      </c>
      <c r="D95" s="346">
        <v>4.9000000000000004</v>
      </c>
      <c r="E95" s="347">
        <v>0.86</v>
      </c>
      <c r="F95" s="314"/>
      <c r="G95" s="343"/>
      <c r="H95" s="343"/>
      <c r="I95" s="335"/>
      <c r="J95" s="343"/>
      <c r="K95" s="314"/>
      <c r="L95" s="314"/>
      <c r="M95" s="314"/>
      <c r="N95" s="314"/>
      <c r="O95" s="314"/>
      <c r="P95" s="314"/>
      <c r="Q95" s="314"/>
      <c r="R95" s="314"/>
      <c r="S95" s="314"/>
    </row>
    <row r="96" spans="1:19">
      <c r="A96" s="909" t="s">
        <v>17</v>
      </c>
      <c r="B96" s="344">
        <v>3.9</v>
      </c>
      <c r="C96" s="345">
        <v>0.37</v>
      </c>
      <c r="D96" s="344">
        <v>6.1</v>
      </c>
      <c r="E96" s="345">
        <v>0.68</v>
      </c>
      <c r="F96" s="314"/>
      <c r="G96" s="335"/>
      <c r="H96" s="343"/>
      <c r="I96" s="343"/>
      <c r="J96" s="343"/>
      <c r="K96" s="314"/>
      <c r="L96" s="314"/>
      <c r="M96" s="314"/>
      <c r="N96" s="314"/>
      <c r="O96" s="314"/>
      <c r="P96" s="314"/>
      <c r="Q96" s="314"/>
      <c r="R96" s="314"/>
      <c r="S96" s="314"/>
    </row>
    <row r="97" spans="1:19">
      <c r="A97" s="910" t="s">
        <v>18</v>
      </c>
      <c r="B97" s="346">
        <v>4.4000000000000004</v>
      </c>
      <c r="C97" s="347">
        <v>0.51</v>
      </c>
      <c r="D97" s="346">
        <v>5.0999999999999996</v>
      </c>
      <c r="E97" s="347">
        <v>0.66</v>
      </c>
      <c r="F97" s="314"/>
      <c r="G97" s="343"/>
      <c r="H97" s="343"/>
      <c r="I97" s="343"/>
      <c r="J97" s="343"/>
      <c r="K97" s="314"/>
      <c r="L97" s="314"/>
      <c r="M97" s="314"/>
      <c r="N97" s="314"/>
      <c r="O97" s="314"/>
      <c r="P97" s="314"/>
      <c r="Q97" s="314"/>
      <c r="R97" s="314"/>
      <c r="S97" s="314"/>
    </row>
    <row r="98" spans="1:19">
      <c r="A98" s="909" t="s">
        <v>19</v>
      </c>
      <c r="B98" s="344">
        <v>1.3</v>
      </c>
      <c r="C98" s="345">
        <v>0.36</v>
      </c>
      <c r="D98" s="344">
        <v>2.1</v>
      </c>
      <c r="E98" s="345">
        <v>0.3</v>
      </c>
      <c r="F98" s="314"/>
      <c r="G98" s="343"/>
      <c r="H98" s="343"/>
      <c r="I98" s="343"/>
      <c r="J98" s="336"/>
      <c r="K98" s="314"/>
      <c r="L98" s="314"/>
      <c r="M98" s="314"/>
      <c r="N98" s="314"/>
      <c r="O98" s="314"/>
      <c r="P98" s="314"/>
      <c r="Q98" s="314"/>
      <c r="R98" s="314"/>
      <c r="S98" s="314"/>
    </row>
    <row r="99" spans="1:19" ht="15" thickBot="1">
      <c r="A99" s="910" t="s">
        <v>20</v>
      </c>
      <c r="B99" s="346">
        <v>3.1</v>
      </c>
      <c r="C99" s="347">
        <v>0.28999999999999998</v>
      </c>
      <c r="D99" s="346">
        <v>4.9000000000000004</v>
      </c>
      <c r="E99" s="347">
        <v>0.43</v>
      </c>
      <c r="F99" s="314"/>
      <c r="G99" s="343"/>
      <c r="H99" s="343"/>
      <c r="I99" s="343"/>
      <c r="J99" s="343"/>
      <c r="K99" s="314"/>
      <c r="L99" s="314"/>
      <c r="M99" s="314"/>
      <c r="N99" s="314"/>
      <c r="O99" s="314"/>
      <c r="P99" s="314"/>
      <c r="Q99" s="314"/>
      <c r="R99" s="314"/>
      <c r="S99" s="314"/>
    </row>
    <row r="100" spans="1:19">
      <c r="A100" s="911" t="s">
        <v>26</v>
      </c>
      <c r="B100" s="914">
        <v>1.9</v>
      </c>
      <c r="C100" s="348">
        <v>0.11</v>
      </c>
      <c r="D100" s="914">
        <v>4.5</v>
      </c>
      <c r="E100" s="348">
        <v>0.21</v>
      </c>
      <c r="F100" s="314"/>
      <c r="G100" s="343"/>
      <c r="H100" s="343"/>
      <c r="I100" s="343"/>
      <c r="J100" s="343"/>
      <c r="K100" s="314"/>
      <c r="L100" s="314"/>
      <c r="M100" s="314"/>
      <c r="N100" s="314"/>
      <c r="O100" s="314"/>
      <c r="P100" s="314"/>
      <c r="Q100" s="314"/>
      <c r="R100" s="314"/>
      <c r="S100" s="314"/>
    </row>
    <row r="101" spans="1:19">
      <c r="A101" s="912" t="s">
        <v>25</v>
      </c>
      <c r="B101" s="915">
        <v>3.5</v>
      </c>
      <c r="C101" s="349">
        <v>0.17</v>
      </c>
      <c r="D101" s="915">
        <v>4.8</v>
      </c>
      <c r="E101" s="349">
        <v>0.26</v>
      </c>
      <c r="F101" s="314"/>
      <c r="G101" s="343"/>
      <c r="H101" s="343"/>
      <c r="I101" s="343"/>
      <c r="J101" s="336"/>
      <c r="K101" s="314"/>
      <c r="L101" s="314"/>
      <c r="M101" s="314"/>
      <c r="N101" s="314"/>
      <c r="O101" s="314"/>
      <c r="P101" s="314"/>
      <c r="Q101" s="314"/>
      <c r="R101" s="314"/>
      <c r="S101" s="314"/>
    </row>
    <row r="102" spans="1:19" ht="15" thickBot="1">
      <c r="A102" s="913" t="s">
        <v>24</v>
      </c>
      <c r="B102" s="916">
        <v>2.4</v>
      </c>
      <c r="C102" s="350">
        <v>0.09</v>
      </c>
      <c r="D102" s="916">
        <v>4.5999999999999996</v>
      </c>
      <c r="E102" s="350">
        <v>0.17</v>
      </c>
      <c r="F102" s="314"/>
      <c r="G102" s="343"/>
      <c r="H102" s="343"/>
      <c r="I102" s="343"/>
      <c r="J102" s="343"/>
      <c r="K102" s="314"/>
      <c r="L102" s="314"/>
      <c r="M102" s="314"/>
      <c r="N102" s="314"/>
      <c r="O102" s="314"/>
      <c r="P102" s="314"/>
      <c r="Q102" s="314"/>
      <c r="R102" s="314"/>
      <c r="S102" s="314"/>
    </row>
    <row r="103" spans="1:19" ht="30" customHeight="1">
      <c r="A103" s="1175" t="s">
        <v>413</v>
      </c>
      <c r="B103" s="1175"/>
      <c r="C103" s="1175"/>
      <c r="D103" s="1175"/>
      <c r="E103" s="1175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14"/>
      <c r="S103" s="314"/>
    </row>
    <row r="104" spans="1:19" ht="40.5" customHeight="1">
      <c r="A104" s="1176" t="s">
        <v>427</v>
      </c>
      <c r="B104" s="1176"/>
      <c r="C104" s="1176"/>
      <c r="D104" s="1176"/>
      <c r="E104" s="1176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14"/>
      <c r="S104" s="314"/>
    </row>
    <row r="105" spans="1:19" ht="30" customHeight="1">
      <c r="A105" s="1169" t="s">
        <v>478</v>
      </c>
      <c r="B105" s="1169"/>
      <c r="C105" s="1169"/>
      <c r="D105" s="1169"/>
      <c r="E105" s="1169"/>
      <c r="F105" s="352"/>
      <c r="G105" s="352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</row>
    <row r="106" spans="1:19">
      <c r="A106" s="352"/>
      <c r="B106" s="352"/>
      <c r="C106" s="352"/>
      <c r="D106" s="352"/>
      <c r="E106" s="352"/>
      <c r="F106" s="352"/>
      <c r="G106" s="352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</row>
    <row r="107" spans="1:19">
      <c r="A107" s="352"/>
      <c r="B107" s="352"/>
      <c r="C107" s="352"/>
      <c r="D107" s="352"/>
      <c r="E107" s="352"/>
      <c r="F107" s="352"/>
      <c r="G107" s="352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</row>
    <row r="108" spans="1:19">
      <c r="A108" s="314"/>
      <c r="B108" s="314"/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</row>
    <row r="109" spans="1:19">
      <c r="A109" s="314"/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</row>
    <row r="110" spans="1:19">
      <c r="A110" s="314"/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</row>
    <row r="111" spans="1:19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</row>
    <row r="112" spans="1:19">
      <c r="A112" s="314"/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</row>
    <row r="113" spans="1:19">
      <c r="A113" s="314"/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</row>
  </sheetData>
  <mergeCells count="26">
    <mergeCell ref="A79:C79"/>
    <mergeCell ref="A81:E81"/>
    <mergeCell ref="A103:E103"/>
    <mergeCell ref="A104:E104"/>
    <mergeCell ref="A105:E105"/>
    <mergeCell ref="A3:C3"/>
    <mergeCell ref="A29:C29"/>
    <mergeCell ref="A55:C55"/>
    <mergeCell ref="A77:C77"/>
    <mergeCell ref="A78:C78"/>
    <mergeCell ref="A1:C1"/>
    <mergeCell ref="A25:C25"/>
    <mergeCell ref="A26:C26"/>
    <mergeCell ref="A27:C27"/>
    <mergeCell ref="D82:E82"/>
    <mergeCell ref="B56:C56"/>
    <mergeCell ref="A56:A57"/>
    <mergeCell ref="A82:A83"/>
    <mergeCell ref="B82:C82"/>
    <mergeCell ref="A51:C51"/>
    <mergeCell ref="A52:C52"/>
    <mergeCell ref="A53:C53"/>
    <mergeCell ref="A30:A31"/>
    <mergeCell ref="A4:A5"/>
    <mergeCell ref="B4:C4"/>
    <mergeCell ref="B30:C30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80" zoomScaleNormal="80" workbookViewId="0">
      <selection sqref="A1:O1"/>
    </sheetView>
  </sheetViews>
  <sheetFormatPr baseColWidth="10" defaultColWidth="11" defaultRowHeight="14"/>
  <cols>
    <col min="1" max="1" width="21.75" style="30" customWidth="1"/>
    <col min="2" max="10" width="11" style="30"/>
    <col min="11" max="11" width="10.33203125" style="30" customWidth="1"/>
    <col min="12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1"/>
      <c r="Q1" s="11"/>
      <c r="R1" s="11"/>
      <c r="S1" s="11"/>
      <c r="T1" s="1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4.5">
      <c r="A3" s="1089" t="s">
        <v>502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</row>
    <row r="4" spans="1:22" ht="27.75" customHeight="1">
      <c r="A4" s="1093" t="s">
        <v>5</v>
      </c>
      <c r="B4" s="1093" t="s">
        <v>306</v>
      </c>
      <c r="C4" s="1093"/>
      <c r="D4" s="1093"/>
      <c r="E4" s="1093"/>
      <c r="F4" s="1093"/>
      <c r="G4" s="1093"/>
      <c r="H4" s="1093"/>
      <c r="I4" s="1093" t="s">
        <v>307</v>
      </c>
      <c r="J4" s="1093"/>
      <c r="K4" s="1093"/>
      <c r="L4" s="1093"/>
      <c r="M4" s="1093"/>
      <c r="N4" s="1093"/>
      <c r="O4" s="1093"/>
    </row>
    <row r="5" spans="1:22" s="51" customFormat="1" ht="14.5">
      <c r="A5" s="1093"/>
      <c r="B5" s="810" t="s">
        <v>179</v>
      </c>
      <c r="C5" s="810" t="s">
        <v>180</v>
      </c>
      <c r="D5" s="810" t="s">
        <v>181</v>
      </c>
      <c r="E5" s="810" t="s">
        <v>99</v>
      </c>
      <c r="F5" s="810" t="s">
        <v>172</v>
      </c>
      <c r="G5" s="810" t="s">
        <v>182</v>
      </c>
      <c r="H5" s="810" t="s">
        <v>183</v>
      </c>
      <c r="I5" s="810" t="s">
        <v>179</v>
      </c>
      <c r="J5" s="810" t="s">
        <v>180</v>
      </c>
      <c r="K5" s="810" t="s">
        <v>181</v>
      </c>
      <c r="L5" s="810" t="s">
        <v>99</v>
      </c>
      <c r="M5" s="810" t="s">
        <v>172</v>
      </c>
      <c r="N5" s="810" t="s">
        <v>182</v>
      </c>
      <c r="O5" s="810" t="s">
        <v>183</v>
      </c>
    </row>
    <row r="6" spans="1:22" s="55" customFormat="1" ht="15" thickBot="1">
      <c r="A6" s="1172"/>
      <c r="B6" s="1177" t="s">
        <v>3</v>
      </c>
      <c r="C6" s="1177"/>
      <c r="D6" s="1177"/>
      <c r="E6" s="1177"/>
      <c r="F6" s="1177"/>
      <c r="G6" s="1177"/>
      <c r="H6" s="1177"/>
      <c r="I6" s="1177" t="s">
        <v>3</v>
      </c>
      <c r="J6" s="1177"/>
      <c r="K6" s="1177"/>
      <c r="L6" s="1177"/>
      <c r="M6" s="1177"/>
      <c r="N6" s="1177"/>
      <c r="O6" s="1177"/>
    </row>
    <row r="7" spans="1:22">
      <c r="A7" s="354" t="s">
        <v>6</v>
      </c>
      <c r="B7" s="355">
        <v>3</v>
      </c>
      <c r="C7" s="356">
        <v>1</v>
      </c>
      <c r="D7" s="356">
        <v>5</v>
      </c>
      <c r="E7" s="357">
        <v>4.2</v>
      </c>
      <c r="F7" s="358">
        <v>0.37</v>
      </c>
      <c r="G7" s="356">
        <v>1</v>
      </c>
      <c r="H7" s="359">
        <v>84</v>
      </c>
      <c r="I7" s="355">
        <v>1</v>
      </c>
      <c r="J7" s="356">
        <v>1</v>
      </c>
      <c r="K7" s="356">
        <v>3</v>
      </c>
      <c r="L7" s="357">
        <v>2.3000000000000003</v>
      </c>
      <c r="M7" s="358">
        <v>0.12</v>
      </c>
      <c r="N7" s="356">
        <v>1</v>
      </c>
      <c r="O7" s="359">
        <v>40</v>
      </c>
    </row>
    <row r="8" spans="1:22">
      <c r="A8" s="360" t="s">
        <v>7</v>
      </c>
      <c r="B8" s="361">
        <v>2</v>
      </c>
      <c r="C8" s="362">
        <v>1</v>
      </c>
      <c r="D8" s="362">
        <v>5</v>
      </c>
      <c r="E8" s="363">
        <v>4.5</v>
      </c>
      <c r="F8" s="364">
        <v>0.31</v>
      </c>
      <c r="G8" s="362">
        <v>1</v>
      </c>
      <c r="H8" s="365">
        <v>35</v>
      </c>
      <c r="I8" s="361">
        <v>1</v>
      </c>
      <c r="J8" s="362">
        <v>1</v>
      </c>
      <c r="K8" s="362">
        <v>3</v>
      </c>
      <c r="L8" s="363">
        <v>2.9000000000000004</v>
      </c>
      <c r="M8" s="364">
        <v>0.21</v>
      </c>
      <c r="N8" s="362">
        <v>1</v>
      </c>
      <c r="O8" s="365">
        <v>50</v>
      </c>
    </row>
    <row r="9" spans="1:22">
      <c r="A9" s="354" t="s">
        <v>8</v>
      </c>
      <c r="B9" s="355">
        <v>5</v>
      </c>
      <c r="C9" s="356">
        <v>1</v>
      </c>
      <c r="D9" s="356">
        <v>18</v>
      </c>
      <c r="E9" s="357">
        <v>12.5</v>
      </c>
      <c r="F9" s="358">
        <v>0.83000000000000007</v>
      </c>
      <c r="G9" s="356">
        <v>1</v>
      </c>
      <c r="H9" s="359">
        <v>100</v>
      </c>
      <c r="I9" s="355">
        <v>3</v>
      </c>
      <c r="J9" s="356">
        <v>1</v>
      </c>
      <c r="K9" s="356">
        <v>10</v>
      </c>
      <c r="L9" s="357">
        <v>7.6000000000000005</v>
      </c>
      <c r="M9" s="358">
        <v>0.62</v>
      </c>
      <c r="N9" s="356">
        <v>1</v>
      </c>
      <c r="O9" s="359">
        <v>100</v>
      </c>
    </row>
    <row r="10" spans="1:22">
      <c r="A10" s="360" t="s">
        <v>9</v>
      </c>
      <c r="B10" s="361">
        <v>1</v>
      </c>
      <c r="C10" s="362">
        <v>1</v>
      </c>
      <c r="D10" s="362">
        <v>4</v>
      </c>
      <c r="E10" s="363">
        <v>3.6</v>
      </c>
      <c r="F10" s="364">
        <v>0.27</v>
      </c>
      <c r="G10" s="362">
        <v>1</v>
      </c>
      <c r="H10" s="365">
        <v>70</v>
      </c>
      <c r="I10" s="361">
        <v>1</v>
      </c>
      <c r="J10" s="362">
        <v>1</v>
      </c>
      <c r="K10" s="362">
        <v>3</v>
      </c>
      <c r="L10" s="363">
        <v>2.7</v>
      </c>
      <c r="M10" s="364">
        <v>0.13</v>
      </c>
      <c r="N10" s="362">
        <v>1</v>
      </c>
      <c r="O10" s="365">
        <v>32</v>
      </c>
    </row>
    <row r="11" spans="1:22">
      <c r="A11" s="354" t="s">
        <v>10</v>
      </c>
      <c r="B11" s="355">
        <v>1</v>
      </c>
      <c r="C11" s="356">
        <v>1</v>
      </c>
      <c r="D11" s="356">
        <v>3</v>
      </c>
      <c r="E11" s="357">
        <v>1.9000000000000001</v>
      </c>
      <c r="F11" s="358">
        <v>0.1</v>
      </c>
      <c r="G11" s="356">
        <v>1</v>
      </c>
      <c r="H11" s="359">
        <v>12</v>
      </c>
      <c r="I11" s="355">
        <v>1</v>
      </c>
      <c r="J11" s="356">
        <v>1</v>
      </c>
      <c r="K11" s="356">
        <v>2</v>
      </c>
      <c r="L11" s="357">
        <v>1.8</v>
      </c>
      <c r="M11" s="358">
        <v>0.12</v>
      </c>
      <c r="N11" s="356">
        <v>1</v>
      </c>
      <c r="O11" s="359">
        <v>40</v>
      </c>
    </row>
    <row r="12" spans="1:22">
      <c r="A12" s="360" t="s">
        <v>11</v>
      </c>
      <c r="B12" s="361">
        <v>3</v>
      </c>
      <c r="C12" s="362">
        <v>1</v>
      </c>
      <c r="D12" s="362">
        <v>6</v>
      </c>
      <c r="E12" s="363">
        <v>5.2</v>
      </c>
      <c r="F12" s="364">
        <v>0.26</v>
      </c>
      <c r="G12" s="362">
        <v>1</v>
      </c>
      <c r="H12" s="365">
        <v>50</v>
      </c>
      <c r="I12" s="361">
        <v>2</v>
      </c>
      <c r="J12" s="362">
        <v>1</v>
      </c>
      <c r="K12" s="362">
        <v>4</v>
      </c>
      <c r="L12" s="363">
        <v>3.4000000000000004</v>
      </c>
      <c r="M12" s="364">
        <v>0.2</v>
      </c>
      <c r="N12" s="362">
        <v>1</v>
      </c>
      <c r="O12" s="365">
        <v>40</v>
      </c>
    </row>
    <row r="13" spans="1:22">
      <c r="A13" s="354" t="s">
        <v>12</v>
      </c>
      <c r="B13" s="355">
        <v>3</v>
      </c>
      <c r="C13" s="356">
        <v>1</v>
      </c>
      <c r="D13" s="356">
        <v>7</v>
      </c>
      <c r="E13" s="357">
        <v>5.8000000000000007</v>
      </c>
      <c r="F13" s="358">
        <v>0.46</v>
      </c>
      <c r="G13" s="356">
        <v>1</v>
      </c>
      <c r="H13" s="359">
        <v>60</v>
      </c>
      <c r="I13" s="355">
        <v>2</v>
      </c>
      <c r="J13" s="356">
        <v>1</v>
      </c>
      <c r="K13" s="356">
        <v>3</v>
      </c>
      <c r="L13" s="357">
        <v>3.3000000000000003</v>
      </c>
      <c r="M13" s="358">
        <v>0.19</v>
      </c>
      <c r="N13" s="356">
        <v>1</v>
      </c>
      <c r="O13" s="359">
        <v>50</v>
      </c>
    </row>
    <row r="14" spans="1:22">
      <c r="A14" s="360" t="s">
        <v>21</v>
      </c>
      <c r="B14" s="361">
        <v>2</v>
      </c>
      <c r="C14" s="362">
        <v>1</v>
      </c>
      <c r="D14" s="362">
        <v>5</v>
      </c>
      <c r="E14" s="363">
        <v>4.3</v>
      </c>
      <c r="F14" s="364">
        <v>0.24</v>
      </c>
      <c r="G14" s="362">
        <v>1</v>
      </c>
      <c r="H14" s="365">
        <v>50</v>
      </c>
      <c r="I14" s="361">
        <v>2</v>
      </c>
      <c r="J14" s="362">
        <v>1</v>
      </c>
      <c r="K14" s="362">
        <v>3</v>
      </c>
      <c r="L14" s="363">
        <v>3.1</v>
      </c>
      <c r="M14" s="364">
        <v>0.21</v>
      </c>
      <c r="N14" s="362">
        <v>1</v>
      </c>
      <c r="O14" s="365">
        <v>45</v>
      </c>
    </row>
    <row r="15" spans="1:22">
      <c r="A15" s="354" t="s">
        <v>13</v>
      </c>
      <c r="B15" s="355">
        <v>2</v>
      </c>
      <c r="C15" s="356">
        <v>1</v>
      </c>
      <c r="D15" s="356">
        <v>4</v>
      </c>
      <c r="E15" s="357">
        <v>3.6</v>
      </c>
      <c r="F15" s="358">
        <v>0.23</v>
      </c>
      <c r="G15" s="356">
        <v>1</v>
      </c>
      <c r="H15" s="359">
        <v>30</v>
      </c>
      <c r="I15" s="355">
        <v>1</v>
      </c>
      <c r="J15" s="356">
        <v>1</v>
      </c>
      <c r="K15" s="356">
        <v>3</v>
      </c>
      <c r="L15" s="357">
        <v>2.4000000000000004</v>
      </c>
      <c r="M15" s="358">
        <v>0.12</v>
      </c>
      <c r="N15" s="356">
        <v>1</v>
      </c>
      <c r="O15" s="359">
        <v>40</v>
      </c>
    </row>
    <row r="16" spans="1:22">
      <c r="A16" s="360" t="s">
        <v>14</v>
      </c>
      <c r="B16" s="361">
        <v>2</v>
      </c>
      <c r="C16" s="362">
        <v>1</v>
      </c>
      <c r="D16" s="362">
        <v>5</v>
      </c>
      <c r="E16" s="363">
        <v>4</v>
      </c>
      <c r="F16" s="364">
        <v>0.34</v>
      </c>
      <c r="G16" s="362">
        <v>1</v>
      </c>
      <c r="H16" s="365">
        <v>31</v>
      </c>
      <c r="I16" s="361">
        <v>2</v>
      </c>
      <c r="J16" s="362">
        <v>1</v>
      </c>
      <c r="K16" s="362">
        <v>4</v>
      </c>
      <c r="L16" s="363">
        <v>3.1</v>
      </c>
      <c r="M16" s="364">
        <v>0.16</v>
      </c>
      <c r="N16" s="362">
        <v>1</v>
      </c>
      <c r="O16" s="365">
        <v>30</v>
      </c>
    </row>
    <row r="17" spans="1:20">
      <c r="A17" s="354" t="s">
        <v>15</v>
      </c>
      <c r="B17" s="355">
        <v>2</v>
      </c>
      <c r="C17" s="356">
        <v>1</v>
      </c>
      <c r="D17" s="356">
        <v>5</v>
      </c>
      <c r="E17" s="357">
        <v>4</v>
      </c>
      <c r="F17" s="358">
        <v>0.49</v>
      </c>
      <c r="G17" s="356">
        <v>1</v>
      </c>
      <c r="H17" s="359">
        <v>80</v>
      </c>
      <c r="I17" s="355">
        <v>2</v>
      </c>
      <c r="J17" s="356">
        <v>1</v>
      </c>
      <c r="K17" s="356">
        <v>3</v>
      </c>
      <c r="L17" s="357" t="s">
        <v>184</v>
      </c>
      <c r="M17" s="358">
        <v>0.14000000000000001</v>
      </c>
      <c r="N17" s="356">
        <v>1</v>
      </c>
      <c r="O17" s="359">
        <v>30</v>
      </c>
    </row>
    <row r="18" spans="1:20">
      <c r="A18" s="360" t="s">
        <v>16</v>
      </c>
      <c r="B18" s="361">
        <v>2</v>
      </c>
      <c r="C18" s="362">
        <v>1</v>
      </c>
      <c r="D18" s="362">
        <v>4</v>
      </c>
      <c r="E18" s="363">
        <v>3.4000000000000004</v>
      </c>
      <c r="F18" s="364">
        <v>0.23</v>
      </c>
      <c r="G18" s="362">
        <v>1</v>
      </c>
      <c r="H18" s="365">
        <v>30</v>
      </c>
      <c r="I18" s="361">
        <v>1</v>
      </c>
      <c r="J18" s="362">
        <v>1</v>
      </c>
      <c r="K18" s="362">
        <v>3</v>
      </c>
      <c r="L18" s="363">
        <v>2.8000000000000003</v>
      </c>
      <c r="M18" s="364">
        <v>0.14000000000000001</v>
      </c>
      <c r="N18" s="362">
        <v>1</v>
      </c>
      <c r="O18" s="365">
        <v>25</v>
      </c>
    </row>
    <row r="19" spans="1:20">
      <c r="A19" s="354" t="s">
        <v>17</v>
      </c>
      <c r="B19" s="355">
        <v>2</v>
      </c>
      <c r="C19" s="356">
        <v>1</v>
      </c>
      <c r="D19" s="356">
        <v>5</v>
      </c>
      <c r="E19" s="357">
        <v>3.9000000000000004</v>
      </c>
      <c r="F19" s="358">
        <v>0.22</v>
      </c>
      <c r="G19" s="356">
        <v>1</v>
      </c>
      <c r="H19" s="359">
        <v>60</v>
      </c>
      <c r="I19" s="355">
        <v>1</v>
      </c>
      <c r="J19" s="356">
        <v>1</v>
      </c>
      <c r="K19" s="356">
        <v>4</v>
      </c>
      <c r="L19" s="357">
        <v>3.1</v>
      </c>
      <c r="M19" s="358">
        <v>0.15</v>
      </c>
      <c r="N19" s="356">
        <v>1</v>
      </c>
      <c r="O19" s="359">
        <v>30</v>
      </c>
    </row>
    <row r="20" spans="1:20">
      <c r="A20" s="360" t="s">
        <v>18</v>
      </c>
      <c r="B20" s="361">
        <v>1</v>
      </c>
      <c r="C20" s="362">
        <v>1</v>
      </c>
      <c r="D20" s="362">
        <v>3</v>
      </c>
      <c r="E20" s="363">
        <v>3.1</v>
      </c>
      <c r="F20" s="364">
        <v>0.18</v>
      </c>
      <c r="G20" s="362">
        <v>1</v>
      </c>
      <c r="H20" s="365">
        <v>27</v>
      </c>
      <c r="I20" s="361">
        <v>1</v>
      </c>
      <c r="J20" s="362">
        <v>1</v>
      </c>
      <c r="K20" s="362">
        <v>3</v>
      </c>
      <c r="L20" s="363">
        <v>2.7</v>
      </c>
      <c r="M20" s="364">
        <v>0.21</v>
      </c>
      <c r="N20" s="362">
        <v>1</v>
      </c>
      <c r="O20" s="365">
        <v>102</v>
      </c>
    </row>
    <row r="21" spans="1:20">
      <c r="A21" s="354" t="s">
        <v>19</v>
      </c>
      <c r="B21" s="355">
        <v>3</v>
      </c>
      <c r="C21" s="356">
        <v>1</v>
      </c>
      <c r="D21" s="356">
        <v>6</v>
      </c>
      <c r="E21" s="357">
        <v>5.3000000000000007</v>
      </c>
      <c r="F21" s="358">
        <v>0.57000000000000006</v>
      </c>
      <c r="G21" s="356">
        <v>1</v>
      </c>
      <c r="H21" s="359">
        <v>165</v>
      </c>
      <c r="I21" s="355">
        <v>2</v>
      </c>
      <c r="J21" s="356">
        <v>1</v>
      </c>
      <c r="K21" s="356">
        <v>3</v>
      </c>
      <c r="L21" s="357">
        <v>3</v>
      </c>
      <c r="M21" s="358">
        <v>0.15</v>
      </c>
      <c r="N21" s="356">
        <v>1</v>
      </c>
      <c r="O21" s="359">
        <v>40</v>
      </c>
    </row>
    <row r="22" spans="1:20" ht="14.5" thickBot="1">
      <c r="A22" s="360" t="s">
        <v>20</v>
      </c>
      <c r="B22" s="361">
        <v>1</v>
      </c>
      <c r="C22" s="362">
        <v>1</v>
      </c>
      <c r="D22" s="362">
        <v>3</v>
      </c>
      <c r="E22" s="363">
        <v>3.5</v>
      </c>
      <c r="F22" s="364">
        <v>0.33</v>
      </c>
      <c r="G22" s="362">
        <v>1</v>
      </c>
      <c r="H22" s="365">
        <v>100</v>
      </c>
      <c r="I22" s="361">
        <v>1</v>
      </c>
      <c r="J22" s="362">
        <v>1</v>
      </c>
      <c r="K22" s="362">
        <v>2</v>
      </c>
      <c r="L22" s="363">
        <v>2.6</v>
      </c>
      <c r="M22" s="364">
        <v>0.17</v>
      </c>
      <c r="N22" s="362">
        <v>1</v>
      </c>
      <c r="O22" s="365">
        <v>42</v>
      </c>
    </row>
    <row r="23" spans="1:20">
      <c r="A23" s="339" t="s">
        <v>26</v>
      </c>
      <c r="B23" s="366">
        <v>2</v>
      </c>
      <c r="C23" s="367">
        <v>1</v>
      </c>
      <c r="D23" s="367">
        <v>5</v>
      </c>
      <c r="E23" s="368">
        <v>4.4000000000000004</v>
      </c>
      <c r="F23" s="369">
        <v>0.13</v>
      </c>
      <c r="G23" s="367">
        <v>1</v>
      </c>
      <c r="H23" s="370">
        <v>165</v>
      </c>
      <c r="I23" s="366">
        <v>1</v>
      </c>
      <c r="J23" s="367">
        <v>1</v>
      </c>
      <c r="K23" s="367">
        <v>3</v>
      </c>
      <c r="L23" s="368">
        <v>2.8000000000000003</v>
      </c>
      <c r="M23" s="369">
        <v>7.0000000000000007E-2</v>
      </c>
      <c r="N23" s="367">
        <v>1</v>
      </c>
      <c r="O23" s="370">
        <v>70</v>
      </c>
    </row>
    <row r="24" spans="1:20">
      <c r="A24" s="341" t="s">
        <v>25</v>
      </c>
      <c r="B24" s="371">
        <v>2</v>
      </c>
      <c r="C24" s="372">
        <v>1</v>
      </c>
      <c r="D24" s="372">
        <v>5</v>
      </c>
      <c r="E24" s="373">
        <v>5.7</v>
      </c>
      <c r="F24" s="374">
        <v>0.23</v>
      </c>
      <c r="G24" s="372">
        <v>1</v>
      </c>
      <c r="H24" s="375">
        <v>100</v>
      </c>
      <c r="I24" s="371">
        <v>1</v>
      </c>
      <c r="J24" s="372">
        <v>1</v>
      </c>
      <c r="K24" s="372">
        <v>4</v>
      </c>
      <c r="L24" s="373">
        <v>4</v>
      </c>
      <c r="M24" s="374">
        <v>0.16</v>
      </c>
      <c r="N24" s="372">
        <v>1</v>
      </c>
      <c r="O24" s="375">
        <v>102</v>
      </c>
    </row>
    <row r="25" spans="1:20" ht="14.5" thickBot="1">
      <c r="A25" s="262" t="s">
        <v>24</v>
      </c>
      <c r="B25" s="376">
        <v>2</v>
      </c>
      <c r="C25" s="377">
        <v>1</v>
      </c>
      <c r="D25" s="377">
        <v>5</v>
      </c>
      <c r="E25" s="378">
        <v>4.8000000000000007</v>
      </c>
      <c r="F25" s="379">
        <v>0.12</v>
      </c>
      <c r="G25" s="377">
        <v>1</v>
      </c>
      <c r="H25" s="380">
        <v>165</v>
      </c>
      <c r="I25" s="376">
        <v>1</v>
      </c>
      <c r="J25" s="377">
        <v>1</v>
      </c>
      <c r="K25" s="377">
        <v>3</v>
      </c>
      <c r="L25" s="378">
        <v>3.1</v>
      </c>
      <c r="M25" s="379">
        <v>0.06</v>
      </c>
      <c r="N25" s="377">
        <v>1</v>
      </c>
      <c r="O25" s="380">
        <v>102</v>
      </c>
    </row>
    <row r="26" spans="1:20" ht="15" customHeight="1">
      <c r="A26" s="1178" t="s">
        <v>560</v>
      </c>
      <c r="B26" s="1178"/>
      <c r="C26" s="1178"/>
      <c r="D26" s="1178"/>
      <c r="E26" s="1178"/>
      <c r="F26" s="1178"/>
      <c r="G26" s="1178"/>
      <c r="H26" s="1178"/>
      <c r="I26" s="1178"/>
      <c r="J26" s="1178"/>
      <c r="K26" s="1178"/>
      <c r="L26" s="1178"/>
      <c r="M26" s="1178"/>
      <c r="N26" s="1178"/>
      <c r="O26" s="1178"/>
      <c r="P26" s="16"/>
      <c r="Q26" s="16"/>
      <c r="R26" s="16"/>
    </row>
    <row r="27" spans="1:20" s="51" customFormat="1" ht="17.149999999999999" customHeight="1">
      <c r="A27" s="1179" t="s">
        <v>330</v>
      </c>
      <c r="B27" s="1179"/>
      <c r="C27" s="1179"/>
      <c r="D27" s="1179"/>
      <c r="E27" s="1179"/>
      <c r="F27" s="1179"/>
      <c r="G27" s="1179"/>
      <c r="H27" s="1179"/>
      <c r="I27" s="1179"/>
      <c r="J27" s="1179"/>
      <c r="K27" s="1179"/>
      <c r="L27" s="1179"/>
      <c r="M27" s="1179"/>
      <c r="N27" s="1179"/>
      <c r="O27" s="1179"/>
      <c r="P27" s="16"/>
      <c r="Q27" s="16"/>
      <c r="R27" s="16"/>
    </row>
    <row r="28" spans="1:20">
      <c r="A28" s="1179" t="s">
        <v>361</v>
      </c>
      <c r="B28" s="1179"/>
      <c r="C28" s="1179"/>
      <c r="D28" s="1179"/>
      <c r="E28" s="1179"/>
      <c r="F28" s="1179"/>
      <c r="G28" s="1179"/>
      <c r="H28" s="1179"/>
      <c r="I28" s="1179"/>
      <c r="J28" s="1179"/>
      <c r="K28" s="1179"/>
      <c r="L28" s="1179"/>
      <c r="M28" s="1179"/>
      <c r="N28" s="1179"/>
      <c r="O28" s="1179"/>
      <c r="P28" s="16"/>
      <c r="Q28" s="16"/>
      <c r="R28" s="16"/>
    </row>
    <row r="29" spans="1:20" ht="14.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</row>
    <row r="30" spans="1:20" ht="23.5">
      <c r="A30" s="1050">
        <v>2019</v>
      </c>
      <c r="B30" s="1050"/>
      <c r="C30" s="1050"/>
      <c r="D30" s="1050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1"/>
      <c r="Q30" s="11"/>
      <c r="R30" s="11"/>
      <c r="S30" s="11"/>
      <c r="T30" s="11"/>
    </row>
    <row r="31" spans="1:20" ht="14.5">
      <c r="A31" s="157"/>
      <c r="B31" s="157"/>
      <c r="C31" s="382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20" ht="14.5">
      <c r="A32" s="1089" t="s">
        <v>503</v>
      </c>
      <c r="B32" s="1089"/>
      <c r="C32" s="1089"/>
      <c r="D32" s="1089"/>
      <c r="E32" s="1089"/>
      <c r="F32" s="1089"/>
      <c r="G32" s="1089"/>
      <c r="H32" s="1089"/>
      <c r="I32" s="1089"/>
      <c r="J32" s="1089"/>
      <c r="K32" s="1089"/>
      <c r="L32" s="1089"/>
      <c r="M32" s="1089"/>
      <c r="N32" s="1089"/>
      <c r="O32" s="1089"/>
    </row>
    <row r="33" spans="1:15" ht="21.75" customHeight="1">
      <c r="A33" s="1093" t="s">
        <v>5</v>
      </c>
      <c r="B33" s="1093" t="s">
        <v>306</v>
      </c>
      <c r="C33" s="1093"/>
      <c r="D33" s="1093"/>
      <c r="E33" s="1093"/>
      <c r="F33" s="1093"/>
      <c r="G33" s="1093"/>
      <c r="H33" s="1093"/>
      <c r="I33" s="1093" t="s">
        <v>307</v>
      </c>
      <c r="J33" s="1093"/>
      <c r="K33" s="1093"/>
      <c r="L33" s="1093"/>
      <c r="M33" s="1093"/>
      <c r="N33" s="1093"/>
      <c r="O33" s="1093"/>
    </row>
    <row r="34" spans="1:15" s="51" customFormat="1" ht="14.5">
      <c r="A34" s="1093"/>
      <c r="B34" s="810" t="s">
        <v>179</v>
      </c>
      <c r="C34" s="810" t="s">
        <v>180</v>
      </c>
      <c r="D34" s="810" t="s">
        <v>181</v>
      </c>
      <c r="E34" s="810" t="s">
        <v>99</v>
      </c>
      <c r="F34" s="810" t="s">
        <v>172</v>
      </c>
      <c r="G34" s="810" t="s">
        <v>182</v>
      </c>
      <c r="H34" s="810" t="s">
        <v>183</v>
      </c>
      <c r="I34" s="810" t="s">
        <v>179</v>
      </c>
      <c r="J34" s="810" t="s">
        <v>180</v>
      </c>
      <c r="K34" s="810" t="s">
        <v>181</v>
      </c>
      <c r="L34" s="810" t="s">
        <v>99</v>
      </c>
      <c r="M34" s="810" t="s">
        <v>172</v>
      </c>
      <c r="N34" s="810" t="s">
        <v>182</v>
      </c>
      <c r="O34" s="810" t="s">
        <v>183</v>
      </c>
    </row>
    <row r="35" spans="1:15" s="55" customFormat="1" ht="15" thickBot="1">
      <c r="A35" s="1172"/>
      <c r="B35" s="1177" t="s">
        <v>3</v>
      </c>
      <c r="C35" s="1177"/>
      <c r="D35" s="1177"/>
      <c r="E35" s="1177"/>
      <c r="F35" s="1177"/>
      <c r="G35" s="1177"/>
      <c r="H35" s="1177"/>
      <c r="I35" s="1177" t="s">
        <v>3</v>
      </c>
      <c r="J35" s="1177"/>
      <c r="K35" s="1177"/>
      <c r="L35" s="1177"/>
      <c r="M35" s="1177"/>
      <c r="N35" s="1177"/>
      <c r="O35" s="1177"/>
    </row>
    <row r="36" spans="1:15">
      <c r="A36" s="354" t="s">
        <v>6</v>
      </c>
      <c r="B36" s="355">
        <v>2</v>
      </c>
      <c r="C36" s="356">
        <v>1</v>
      </c>
      <c r="D36" s="356">
        <v>4</v>
      </c>
      <c r="E36" s="357">
        <v>3.8000000000000003</v>
      </c>
      <c r="F36" s="358">
        <v>0.33</v>
      </c>
      <c r="G36" s="356">
        <v>1</v>
      </c>
      <c r="H36" s="359">
        <v>30</v>
      </c>
      <c r="I36" s="355">
        <v>1</v>
      </c>
      <c r="J36" s="356">
        <v>1</v>
      </c>
      <c r="K36" s="356">
        <v>3</v>
      </c>
      <c r="L36" s="357">
        <v>2.4000000000000004</v>
      </c>
      <c r="M36" s="358">
        <v>0.12</v>
      </c>
      <c r="N36" s="356">
        <v>1</v>
      </c>
      <c r="O36" s="359">
        <v>50</v>
      </c>
    </row>
    <row r="37" spans="1:15">
      <c r="A37" s="360" t="s">
        <v>7</v>
      </c>
      <c r="B37" s="361">
        <v>2</v>
      </c>
      <c r="C37" s="362">
        <v>1</v>
      </c>
      <c r="D37" s="362">
        <v>5</v>
      </c>
      <c r="E37" s="363">
        <v>3.8000000000000003</v>
      </c>
      <c r="F37" s="364">
        <v>0.31</v>
      </c>
      <c r="G37" s="362">
        <v>1</v>
      </c>
      <c r="H37" s="365">
        <v>30</v>
      </c>
      <c r="I37" s="361">
        <v>1</v>
      </c>
      <c r="J37" s="362">
        <v>1</v>
      </c>
      <c r="K37" s="362">
        <v>3</v>
      </c>
      <c r="L37" s="363">
        <v>2.9000000000000004</v>
      </c>
      <c r="M37" s="364">
        <v>0.23</v>
      </c>
      <c r="N37" s="362">
        <v>1</v>
      </c>
      <c r="O37" s="365">
        <v>100</v>
      </c>
    </row>
    <row r="38" spans="1:15">
      <c r="A38" s="354" t="s">
        <v>8</v>
      </c>
      <c r="B38" s="355">
        <v>5</v>
      </c>
      <c r="C38" s="356">
        <v>1</v>
      </c>
      <c r="D38" s="356">
        <v>15</v>
      </c>
      <c r="E38" s="357">
        <v>11.8</v>
      </c>
      <c r="F38" s="358">
        <v>0.99</v>
      </c>
      <c r="G38" s="356">
        <v>1</v>
      </c>
      <c r="H38" s="359">
        <v>100</v>
      </c>
      <c r="I38" s="355">
        <v>3</v>
      </c>
      <c r="J38" s="356">
        <v>1</v>
      </c>
      <c r="K38" s="356">
        <v>10</v>
      </c>
      <c r="L38" s="357">
        <v>6.6000000000000005</v>
      </c>
      <c r="M38" s="358">
        <v>0.45</v>
      </c>
      <c r="N38" s="356">
        <v>1</v>
      </c>
      <c r="O38" s="359">
        <v>100</v>
      </c>
    </row>
    <row r="39" spans="1:15">
      <c r="A39" s="360" t="s">
        <v>9</v>
      </c>
      <c r="B39" s="361">
        <v>2</v>
      </c>
      <c r="C39" s="362">
        <v>1</v>
      </c>
      <c r="D39" s="362">
        <v>5</v>
      </c>
      <c r="E39" s="363">
        <v>4.3</v>
      </c>
      <c r="F39" s="364">
        <v>0.39</v>
      </c>
      <c r="G39" s="362">
        <v>1</v>
      </c>
      <c r="H39" s="365">
        <v>100</v>
      </c>
      <c r="I39" s="361">
        <v>1</v>
      </c>
      <c r="J39" s="362">
        <v>1</v>
      </c>
      <c r="K39" s="362">
        <v>3</v>
      </c>
      <c r="L39" s="363">
        <v>3</v>
      </c>
      <c r="M39" s="364">
        <v>0.2</v>
      </c>
      <c r="N39" s="362">
        <v>1</v>
      </c>
      <c r="O39" s="365">
        <v>100</v>
      </c>
    </row>
    <row r="40" spans="1:15">
      <c r="A40" s="354" t="s">
        <v>10</v>
      </c>
      <c r="B40" s="355">
        <v>1</v>
      </c>
      <c r="C40" s="356">
        <v>1</v>
      </c>
      <c r="D40" s="356">
        <v>3</v>
      </c>
      <c r="E40" s="357">
        <v>2.2000000000000002</v>
      </c>
      <c r="F40" s="358">
        <v>0.26</v>
      </c>
      <c r="G40" s="356">
        <v>1</v>
      </c>
      <c r="H40" s="359">
        <v>42</v>
      </c>
      <c r="I40" s="355">
        <v>1</v>
      </c>
      <c r="J40" s="356">
        <v>1</v>
      </c>
      <c r="K40" s="356">
        <v>2</v>
      </c>
      <c r="L40" s="357">
        <v>1.8</v>
      </c>
      <c r="M40" s="358">
        <v>0.1</v>
      </c>
      <c r="N40" s="356">
        <v>1</v>
      </c>
      <c r="O40" s="359">
        <v>30</v>
      </c>
    </row>
    <row r="41" spans="1:15">
      <c r="A41" s="360" t="s">
        <v>11</v>
      </c>
      <c r="B41" s="361">
        <v>3</v>
      </c>
      <c r="C41" s="362">
        <v>1</v>
      </c>
      <c r="D41" s="362">
        <v>6</v>
      </c>
      <c r="E41" s="363">
        <v>5.5</v>
      </c>
      <c r="F41" s="364">
        <v>0.32</v>
      </c>
      <c r="G41" s="362">
        <v>1</v>
      </c>
      <c r="H41" s="365">
        <v>50</v>
      </c>
      <c r="I41" s="361">
        <v>1</v>
      </c>
      <c r="J41" s="362">
        <v>1</v>
      </c>
      <c r="K41" s="362">
        <v>3</v>
      </c>
      <c r="L41" s="363">
        <v>3</v>
      </c>
      <c r="M41" s="364">
        <v>0.19</v>
      </c>
      <c r="N41" s="362">
        <v>1</v>
      </c>
      <c r="O41" s="365">
        <v>80</v>
      </c>
    </row>
    <row r="42" spans="1:15">
      <c r="A42" s="354" t="s">
        <v>12</v>
      </c>
      <c r="B42" s="355">
        <v>4</v>
      </c>
      <c r="C42" s="356">
        <v>1</v>
      </c>
      <c r="D42" s="356">
        <v>8</v>
      </c>
      <c r="E42" s="357">
        <v>6.6000000000000005</v>
      </c>
      <c r="F42" s="358">
        <v>0.54</v>
      </c>
      <c r="G42" s="356">
        <v>1</v>
      </c>
      <c r="H42" s="359">
        <v>83</v>
      </c>
      <c r="I42" s="355">
        <v>2</v>
      </c>
      <c r="J42" s="356">
        <v>1</v>
      </c>
      <c r="K42" s="356">
        <v>3</v>
      </c>
      <c r="L42" s="357">
        <v>3.2</v>
      </c>
      <c r="M42" s="358">
        <v>0.2</v>
      </c>
      <c r="N42" s="356">
        <v>1</v>
      </c>
      <c r="O42" s="359">
        <v>53</v>
      </c>
    </row>
    <row r="43" spans="1:15">
      <c r="A43" s="360" t="s">
        <v>21</v>
      </c>
      <c r="B43" s="361">
        <v>2</v>
      </c>
      <c r="C43" s="362">
        <v>1</v>
      </c>
      <c r="D43" s="362">
        <v>5</v>
      </c>
      <c r="E43" s="363">
        <v>4.2</v>
      </c>
      <c r="F43" s="364">
        <v>0.27</v>
      </c>
      <c r="G43" s="362">
        <v>1</v>
      </c>
      <c r="H43" s="365">
        <v>30</v>
      </c>
      <c r="I43" s="361">
        <v>1</v>
      </c>
      <c r="J43" s="362">
        <v>1</v>
      </c>
      <c r="K43" s="362">
        <v>4</v>
      </c>
      <c r="L43" s="363">
        <v>3</v>
      </c>
      <c r="M43" s="364">
        <v>0.16</v>
      </c>
      <c r="N43" s="362">
        <v>1</v>
      </c>
      <c r="O43" s="365">
        <v>36</v>
      </c>
    </row>
    <row r="44" spans="1:15">
      <c r="A44" s="354" t="s">
        <v>13</v>
      </c>
      <c r="B44" s="355">
        <v>2</v>
      </c>
      <c r="C44" s="356">
        <v>1</v>
      </c>
      <c r="D44" s="356">
        <v>5</v>
      </c>
      <c r="E44" s="357">
        <v>4.5</v>
      </c>
      <c r="F44" s="358">
        <v>0.44</v>
      </c>
      <c r="G44" s="356">
        <v>1</v>
      </c>
      <c r="H44" s="359">
        <v>45</v>
      </c>
      <c r="I44" s="355">
        <v>1</v>
      </c>
      <c r="J44" s="356">
        <v>1</v>
      </c>
      <c r="K44" s="356">
        <v>3</v>
      </c>
      <c r="L44" s="357">
        <v>2.5</v>
      </c>
      <c r="M44" s="358">
        <v>0.16</v>
      </c>
      <c r="N44" s="356">
        <v>1</v>
      </c>
      <c r="O44" s="359">
        <v>60</v>
      </c>
    </row>
    <row r="45" spans="1:15">
      <c r="A45" s="360" t="s">
        <v>14</v>
      </c>
      <c r="B45" s="361">
        <v>3</v>
      </c>
      <c r="C45" s="362">
        <v>1</v>
      </c>
      <c r="D45" s="362">
        <v>6</v>
      </c>
      <c r="E45" s="363">
        <v>4.9000000000000004</v>
      </c>
      <c r="F45" s="364">
        <v>0.47000000000000003</v>
      </c>
      <c r="G45" s="362">
        <v>1</v>
      </c>
      <c r="H45" s="365">
        <v>30</v>
      </c>
      <c r="I45" s="361">
        <v>1</v>
      </c>
      <c r="J45" s="362">
        <v>1</v>
      </c>
      <c r="K45" s="362">
        <v>3</v>
      </c>
      <c r="L45" s="363">
        <v>3.2</v>
      </c>
      <c r="M45" s="364">
        <v>0.22</v>
      </c>
      <c r="N45" s="362">
        <v>1</v>
      </c>
      <c r="O45" s="365">
        <v>60</v>
      </c>
    </row>
    <row r="46" spans="1:15">
      <c r="A46" s="354" t="s">
        <v>15</v>
      </c>
      <c r="B46" s="355">
        <v>2</v>
      </c>
      <c r="C46" s="356">
        <v>1</v>
      </c>
      <c r="D46" s="356">
        <v>5</v>
      </c>
      <c r="E46" s="357">
        <v>4.3</v>
      </c>
      <c r="F46" s="358">
        <v>0.41000000000000003</v>
      </c>
      <c r="G46" s="356">
        <v>1</v>
      </c>
      <c r="H46" s="359">
        <v>50</v>
      </c>
      <c r="I46" s="355">
        <v>1</v>
      </c>
      <c r="J46" s="356">
        <v>1</v>
      </c>
      <c r="K46" s="356">
        <v>3</v>
      </c>
      <c r="L46" s="357">
        <v>2.5</v>
      </c>
      <c r="M46" s="358">
        <v>0.12</v>
      </c>
      <c r="N46" s="356">
        <v>1</v>
      </c>
      <c r="O46" s="359">
        <v>25</v>
      </c>
    </row>
    <row r="47" spans="1:15">
      <c r="A47" s="360" t="s">
        <v>16</v>
      </c>
      <c r="B47" s="361">
        <v>2</v>
      </c>
      <c r="C47" s="362">
        <v>1</v>
      </c>
      <c r="D47" s="362">
        <v>5</v>
      </c>
      <c r="E47" s="363">
        <v>4.1000000000000005</v>
      </c>
      <c r="F47" s="364">
        <v>0.31</v>
      </c>
      <c r="G47" s="362">
        <v>1</v>
      </c>
      <c r="H47" s="365">
        <v>40</v>
      </c>
      <c r="I47" s="361">
        <v>1</v>
      </c>
      <c r="J47" s="362">
        <v>1</v>
      </c>
      <c r="K47" s="362">
        <v>3</v>
      </c>
      <c r="L47" s="363">
        <v>2.8000000000000003</v>
      </c>
      <c r="M47" s="364">
        <v>0.18</v>
      </c>
      <c r="N47" s="362">
        <v>1</v>
      </c>
      <c r="O47" s="365">
        <v>34</v>
      </c>
    </row>
    <row r="48" spans="1:15">
      <c r="A48" s="354" t="s">
        <v>17</v>
      </c>
      <c r="B48" s="355">
        <v>1</v>
      </c>
      <c r="C48" s="356">
        <v>1</v>
      </c>
      <c r="D48" s="356">
        <v>5</v>
      </c>
      <c r="E48" s="357">
        <v>3.9000000000000004</v>
      </c>
      <c r="F48" s="358">
        <v>0.28000000000000003</v>
      </c>
      <c r="G48" s="356">
        <v>1</v>
      </c>
      <c r="H48" s="359">
        <v>45</v>
      </c>
      <c r="I48" s="355">
        <v>1</v>
      </c>
      <c r="J48" s="356">
        <v>1</v>
      </c>
      <c r="K48" s="356">
        <v>3</v>
      </c>
      <c r="L48" s="357">
        <v>3.1</v>
      </c>
      <c r="M48" s="358">
        <v>0.2</v>
      </c>
      <c r="N48" s="356">
        <v>1</v>
      </c>
      <c r="O48" s="359">
        <v>50</v>
      </c>
    </row>
    <row r="49" spans="1:15">
      <c r="A49" s="360" t="s">
        <v>18</v>
      </c>
      <c r="B49" s="361">
        <v>1</v>
      </c>
      <c r="C49" s="362">
        <v>1</v>
      </c>
      <c r="D49" s="362">
        <v>3</v>
      </c>
      <c r="E49" s="363">
        <v>3.5</v>
      </c>
      <c r="F49" s="364">
        <v>0.3</v>
      </c>
      <c r="G49" s="362">
        <v>1</v>
      </c>
      <c r="H49" s="365">
        <v>65</v>
      </c>
      <c r="I49" s="361">
        <v>1</v>
      </c>
      <c r="J49" s="362">
        <v>1</v>
      </c>
      <c r="K49" s="362">
        <v>2</v>
      </c>
      <c r="L49" s="363">
        <v>2.4000000000000004</v>
      </c>
      <c r="M49" s="364">
        <v>0.2</v>
      </c>
      <c r="N49" s="362">
        <v>1</v>
      </c>
      <c r="O49" s="365">
        <v>100</v>
      </c>
    </row>
    <row r="50" spans="1:15">
      <c r="A50" s="354" t="s">
        <v>19</v>
      </c>
      <c r="B50" s="355">
        <v>3</v>
      </c>
      <c r="C50" s="356">
        <v>1</v>
      </c>
      <c r="D50" s="356">
        <v>7</v>
      </c>
      <c r="E50" s="357">
        <v>5.3000000000000007</v>
      </c>
      <c r="F50" s="358">
        <v>0.42</v>
      </c>
      <c r="G50" s="356">
        <v>1</v>
      </c>
      <c r="H50" s="359">
        <v>89</v>
      </c>
      <c r="I50" s="355">
        <v>2</v>
      </c>
      <c r="J50" s="356">
        <v>1</v>
      </c>
      <c r="K50" s="356">
        <v>4</v>
      </c>
      <c r="L50" s="357">
        <v>3.2</v>
      </c>
      <c r="M50" s="358">
        <v>0.2</v>
      </c>
      <c r="N50" s="356">
        <v>1</v>
      </c>
      <c r="O50" s="359">
        <v>45</v>
      </c>
    </row>
    <row r="51" spans="1:15" ht="14.5" thickBot="1">
      <c r="A51" s="360" t="s">
        <v>20</v>
      </c>
      <c r="B51" s="361">
        <v>1</v>
      </c>
      <c r="C51" s="362">
        <v>1</v>
      </c>
      <c r="D51" s="362">
        <v>3</v>
      </c>
      <c r="E51" s="363">
        <v>3.6</v>
      </c>
      <c r="F51" s="364">
        <v>0.38</v>
      </c>
      <c r="G51" s="362">
        <v>1</v>
      </c>
      <c r="H51" s="365">
        <v>100</v>
      </c>
      <c r="I51" s="361">
        <v>1</v>
      </c>
      <c r="J51" s="362">
        <v>1</v>
      </c>
      <c r="K51" s="362">
        <v>3</v>
      </c>
      <c r="L51" s="363">
        <v>2.6</v>
      </c>
      <c r="M51" s="364">
        <v>0.16</v>
      </c>
      <c r="N51" s="362">
        <v>1</v>
      </c>
      <c r="O51" s="365">
        <v>40</v>
      </c>
    </row>
    <row r="52" spans="1:15">
      <c r="A52" s="339" t="s">
        <v>26</v>
      </c>
      <c r="B52" s="366">
        <v>2</v>
      </c>
      <c r="C52" s="367">
        <v>1</v>
      </c>
      <c r="D52" s="367">
        <v>5</v>
      </c>
      <c r="E52" s="368">
        <v>4.6000000000000005</v>
      </c>
      <c r="F52" s="369">
        <v>0.15</v>
      </c>
      <c r="G52" s="367">
        <v>1</v>
      </c>
      <c r="H52" s="370">
        <v>89</v>
      </c>
      <c r="I52" s="366">
        <v>1</v>
      </c>
      <c r="J52" s="367">
        <v>1</v>
      </c>
      <c r="K52" s="367">
        <v>3</v>
      </c>
      <c r="L52" s="368">
        <v>2.8000000000000003</v>
      </c>
      <c r="M52" s="369">
        <v>0.08</v>
      </c>
      <c r="N52" s="367">
        <v>1</v>
      </c>
      <c r="O52" s="370">
        <v>100</v>
      </c>
    </row>
    <row r="53" spans="1:15">
      <c r="A53" s="341" t="s">
        <v>25</v>
      </c>
      <c r="B53" s="371">
        <v>2</v>
      </c>
      <c r="C53" s="372">
        <v>1</v>
      </c>
      <c r="D53" s="372">
        <v>5</v>
      </c>
      <c r="E53" s="373">
        <v>5.8000000000000007</v>
      </c>
      <c r="F53" s="374">
        <v>0.28000000000000003</v>
      </c>
      <c r="G53" s="372">
        <v>1</v>
      </c>
      <c r="H53" s="375">
        <v>100</v>
      </c>
      <c r="I53" s="371">
        <v>1</v>
      </c>
      <c r="J53" s="372">
        <v>1</v>
      </c>
      <c r="K53" s="372">
        <v>4</v>
      </c>
      <c r="L53" s="373">
        <v>3.7</v>
      </c>
      <c r="M53" s="374">
        <v>0.13</v>
      </c>
      <c r="N53" s="372">
        <v>1</v>
      </c>
      <c r="O53" s="375">
        <v>100</v>
      </c>
    </row>
    <row r="54" spans="1:15" ht="14.5" thickBot="1">
      <c r="A54" s="262" t="s">
        <v>24</v>
      </c>
      <c r="B54" s="376">
        <v>2</v>
      </c>
      <c r="C54" s="377">
        <v>1</v>
      </c>
      <c r="D54" s="377">
        <v>5</v>
      </c>
      <c r="E54" s="378">
        <v>4.9000000000000004</v>
      </c>
      <c r="F54" s="379">
        <v>0.14000000000000001</v>
      </c>
      <c r="G54" s="377">
        <v>1</v>
      </c>
      <c r="H54" s="380">
        <v>100</v>
      </c>
      <c r="I54" s="376">
        <v>1</v>
      </c>
      <c r="J54" s="377">
        <v>1</v>
      </c>
      <c r="K54" s="377">
        <v>3</v>
      </c>
      <c r="L54" s="378">
        <v>3</v>
      </c>
      <c r="M54" s="379">
        <v>7.0000000000000007E-2</v>
      </c>
      <c r="N54" s="377">
        <v>1</v>
      </c>
      <c r="O54" s="380">
        <v>100</v>
      </c>
    </row>
    <row r="55" spans="1:15" ht="15" customHeight="1">
      <c r="A55" s="1178" t="s">
        <v>560</v>
      </c>
      <c r="B55" s="1178"/>
      <c r="C55" s="1178"/>
      <c r="D55" s="1178"/>
      <c r="E55" s="1178"/>
      <c r="F55" s="1178"/>
      <c r="G55" s="1178"/>
      <c r="H55" s="1178"/>
      <c r="I55" s="1178"/>
      <c r="J55" s="1178"/>
      <c r="K55" s="1178"/>
      <c r="L55" s="1178"/>
      <c r="M55" s="1178"/>
      <c r="N55" s="1178"/>
      <c r="O55" s="1178"/>
    </row>
    <row r="56" spans="1:15" ht="15" customHeight="1">
      <c r="A56" s="1179" t="s">
        <v>360</v>
      </c>
      <c r="B56" s="1179"/>
      <c r="C56" s="1179"/>
      <c r="D56" s="1179"/>
      <c r="E56" s="1179"/>
      <c r="F56" s="1179"/>
      <c r="G56" s="1179"/>
      <c r="H56" s="1179"/>
      <c r="I56" s="1179"/>
      <c r="J56" s="1179"/>
      <c r="K56" s="1179"/>
      <c r="L56" s="1179"/>
      <c r="M56" s="1179"/>
      <c r="N56" s="1179"/>
      <c r="O56" s="1179"/>
    </row>
    <row r="57" spans="1:15" ht="14.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1:15" ht="14.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</sheetData>
  <mergeCells count="19">
    <mergeCell ref="I33:O33"/>
    <mergeCell ref="B33:H33"/>
    <mergeCell ref="A32:O32"/>
    <mergeCell ref="A55:O55"/>
    <mergeCell ref="A56:O56"/>
    <mergeCell ref="B35:H35"/>
    <mergeCell ref="I35:O35"/>
    <mergeCell ref="A33:A35"/>
    <mergeCell ref="A1:O1"/>
    <mergeCell ref="A30:O30"/>
    <mergeCell ref="B4:H4"/>
    <mergeCell ref="I4:O4"/>
    <mergeCell ref="B6:H6"/>
    <mergeCell ref="I6:O6"/>
    <mergeCell ref="A4:A6"/>
    <mergeCell ref="A3:O3"/>
    <mergeCell ref="A26:O26"/>
    <mergeCell ref="A27:O27"/>
    <mergeCell ref="A28:O28"/>
  </mergeCells>
  <hyperlinks>
    <hyperlink ref="A2" location="Inhalt!A1" display="Zurück zum Inhalt - HF-01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zoomScale="80" zoomScaleNormal="80" workbookViewId="0">
      <selection sqref="A1:H1"/>
    </sheetView>
  </sheetViews>
  <sheetFormatPr baseColWidth="10" defaultColWidth="11" defaultRowHeight="14"/>
  <cols>
    <col min="1" max="1" width="21.75" style="30" customWidth="1"/>
    <col min="2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4.5">
      <c r="A3" s="1089" t="s">
        <v>504</v>
      </c>
      <c r="B3" s="1089"/>
      <c r="C3" s="1089"/>
      <c r="D3" s="1089"/>
      <c r="E3" s="1089"/>
      <c r="F3" s="1089"/>
      <c r="G3" s="1089"/>
      <c r="H3" s="1089"/>
    </row>
    <row r="4" spans="1:22" ht="17.5" customHeight="1">
      <c r="A4" s="1091" t="s">
        <v>5</v>
      </c>
      <c r="B4" s="391" t="s">
        <v>179</v>
      </c>
      <c r="C4" s="391" t="s">
        <v>180</v>
      </c>
      <c r="D4" s="391" t="s">
        <v>181</v>
      </c>
      <c r="E4" s="391" t="s">
        <v>99</v>
      </c>
      <c r="F4" s="391" t="s">
        <v>172</v>
      </c>
      <c r="G4" s="391" t="s">
        <v>182</v>
      </c>
      <c r="H4" s="391" t="s">
        <v>183</v>
      </c>
    </row>
    <row r="5" spans="1:22" s="55" customFormat="1" ht="17.5" customHeight="1" thickBot="1">
      <c r="A5" s="1181"/>
      <c r="B5" s="1051" t="s">
        <v>316</v>
      </c>
      <c r="C5" s="1051"/>
      <c r="D5" s="1051"/>
      <c r="E5" s="1051"/>
      <c r="F5" s="1051"/>
      <c r="G5" s="1051"/>
      <c r="H5" s="1051"/>
    </row>
    <row r="6" spans="1:22">
      <c r="A6" s="88" t="s">
        <v>6</v>
      </c>
      <c r="B6" s="383">
        <v>7</v>
      </c>
      <c r="C6" s="384">
        <v>5</v>
      </c>
      <c r="D6" s="384">
        <v>10</v>
      </c>
      <c r="E6" s="385">
        <v>8.5</v>
      </c>
      <c r="F6" s="386">
        <v>0.22</v>
      </c>
      <c r="G6" s="384">
        <v>1</v>
      </c>
      <c r="H6" s="737">
        <v>60</v>
      </c>
    </row>
    <row r="7" spans="1:22">
      <c r="A7" s="98" t="s">
        <v>7</v>
      </c>
      <c r="B7" s="387">
        <v>8</v>
      </c>
      <c r="C7" s="388">
        <v>5</v>
      </c>
      <c r="D7" s="388">
        <v>10</v>
      </c>
      <c r="E7" s="389">
        <v>9</v>
      </c>
      <c r="F7" s="390">
        <v>0.22</v>
      </c>
      <c r="G7" s="388">
        <v>1</v>
      </c>
      <c r="H7" s="738">
        <v>50</v>
      </c>
    </row>
    <row r="8" spans="1:22">
      <c r="A8" s="88" t="s">
        <v>8</v>
      </c>
      <c r="B8" s="383">
        <v>10</v>
      </c>
      <c r="C8" s="384">
        <v>5</v>
      </c>
      <c r="D8" s="384">
        <v>15</v>
      </c>
      <c r="E8" s="385">
        <v>12.100000000000001</v>
      </c>
      <c r="F8" s="386">
        <v>0.33</v>
      </c>
      <c r="G8" s="384">
        <v>1</v>
      </c>
      <c r="H8" s="737">
        <v>60</v>
      </c>
    </row>
    <row r="9" spans="1:22">
      <c r="A9" s="98" t="s">
        <v>9</v>
      </c>
      <c r="B9" s="387">
        <v>10</v>
      </c>
      <c r="C9" s="388">
        <v>5</v>
      </c>
      <c r="D9" s="388">
        <v>15</v>
      </c>
      <c r="E9" s="389">
        <v>10.4</v>
      </c>
      <c r="F9" s="390">
        <v>0.22</v>
      </c>
      <c r="G9" s="388">
        <v>1</v>
      </c>
      <c r="H9" s="738">
        <v>60</v>
      </c>
    </row>
    <row r="10" spans="1:22">
      <c r="A10" s="88" t="s">
        <v>10</v>
      </c>
      <c r="B10" s="383">
        <v>10</v>
      </c>
      <c r="C10" s="384">
        <v>5</v>
      </c>
      <c r="D10" s="384">
        <v>15</v>
      </c>
      <c r="E10" s="385" t="s">
        <v>185</v>
      </c>
      <c r="F10" s="386">
        <v>0.26</v>
      </c>
      <c r="G10" s="384">
        <v>2</v>
      </c>
      <c r="H10" s="737">
        <v>45</v>
      </c>
    </row>
    <row r="11" spans="1:22">
      <c r="A11" s="98" t="s">
        <v>11</v>
      </c>
      <c r="B11" s="387">
        <v>10</v>
      </c>
      <c r="C11" s="388">
        <v>5</v>
      </c>
      <c r="D11" s="388">
        <v>15</v>
      </c>
      <c r="E11" s="389">
        <v>11.100000000000001</v>
      </c>
      <c r="F11" s="390">
        <v>0.24</v>
      </c>
      <c r="G11" s="388">
        <v>1</v>
      </c>
      <c r="H11" s="738">
        <v>50</v>
      </c>
    </row>
    <row r="12" spans="1:22">
      <c r="A12" s="88" t="s">
        <v>12</v>
      </c>
      <c r="B12" s="383">
        <v>7</v>
      </c>
      <c r="C12" s="384">
        <v>5</v>
      </c>
      <c r="D12" s="384">
        <v>10</v>
      </c>
      <c r="E12" s="385">
        <v>9</v>
      </c>
      <c r="F12" s="386">
        <v>0.22</v>
      </c>
      <c r="G12" s="384">
        <v>1</v>
      </c>
      <c r="H12" s="737">
        <v>60</v>
      </c>
    </row>
    <row r="13" spans="1:22">
      <c r="A13" s="98" t="s">
        <v>21</v>
      </c>
      <c r="B13" s="387">
        <v>10</v>
      </c>
      <c r="C13" s="388">
        <v>5</v>
      </c>
      <c r="D13" s="388">
        <v>15</v>
      </c>
      <c r="E13" s="389">
        <v>11.3</v>
      </c>
      <c r="F13" s="390">
        <v>0.24</v>
      </c>
      <c r="G13" s="388">
        <v>1</v>
      </c>
      <c r="H13" s="738">
        <v>60</v>
      </c>
    </row>
    <row r="14" spans="1:22">
      <c r="A14" s="88" t="s">
        <v>13</v>
      </c>
      <c r="B14" s="383">
        <v>7</v>
      </c>
      <c r="C14" s="384">
        <v>5</v>
      </c>
      <c r="D14" s="384">
        <v>10</v>
      </c>
      <c r="E14" s="385">
        <v>8.2000000000000011</v>
      </c>
      <c r="F14" s="386">
        <v>0.18</v>
      </c>
      <c r="G14" s="384">
        <v>1</v>
      </c>
      <c r="H14" s="737">
        <v>60</v>
      </c>
    </row>
    <row r="15" spans="1:22">
      <c r="A15" s="98" t="s">
        <v>14</v>
      </c>
      <c r="B15" s="387">
        <v>7</v>
      </c>
      <c r="C15" s="388">
        <v>5</v>
      </c>
      <c r="D15" s="388">
        <v>10</v>
      </c>
      <c r="E15" s="389">
        <v>8.4</v>
      </c>
      <c r="F15" s="390">
        <v>0.23</v>
      </c>
      <c r="G15" s="388">
        <v>1</v>
      </c>
      <c r="H15" s="738">
        <v>53</v>
      </c>
    </row>
    <row r="16" spans="1:22">
      <c r="A16" s="88" t="s">
        <v>15</v>
      </c>
      <c r="B16" s="383">
        <v>7</v>
      </c>
      <c r="C16" s="384">
        <v>5</v>
      </c>
      <c r="D16" s="384">
        <v>10</v>
      </c>
      <c r="E16" s="385">
        <v>8.3000000000000007</v>
      </c>
      <c r="F16" s="386">
        <v>0.21</v>
      </c>
      <c r="G16" s="384">
        <v>1</v>
      </c>
      <c r="H16" s="737">
        <v>45</v>
      </c>
    </row>
    <row r="17" spans="1:21">
      <c r="A17" s="98" t="s">
        <v>16</v>
      </c>
      <c r="B17" s="387">
        <v>5</v>
      </c>
      <c r="C17" s="388">
        <v>5</v>
      </c>
      <c r="D17" s="388">
        <v>10</v>
      </c>
      <c r="E17" s="389">
        <v>7.7</v>
      </c>
      <c r="F17" s="390">
        <v>0.22</v>
      </c>
      <c r="G17" s="388">
        <v>1</v>
      </c>
      <c r="H17" s="738">
        <v>45</v>
      </c>
    </row>
    <row r="18" spans="1:21">
      <c r="A18" s="88" t="s">
        <v>17</v>
      </c>
      <c r="B18" s="383">
        <v>10</v>
      </c>
      <c r="C18" s="384">
        <v>5</v>
      </c>
      <c r="D18" s="384">
        <v>15</v>
      </c>
      <c r="E18" s="385">
        <v>10.5</v>
      </c>
      <c r="F18" s="386">
        <v>0.23</v>
      </c>
      <c r="G18" s="384">
        <v>1</v>
      </c>
      <c r="H18" s="737">
        <v>60</v>
      </c>
    </row>
    <row r="19" spans="1:21">
      <c r="A19" s="98" t="s">
        <v>18</v>
      </c>
      <c r="B19" s="387">
        <v>10</v>
      </c>
      <c r="C19" s="388">
        <v>5</v>
      </c>
      <c r="D19" s="388">
        <v>11</v>
      </c>
      <c r="E19" s="389">
        <v>9.6000000000000014</v>
      </c>
      <c r="F19" s="390">
        <v>0.24</v>
      </c>
      <c r="G19" s="388">
        <v>1</v>
      </c>
      <c r="H19" s="738">
        <v>100</v>
      </c>
    </row>
    <row r="20" spans="1:21">
      <c r="A20" s="88" t="s">
        <v>19</v>
      </c>
      <c r="B20" s="383">
        <v>8</v>
      </c>
      <c r="C20" s="384">
        <v>5</v>
      </c>
      <c r="D20" s="384">
        <v>10</v>
      </c>
      <c r="E20" s="385">
        <v>9.2000000000000011</v>
      </c>
      <c r="F20" s="386">
        <v>0.21</v>
      </c>
      <c r="G20" s="384">
        <v>1</v>
      </c>
      <c r="H20" s="737">
        <v>60</v>
      </c>
    </row>
    <row r="21" spans="1:21" ht="14.5" thickBot="1">
      <c r="A21" s="98" t="s">
        <v>20</v>
      </c>
      <c r="B21" s="387">
        <v>10</v>
      </c>
      <c r="C21" s="388">
        <v>5</v>
      </c>
      <c r="D21" s="388">
        <v>15</v>
      </c>
      <c r="E21" s="389">
        <v>10.4</v>
      </c>
      <c r="F21" s="390">
        <v>0.24</v>
      </c>
      <c r="G21" s="388">
        <v>1</v>
      </c>
      <c r="H21" s="738">
        <v>60</v>
      </c>
    </row>
    <row r="22" spans="1:21">
      <c r="A22" s="339" t="s">
        <v>26</v>
      </c>
      <c r="B22" s="366">
        <v>7</v>
      </c>
      <c r="C22" s="367">
        <v>5</v>
      </c>
      <c r="D22" s="367">
        <v>10</v>
      </c>
      <c r="E22" s="368">
        <v>8.7000000000000011</v>
      </c>
      <c r="F22" s="369">
        <v>0.09</v>
      </c>
      <c r="G22" s="367">
        <v>1</v>
      </c>
      <c r="H22" s="370">
        <v>60</v>
      </c>
    </row>
    <row r="23" spans="1:21">
      <c r="A23" s="341" t="s">
        <v>25</v>
      </c>
      <c r="B23" s="371">
        <v>10</v>
      </c>
      <c r="C23" s="372">
        <v>5</v>
      </c>
      <c r="D23" s="372">
        <v>15</v>
      </c>
      <c r="E23" s="373">
        <v>10.8</v>
      </c>
      <c r="F23" s="374">
        <v>0.11</v>
      </c>
      <c r="G23" s="372">
        <v>1</v>
      </c>
      <c r="H23" s="375">
        <v>100</v>
      </c>
    </row>
    <row r="24" spans="1:21" ht="14.5" thickBot="1">
      <c r="A24" s="262" t="s">
        <v>24</v>
      </c>
      <c r="B24" s="376">
        <v>8</v>
      </c>
      <c r="C24" s="377">
        <v>5</v>
      </c>
      <c r="D24" s="377">
        <v>10</v>
      </c>
      <c r="E24" s="378">
        <v>9.2000000000000011</v>
      </c>
      <c r="F24" s="379">
        <v>7.0000000000000007E-2</v>
      </c>
      <c r="G24" s="377">
        <v>1</v>
      </c>
      <c r="H24" s="380">
        <v>100</v>
      </c>
    </row>
    <row r="25" spans="1:21" s="55" customFormat="1">
      <c r="A25" s="1180" t="s">
        <v>457</v>
      </c>
      <c r="B25" s="1180"/>
      <c r="C25" s="1180"/>
      <c r="D25" s="1180"/>
      <c r="E25" s="1180"/>
      <c r="F25" s="1180"/>
      <c r="G25" s="1180"/>
      <c r="H25" s="1180"/>
    </row>
    <row r="26" spans="1:21" ht="15" customHeight="1">
      <c r="A26" s="1121" t="s">
        <v>329</v>
      </c>
      <c r="B26" s="1121"/>
      <c r="C26" s="1121"/>
      <c r="D26" s="1121"/>
      <c r="E26" s="1121"/>
      <c r="F26" s="1121"/>
      <c r="G26" s="1121"/>
      <c r="H26" s="1121"/>
    </row>
    <row r="27" spans="1:21">
      <c r="A27" s="1179" t="s">
        <v>317</v>
      </c>
      <c r="B27" s="1179"/>
      <c r="C27" s="1179"/>
      <c r="D27" s="1179"/>
      <c r="E27" s="1179"/>
      <c r="F27" s="1179"/>
      <c r="G27" s="1179"/>
      <c r="H27" s="1179"/>
    </row>
    <row r="28" spans="1:21" ht="14.5">
      <c r="A28" s="351"/>
      <c r="B28" s="157"/>
      <c r="C28" s="157"/>
      <c r="D28" s="157"/>
      <c r="E28" s="157"/>
      <c r="F28" s="157"/>
      <c r="G28" s="157"/>
      <c r="H28" s="157"/>
    </row>
    <row r="29" spans="1:21" ht="23.5">
      <c r="A29" s="1050">
        <v>2019</v>
      </c>
      <c r="B29" s="1050"/>
      <c r="C29" s="1050"/>
      <c r="D29" s="1050"/>
      <c r="E29" s="1050"/>
      <c r="F29" s="1050"/>
      <c r="G29" s="1050"/>
      <c r="H29" s="105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4.5">
      <c r="A30" s="157"/>
      <c r="B30" s="157"/>
      <c r="C30" s="157"/>
      <c r="D30" s="157"/>
      <c r="E30" s="157"/>
      <c r="F30" s="157"/>
      <c r="G30" s="157"/>
      <c r="H30" s="157"/>
    </row>
    <row r="31" spans="1:21" ht="14.5">
      <c r="A31" s="1089" t="s">
        <v>505</v>
      </c>
      <c r="B31" s="1089"/>
      <c r="C31" s="1089"/>
      <c r="D31" s="1089"/>
      <c r="E31" s="1089"/>
      <c r="F31" s="1089"/>
      <c r="G31" s="1089"/>
      <c r="H31" s="1089"/>
    </row>
    <row r="32" spans="1:21" ht="14.5">
      <c r="A32" s="1091" t="s">
        <v>5</v>
      </c>
      <c r="B32" s="391" t="s">
        <v>179</v>
      </c>
      <c r="C32" s="391" t="s">
        <v>180</v>
      </c>
      <c r="D32" s="391" t="s">
        <v>181</v>
      </c>
      <c r="E32" s="391" t="s">
        <v>99</v>
      </c>
      <c r="F32" s="391" t="s">
        <v>172</v>
      </c>
      <c r="G32" s="391" t="s">
        <v>182</v>
      </c>
      <c r="H32" s="391" t="s">
        <v>183</v>
      </c>
    </row>
    <row r="33" spans="1:8" s="55" customFormat="1" ht="15" thickBot="1">
      <c r="A33" s="1181"/>
      <c r="B33" s="1051" t="s">
        <v>316</v>
      </c>
      <c r="C33" s="1051"/>
      <c r="D33" s="1051"/>
      <c r="E33" s="1051"/>
      <c r="F33" s="1051"/>
      <c r="G33" s="1051"/>
      <c r="H33" s="1051"/>
    </row>
    <row r="34" spans="1:8">
      <c r="A34" s="88" t="s">
        <v>6</v>
      </c>
      <c r="B34" s="383">
        <v>6</v>
      </c>
      <c r="C34" s="384">
        <v>5</v>
      </c>
      <c r="D34" s="384">
        <v>10</v>
      </c>
      <c r="E34" s="385">
        <v>8.3000000000000007</v>
      </c>
      <c r="F34" s="386">
        <v>0.22</v>
      </c>
      <c r="G34" s="384">
        <v>1</v>
      </c>
      <c r="H34" s="737">
        <v>60</v>
      </c>
    </row>
    <row r="35" spans="1:8">
      <c r="A35" s="98" t="s">
        <v>7</v>
      </c>
      <c r="B35" s="387">
        <v>7</v>
      </c>
      <c r="C35" s="388">
        <v>5</v>
      </c>
      <c r="D35" s="388">
        <v>10</v>
      </c>
      <c r="E35" s="389">
        <v>8.8000000000000007</v>
      </c>
      <c r="F35" s="390">
        <v>0.23</v>
      </c>
      <c r="G35" s="388">
        <v>1</v>
      </c>
      <c r="H35" s="738">
        <v>45</v>
      </c>
    </row>
    <row r="36" spans="1:8">
      <c r="A36" s="88" t="s">
        <v>8</v>
      </c>
      <c r="B36" s="383">
        <v>10</v>
      </c>
      <c r="C36" s="384">
        <v>6</v>
      </c>
      <c r="D36" s="384">
        <v>15</v>
      </c>
      <c r="E36" s="385">
        <v>12.600000000000001</v>
      </c>
      <c r="F36" s="386">
        <v>0.35000000000000003</v>
      </c>
      <c r="G36" s="384">
        <v>1</v>
      </c>
      <c r="H36" s="737">
        <v>70</v>
      </c>
    </row>
    <row r="37" spans="1:8">
      <c r="A37" s="98" t="s">
        <v>9</v>
      </c>
      <c r="B37" s="387">
        <v>10</v>
      </c>
      <c r="C37" s="388">
        <v>5</v>
      </c>
      <c r="D37" s="388">
        <v>15</v>
      </c>
      <c r="E37" s="389">
        <v>10.200000000000001</v>
      </c>
      <c r="F37" s="390">
        <v>0.22</v>
      </c>
      <c r="G37" s="388">
        <v>1</v>
      </c>
      <c r="H37" s="738">
        <v>75</v>
      </c>
    </row>
    <row r="38" spans="1:8">
      <c r="A38" s="88" t="s">
        <v>10</v>
      </c>
      <c r="B38" s="383">
        <v>10</v>
      </c>
      <c r="C38" s="384">
        <v>5</v>
      </c>
      <c r="D38" s="384">
        <v>10</v>
      </c>
      <c r="E38" s="385">
        <v>9.5</v>
      </c>
      <c r="F38" s="386">
        <v>0.24</v>
      </c>
      <c r="G38" s="384">
        <v>1</v>
      </c>
      <c r="H38" s="737">
        <v>45</v>
      </c>
    </row>
    <row r="39" spans="1:8">
      <c r="A39" s="98" t="s">
        <v>11</v>
      </c>
      <c r="B39" s="387">
        <v>10</v>
      </c>
      <c r="C39" s="388">
        <v>5</v>
      </c>
      <c r="D39" s="388">
        <v>15</v>
      </c>
      <c r="E39" s="389">
        <v>10.600000000000001</v>
      </c>
      <c r="F39" s="390">
        <v>0.22</v>
      </c>
      <c r="G39" s="388">
        <v>1</v>
      </c>
      <c r="H39" s="738">
        <v>70</v>
      </c>
    </row>
    <row r="40" spans="1:8">
      <c r="A40" s="88" t="s">
        <v>12</v>
      </c>
      <c r="B40" s="383">
        <v>7</v>
      </c>
      <c r="C40" s="384">
        <v>5</v>
      </c>
      <c r="D40" s="384">
        <v>10</v>
      </c>
      <c r="E40" s="385">
        <v>8.8000000000000007</v>
      </c>
      <c r="F40" s="386">
        <v>0.23</v>
      </c>
      <c r="G40" s="384">
        <v>1</v>
      </c>
      <c r="H40" s="737">
        <v>60</v>
      </c>
    </row>
    <row r="41" spans="1:8">
      <c r="A41" s="98" t="s">
        <v>21</v>
      </c>
      <c r="B41" s="387">
        <v>10</v>
      </c>
      <c r="C41" s="388">
        <v>5</v>
      </c>
      <c r="D41" s="388">
        <v>15</v>
      </c>
      <c r="E41" s="389">
        <v>10.8</v>
      </c>
      <c r="F41" s="390">
        <v>0.35000000000000003</v>
      </c>
      <c r="G41" s="388">
        <v>1</v>
      </c>
      <c r="H41" s="738">
        <v>90</v>
      </c>
    </row>
    <row r="42" spans="1:8">
      <c r="A42" s="88" t="s">
        <v>13</v>
      </c>
      <c r="B42" s="383">
        <v>7</v>
      </c>
      <c r="C42" s="384">
        <v>5</v>
      </c>
      <c r="D42" s="384">
        <v>10</v>
      </c>
      <c r="E42" s="385">
        <v>8.3000000000000007</v>
      </c>
      <c r="F42" s="386">
        <v>0.2</v>
      </c>
      <c r="G42" s="384">
        <v>1</v>
      </c>
      <c r="H42" s="737">
        <v>50</v>
      </c>
    </row>
    <row r="43" spans="1:8">
      <c r="A43" s="98" t="s">
        <v>14</v>
      </c>
      <c r="B43" s="387">
        <v>6</v>
      </c>
      <c r="C43" s="388">
        <v>5</v>
      </c>
      <c r="D43" s="388">
        <v>10</v>
      </c>
      <c r="E43" s="389">
        <v>8.1</v>
      </c>
      <c r="F43" s="390">
        <v>0.25</v>
      </c>
      <c r="G43" s="388">
        <v>1</v>
      </c>
      <c r="H43" s="738">
        <v>60</v>
      </c>
    </row>
    <row r="44" spans="1:8">
      <c r="A44" s="88" t="s">
        <v>15</v>
      </c>
      <c r="B44" s="383">
        <v>6</v>
      </c>
      <c r="C44" s="384">
        <v>5</v>
      </c>
      <c r="D44" s="384">
        <v>10</v>
      </c>
      <c r="E44" s="385">
        <v>8.2000000000000011</v>
      </c>
      <c r="F44" s="386">
        <v>0.23</v>
      </c>
      <c r="G44" s="384">
        <v>1</v>
      </c>
      <c r="H44" s="737">
        <v>120</v>
      </c>
    </row>
    <row r="45" spans="1:8">
      <c r="A45" s="98" t="s">
        <v>16</v>
      </c>
      <c r="B45" s="387">
        <v>5</v>
      </c>
      <c r="C45" s="388">
        <v>5</v>
      </c>
      <c r="D45" s="388">
        <v>10</v>
      </c>
      <c r="E45" s="389">
        <v>7.9</v>
      </c>
      <c r="F45" s="390">
        <v>0.23</v>
      </c>
      <c r="G45" s="388">
        <v>1</v>
      </c>
      <c r="H45" s="738">
        <v>40</v>
      </c>
    </row>
    <row r="46" spans="1:8">
      <c r="A46" s="88" t="s">
        <v>17</v>
      </c>
      <c r="B46" s="383">
        <v>10</v>
      </c>
      <c r="C46" s="384">
        <v>5</v>
      </c>
      <c r="D46" s="384">
        <v>15</v>
      </c>
      <c r="E46" s="385">
        <v>10.100000000000001</v>
      </c>
      <c r="F46" s="386">
        <v>0.23</v>
      </c>
      <c r="G46" s="384">
        <v>1</v>
      </c>
      <c r="H46" s="737">
        <v>60</v>
      </c>
    </row>
    <row r="47" spans="1:8">
      <c r="A47" s="98" t="s">
        <v>18</v>
      </c>
      <c r="B47" s="387">
        <v>8</v>
      </c>
      <c r="C47" s="388">
        <v>5</v>
      </c>
      <c r="D47" s="388">
        <v>10</v>
      </c>
      <c r="E47" s="389">
        <v>9.2000000000000011</v>
      </c>
      <c r="F47" s="390">
        <v>0.2</v>
      </c>
      <c r="G47" s="388">
        <v>1</v>
      </c>
      <c r="H47" s="738">
        <v>50</v>
      </c>
    </row>
    <row r="48" spans="1:8">
      <c r="A48" s="88" t="s">
        <v>19</v>
      </c>
      <c r="B48" s="383">
        <v>8</v>
      </c>
      <c r="C48" s="384">
        <v>5</v>
      </c>
      <c r="D48" s="384">
        <v>10</v>
      </c>
      <c r="E48" s="385">
        <v>8.9</v>
      </c>
      <c r="F48" s="386">
        <v>0.23</v>
      </c>
      <c r="G48" s="384">
        <v>1</v>
      </c>
      <c r="H48" s="737">
        <v>60</v>
      </c>
    </row>
    <row r="49" spans="1:8" ht="14.5" thickBot="1">
      <c r="A49" s="98" t="s">
        <v>20</v>
      </c>
      <c r="B49" s="387">
        <v>10</v>
      </c>
      <c r="C49" s="388">
        <v>5</v>
      </c>
      <c r="D49" s="388">
        <v>15</v>
      </c>
      <c r="E49" s="389">
        <v>10.100000000000001</v>
      </c>
      <c r="F49" s="390">
        <v>0.24</v>
      </c>
      <c r="G49" s="388">
        <v>1</v>
      </c>
      <c r="H49" s="738">
        <v>50</v>
      </c>
    </row>
    <row r="50" spans="1:8">
      <c r="A50" s="339" t="s">
        <v>24</v>
      </c>
      <c r="B50" s="366">
        <v>7</v>
      </c>
      <c r="C50" s="367">
        <v>5</v>
      </c>
      <c r="D50" s="367">
        <v>10</v>
      </c>
      <c r="E50" s="368">
        <v>8.5</v>
      </c>
      <c r="F50" s="369">
        <v>0.09</v>
      </c>
      <c r="G50" s="367">
        <v>1</v>
      </c>
      <c r="H50" s="370">
        <v>120</v>
      </c>
    </row>
    <row r="51" spans="1:8">
      <c r="A51" s="341" t="s">
        <v>26</v>
      </c>
      <c r="B51" s="371">
        <v>10</v>
      </c>
      <c r="C51" s="372">
        <v>5</v>
      </c>
      <c r="D51" s="372">
        <v>15</v>
      </c>
      <c r="E51" s="373">
        <v>10.600000000000001</v>
      </c>
      <c r="F51" s="374">
        <v>0.12</v>
      </c>
      <c r="G51" s="372">
        <v>1</v>
      </c>
      <c r="H51" s="375">
        <v>90</v>
      </c>
    </row>
    <row r="52" spans="1:8" ht="14.5" thickBot="1">
      <c r="A52" s="262" t="s">
        <v>25</v>
      </c>
      <c r="B52" s="376">
        <v>7</v>
      </c>
      <c r="C52" s="377">
        <v>5</v>
      </c>
      <c r="D52" s="377">
        <v>10</v>
      </c>
      <c r="E52" s="378">
        <v>9</v>
      </c>
      <c r="F52" s="379">
        <v>0.08</v>
      </c>
      <c r="G52" s="377">
        <v>1</v>
      </c>
      <c r="H52" s="380">
        <v>120</v>
      </c>
    </row>
    <row r="53" spans="1:8" s="55" customFormat="1">
      <c r="A53" s="1180" t="s">
        <v>457</v>
      </c>
      <c r="B53" s="1180"/>
      <c r="C53" s="1180"/>
      <c r="D53" s="1180"/>
      <c r="E53" s="1180"/>
      <c r="F53" s="1180"/>
      <c r="G53" s="1180"/>
      <c r="H53" s="1180"/>
    </row>
    <row r="54" spans="1:8">
      <c r="A54" s="1179" t="s">
        <v>359</v>
      </c>
      <c r="B54" s="1179"/>
      <c r="C54" s="1179"/>
      <c r="D54" s="1179"/>
      <c r="E54" s="1179"/>
      <c r="F54" s="1179"/>
      <c r="G54" s="1179"/>
      <c r="H54" s="1179"/>
    </row>
    <row r="55" spans="1:8" ht="14.5">
      <c r="A55" s="157"/>
      <c r="B55" s="157"/>
      <c r="C55" s="157"/>
      <c r="D55" s="157"/>
      <c r="E55" s="157"/>
      <c r="F55" s="157"/>
      <c r="G55" s="157"/>
      <c r="H55" s="157"/>
    </row>
    <row r="56" spans="1:8" ht="14.5">
      <c r="A56" s="157"/>
      <c r="B56" s="157"/>
      <c r="C56" s="157"/>
      <c r="D56" s="157"/>
      <c r="E56" s="157"/>
      <c r="F56" s="157"/>
      <c r="G56" s="157"/>
      <c r="H56" s="157"/>
    </row>
    <row r="57" spans="1:8" ht="14.5">
      <c r="A57" s="157"/>
      <c r="B57" s="157"/>
      <c r="C57" s="157"/>
      <c r="D57" s="157"/>
      <c r="E57" s="157"/>
      <c r="F57" s="157"/>
      <c r="G57" s="157"/>
      <c r="H57" s="157"/>
    </row>
    <row r="58" spans="1:8" ht="14.5">
      <c r="A58" s="157"/>
      <c r="B58" s="157"/>
      <c r="C58" s="157"/>
      <c r="D58" s="157"/>
      <c r="E58" s="157"/>
      <c r="F58" s="157"/>
      <c r="G58" s="157"/>
      <c r="H58" s="157"/>
    </row>
    <row r="59" spans="1:8" ht="14.5">
      <c r="A59" s="157"/>
      <c r="B59" s="157"/>
      <c r="C59" s="157"/>
      <c r="D59" s="157"/>
      <c r="E59" s="157"/>
      <c r="F59" s="157"/>
      <c r="G59" s="157"/>
      <c r="H59" s="157"/>
    </row>
    <row r="60" spans="1:8" ht="14.5">
      <c r="A60" s="157"/>
      <c r="B60" s="157"/>
      <c r="C60" s="157"/>
      <c r="D60" s="157"/>
      <c r="E60" s="157"/>
      <c r="F60" s="157"/>
      <c r="G60" s="157"/>
      <c r="H60" s="157"/>
    </row>
    <row r="61" spans="1:8" ht="14.5">
      <c r="A61" s="157"/>
      <c r="B61" s="157"/>
      <c r="C61" s="157"/>
      <c r="D61" s="157"/>
      <c r="E61" s="157"/>
      <c r="F61" s="157"/>
      <c r="G61" s="157"/>
      <c r="H61" s="157"/>
    </row>
    <row r="62" spans="1:8" ht="14.5">
      <c r="A62" s="157"/>
      <c r="B62" s="157"/>
      <c r="C62" s="157"/>
      <c r="D62" s="157"/>
      <c r="E62" s="157"/>
      <c r="F62" s="157"/>
      <c r="G62" s="157"/>
      <c r="H62" s="157"/>
    </row>
    <row r="63" spans="1:8" ht="14.5">
      <c r="A63" s="157"/>
      <c r="B63" s="157"/>
      <c r="C63" s="157"/>
      <c r="D63" s="157"/>
      <c r="E63" s="157"/>
      <c r="F63" s="157"/>
      <c r="G63" s="157"/>
      <c r="H63" s="157"/>
    </row>
  </sheetData>
  <mergeCells count="13">
    <mergeCell ref="A53:H53"/>
    <mergeCell ref="A54:H54"/>
    <mergeCell ref="A1:H1"/>
    <mergeCell ref="A29:H29"/>
    <mergeCell ref="B5:H5"/>
    <mergeCell ref="A4:A5"/>
    <mergeCell ref="A32:A33"/>
    <mergeCell ref="B33:H33"/>
    <mergeCell ref="A3:H3"/>
    <mergeCell ref="A25:H25"/>
    <mergeCell ref="A26:H26"/>
    <mergeCell ref="A27:H27"/>
    <mergeCell ref="A31:H31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zoomScale="80" zoomScaleNormal="80" workbookViewId="0">
      <selection sqref="A1:E1"/>
    </sheetView>
  </sheetViews>
  <sheetFormatPr baseColWidth="10" defaultColWidth="11" defaultRowHeight="14"/>
  <cols>
    <col min="1" max="1" width="22.33203125" style="69" customWidth="1"/>
    <col min="2" max="16384" width="11" style="69"/>
  </cols>
  <sheetData>
    <row r="1" spans="1:22" ht="23.5">
      <c r="A1" s="1182">
        <v>2020</v>
      </c>
      <c r="B1" s="1182"/>
      <c r="C1" s="1182"/>
      <c r="D1" s="1182"/>
      <c r="E1" s="1182"/>
      <c r="F1" s="409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30" customHeight="1">
      <c r="A3" s="1084" t="s">
        <v>506</v>
      </c>
      <c r="B3" s="1084"/>
      <c r="C3" s="1084"/>
      <c r="D3" s="1084"/>
      <c r="E3" s="1084"/>
      <c r="F3" s="157"/>
    </row>
    <row r="4" spans="1:22" ht="14.5">
      <c r="A4" s="1093" t="s">
        <v>5</v>
      </c>
      <c r="B4" s="1093" t="s">
        <v>306</v>
      </c>
      <c r="C4" s="1093"/>
      <c r="D4" s="1093" t="s">
        <v>350</v>
      </c>
      <c r="E4" s="1093"/>
      <c r="F4" s="157"/>
    </row>
    <row r="5" spans="1:22" ht="14.5">
      <c r="A5" s="1093"/>
      <c r="B5" s="797" t="s">
        <v>171</v>
      </c>
      <c r="C5" s="797" t="s">
        <v>172</v>
      </c>
      <c r="D5" s="797" t="s">
        <v>171</v>
      </c>
      <c r="E5" s="797" t="s">
        <v>172</v>
      </c>
      <c r="F5" s="157"/>
      <c r="G5" s="56"/>
      <c r="Q5" s="56"/>
    </row>
    <row r="6" spans="1:22" ht="15" thickBot="1">
      <c r="A6" s="1172"/>
      <c r="B6" s="1044" t="s">
        <v>43</v>
      </c>
      <c r="C6" s="1044"/>
      <c r="D6" s="1044"/>
      <c r="E6" s="1044"/>
      <c r="F6" s="157"/>
    </row>
    <row r="7" spans="1:22" ht="14.5">
      <c r="A7" s="412" t="s">
        <v>6</v>
      </c>
      <c r="B7" s="419">
        <v>46</v>
      </c>
      <c r="C7" s="334">
        <v>2.11</v>
      </c>
      <c r="D7" s="415">
        <v>97</v>
      </c>
      <c r="E7" s="386">
        <v>0.75</v>
      </c>
      <c r="F7" s="157"/>
    </row>
    <row r="8" spans="1:22" ht="14.5">
      <c r="A8" s="416" t="s">
        <v>7</v>
      </c>
      <c r="B8" s="417">
        <v>41</v>
      </c>
      <c r="C8" s="338">
        <v>1.92</v>
      </c>
      <c r="D8" s="418">
        <v>97</v>
      </c>
      <c r="E8" s="390">
        <v>0.64</v>
      </c>
      <c r="F8" s="157"/>
    </row>
    <row r="9" spans="1:22" ht="14.5">
      <c r="A9" s="412" t="s">
        <v>8</v>
      </c>
      <c r="B9" s="419">
        <v>59</v>
      </c>
      <c r="C9" s="334">
        <v>3.13</v>
      </c>
      <c r="D9" s="415">
        <v>97</v>
      </c>
      <c r="E9" s="386">
        <v>1.06</v>
      </c>
      <c r="F9" s="157"/>
    </row>
    <row r="10" spans="1:22" ht="14.5">
      <c r="A10" s="416" t="s">
        <v>9</v>
      </c>
      <c r="B10" s="417">
        <v>64</v>
      </c>
      <c r="C10" s="338">
        <v>2.97</v>
      </c>
      <c r="D10" s="418" t="s">
        <v>190</v>
      </c>
      <c r="E10" s="390">
        <v>0.79</v>
      </c>
      <c r="F10" s="157"/>
    </row>
    <row r="11" spans="1:22" ht="14.5">
      <c r="A11" s="412" t="s">
        <v>10</v>
      </c>
      <c r="B11" s="419">
        <v>46</v>
      </c>
      <c r="C11" s="334">
        <v>3.34</v>
      </c>
      <c r="D11" s="415">
        <v>95</v>
      </c>
      <c r="E11" s="386">
        <v>1.1400000000000001</v>
      </c>
      <c r="F11" s="157"/>
    </row>
    <row r="12" spans="1:22" ht="14.5">
      <c r="A12" s="416" t="s">
        <v>11</v>
      </c>
      <c r="B12" s="417">
        <v>54</v>
      </c>
      <c r="C12" s="338">
        <v>2.74</v>
      </c>
      <c r="D12" s="418">
        <v>98</v>
      </c>
      <c r="E12" s="390">
        <v>0.76</v>
      </c>
      <c r="F12" s="157"/>
    </row>
    <row r="13" spans="1:22" ht="14.5">
      <c r="A13" s="412" t="s">
        <v>12</v>
      </c>
      <c r="B13" s="419">
        <v>48</v>
      </c>
      <c r="C13" s="334">
        <v>2.16</v>
      </c>
      <c r="D13" s="415" t="s">
        <v>192</v>
      </c>
      <c r="E13" s="386">
        <v>0.85</v>
      </c>
      <c r="F13" s="157"/>
    </row>
    <row r="14" spans="1:22" ht="14.5">
      <c r="A14" s="416" t="s">
        <v>21</v>
      </c>
      <c r="B14" s="417">
        <v>63</v>
      </c>
      <c r="C14" s="338">
        <v>2.84</v>
      </c>
      <c r="D14" s="418">
        <v>97</v>
      </c>
      <c r="E14" s="390">
        <v>0.70000000000000007</v>
      </c>
      <c r="F14" s="157"/>
    </row>
    <row r="15" spans="1:22" ht="14.25" customHeight="1">
      <c r="A15" s="412" t="s">
        <v>13</v>
      </c>
      <c r="B15" s="419">
        <v>47</v>
      </c>
      <c r="C15" s="334">
        <v>2.31</v>
      </c>
      <c r="D15" s="415">
        <v>98</v>
      </c>
      <c r="E15" s="386">
        <v>0.56000000000000005</v>
      </c>
      <c r="F15" s="157"/>
    </row>
    <row r="16" spans="1:22" ht="14.5">
      <c r="A16" s="416" t="s">
        <v>14</v>
      </c>
      <c r="B16" s="417">
        <v>46</v>
      </c>
      <c r="C16" s="338">
        <v>2.2400000000000002</v>
      </c>
      <c r="D16" s="418">
        <v>97</v>
      </c>
      <c r="E16" s="390">
        <v>0.75</v>
      </c>
      <c r="F16" s="157"/>
    </row>
    <row r="17" spans="1:6" ht="14.5">
      <c r="A17" s="412" t="s">
        <v>15</v>
      </c>
      <c r="B17" s="419">
        <v>48</v>
      </c>
      <c r="C17" s="334">
        <v>2.06</v>
      </c>
      <c r="D17" s="415">
        <v>96</v>
      </c>
      <c r="E17" s="386">
        <v>0.83000000000000007</v>
      </c>
      <c r="F17" s="157"/>
    </row>
    <row r="18" spans="1:6" ht="14.5">
      <c r="A18" s="416" t="s">
        <v>16</v>
      </c>
      <c r="B18" s="417">
        <v>47</v>
      </c>
      <c r="C18" s="338">
        <v>2.25</v>
      </c>
      <c r="D18" s="418">
        <v>97</v>
      </c>
      <c r="E18" s="390">
        <v>0.86</v>
      </c>
      <c r="F18" s="157"/>
    </row>
    <row r="19" spans="1:6" ht="14.5">
      <c r="A19" s="412" t="s">
        <v>17</v>
      </c>
      <c r="B19" s="419">
        <v>58</v>
      </c>
      <c r="C19" s="334">
        <v>2.3199999999999998</v>
      </c>
      <c r="D19" s="415">
        <v>98</v>
      </c>
      <c r="E19" s="386">
        <v>0.63</v>
      </c>
      <c r="F19" s="157"/>
    </row>
    <row r="20" spans="1:6" ht="14.5">
      <c r="A20" s="416" t="s">
        <v>18</v>
      </c>
      <c r="B20" s="417">
        <v>64</v>
      </c>
      <c r="C20" s="338">
        <v>3.3000000000000003</v>
      </c>
      <c r="D20" s="418">
        <v>98</v>
      </c>
      <c r="E20" s="390">
        <v>0.71</v>
      </c>
      <c r="F20" s="157"/>
    </row>
    <row r="21" spans="1:6" ht="14.5">
      <c r="A21" s="412" t="s">
        <v>19</v>
      </c>
      <c r="B21" s="419">
        <v>51</v>
      </c>
      <c r="C21" s="334">
        <v>2.82</v>
      </c>
      <c r="D21" s="415">
        <v>96</v>
      </c>
      <c r="E21" s="386">
        <v>1.01</v>
      </c>
      <c r="F21" s="157"/>
    </row>
    <row r="22" spans="1:6" ht="15" thickBot="1">
      <c r="A22" s="416" t="s">
        <v>20</v>
      </c>
      <c r="B22" s="417">
        <v>61</v>
      </c>
      <c r="C22" s="338">
        <v>2.83</v>
      </c>
      <c r="D22" s="418">
        <v>97</v>
      </c>
      <c r="E22" s="390">
        <v>0.76</v>
      </c>
      <c r="F22" s="157"/>
    </row>
    <row r="23" spans="1:6" ht="14.5">
      <c r="A23" s="420" t="s">
        <v>26</v>
      </c>
      <c r="B23" s="421">
        <v>46</v>
      </c>
      <c r="C23" s="422">
        <v>0.89</v>
      </c>
      <c r="D23" s="423">
        <v>97</v>
      </c>
      <c r="E23" s="739">
        <v>0.3</v>
      </c>
      <c r="F23" s="157"/>
    </row>
    <row r="24" spans="1:6" ht="14.5">
      <c r="A24" s="424" t="s">
        <v>25</v>
      </c>
      <c r="B24" s="425">
        <v>61</v>
      </c>
      <c r="C24" s="426">
        <v>1.27</v>
      </c>
      <c r="D24" s="427">
        <v>97</v>
      </c>
      <c r="E24" s="740">
        <v>0.35000000000000003</v>
      </c>
      <c r="F24" s="157"/>
    </row>
    <row r="25" spans="1:6" ht="15" thickBot="1">
      <c r="A25" s="428" t="s">
        <v>24</v>
      </c>
      <c r="B25" s="429">
        <v>49</v>
      </c>
      <c r="C25" s="430">
        <v>0.78</v>
      </c>
      <c r="D25" s="431">
        <v>97</v>
      </c>
      <c r="E25" s="741">
        <v>0.25</v>
      </c>
      <c r="F25" s="157"/>
    </row>
    <row r="26" spans="1:6" ht="15" thickBot="1">
      <c r="A26" s="1183" t="s">
        <v>319</v>
      </c>
      <c r="B26" s="1184"/>
      <c r="C26" s="1184"/>
      <c r="D26" s="1184"/>
      <c r="E26" s="1185"/>
      <c r="F26" s="225"/>
    </row>
    <row r="27" spans="1:6" ht="14.5">
      <c r="A27" s="412" t="s">
        <v>6</v>
      </c>
      <c r="B27" s="413">
        <v>22</v>
      </c>
      <c r="C27" s="414">
        <v>1.92</v>
      </c>
      <c r="D27" s="415" t="s">
        <v>187</v>
      </c>
      <c r="E27" s="386" t="s">
        <v>187</v>
      </c>
      <c r="F27" s="225"/>
    </row>
    <row r="28" spans="1:6" ht="14.5">
      <c r="A28" s="416" t="s">
        <v>7</v>
      </c>
      <c r="B28" s="417">
        <v>17</v>
      </c>
      <c r="C28" s="338">
        <v>1.53</v>
      </c>
      <c r="D28" s="418" t="s">
        <v>187</v>
      </c>
      <c r="E28" s="390" t="s">
        <v>187</v>
      </c>
      <c r="F28" s="225"/>
    </row>
    <row r="29" spans="1:6" ht="14.5">
      <c r="A29" s="412" t="s">
        <v>8</v>
      </c>
      <c r="B29" s="419">
        <v>25</v>
      </c>
      <c r="C29" s="334">
        <v>3.11</v>
      </c>
      <c r="D29" s="415" t="s">
        <v>187</v>
      </c>
      <c r="E29" s="386" t="s">
        <v>187</v>
      </c>
      <c r="F29" s="225"/>
    </row>
    <row r="30" spans="1:6" ht="14.5">
      <c r="A30" s="416" t="s">
        <v>9</v>
      </c>
      <c r="B30" s="417">
        <v>16</v>
      </c>
      <c r="C30" s="338">
        <v>2.44</v>
      </c>
      <c r="D30" s="418" t="s">
        <v>187</v>
      </c>
      <c r="E30" s="390" t="s">
        <v>187</v>
      </c>
      <c r="F30" s="225"/>
    </row>
    <row r="31" spans="1:6" ht="14.5">
      <c r="A31" s="412" t="s">
        <v>10</v>
      </c>
      <c r="B31" s="419">
        <v>24</v>
      </c>
      <c r="C31" s="334">
        <v>3.04</v>
      </c>
      <c r="D31" s="415" t="s">
        <v>187</v>
      </c>
      <c r="E31" s="386" t="s">
        <v>187</v>
      </c>
      <c r="F31" s="225"/>
    </row>
    <row r="32" spans="1:6" ht="14.5">
      <c r="A32" s="416" t="s">
        <v>11</v>
      </c>
      <c r="B32" s="417">
        <v>13</v>
      </c>
      <c r="C32" s="338">
        <v>2.1800000000000002</v>
      </c>
      <c r="D32" s="418" t="s">
        <v>187</v>
      </c>
      <c r="E32" s="390" t="s">
        <v>187</v>
      </c>
      <c r="F32" s="225"/>
    </row>
    <row r="33" spans="1:6" ht="14.5">
      <c r="A33" s="412" t="s">
        <v>12</v>
      </c>
      <c r="B33" s="419">
        <v>24</v>
      </c>
      <c r="C33" s="334">
        <v>2.15</v>
      </c>
      <c r="D33" s="415" t="s">
        <v>187</v>
      </c>
      <c r="E33" s="386" t="s">
        <v>187</v>
      </c>
      <c r="F33" s="225"/>
    </row>
    <row r="34" spans="1:6" ht="14.5">
      <c r="A34" s="416" t="s">
        <v>21</v>
      </c>
      <c r="B34" s="417">
        <v>12</v>
      </c>
      <c r="C34" s="338">
        <v>2.1</v>
      </c>
      <c r="D34" s="418" t="s">
        <v>187</v>
      </c>
      <c r="E34" s="390" t="s">
        <v>187</v>
      </c>
      <c r="F34" s="225"/>
    </row>
    <row r="35" spans="1:6" ht="14.5">
      <c r="A35" s="412" t="s">
        <v>13</v>
      </c>
      <c r="B35" s="419">
        <v>21</v>
      </c>
      <c r="C35" s="334">
        <v>2.0100000000000002</v>
      </c>
      <c r="D35" s="415" t="s">
        <v>187</v>
      </c>
      <c r="E35" s="386" t="s">
        <v>187</v>
      </c>
      <c r="F35" s="225"/>
    </row>
    <row r="36" spans="1:6" ht="14.5">
      <c r="A36" s="416" t="s">
        <v>14</v>
      </c>
      <c r="B36" s="417">
        <v>23</v>
      </c>
      <c r="C36" s="338">
        <v>2.13</v>
      </c>
      <c r="D36" s="418" t="s">
        <v>187</v>
      </c>
      <c r="E36" s="390" t="s">
        <v>187</v>
      </c>
      <c r="F36" s="225"/>
    </row>
    <row r="37" spans="1:6" ht="14.5">
      <c r="A37" s="412" t="s">
        <v>15</v>
      </c>
      <c r="B37" s="419">
        <v>24</v>
      </c>
      <c r="C37" s="334">
        <v>1.97</v>
      </c>
      <c r="D37" s="415" t="s">
        <v>187</v>
      </c>
      <c r="E37" s="386" t="s">
        <v>187</v>
      </c>
      <c r="F37" s="225"/>
    </row>
    <row r="38" spans="1:6" ht="14.5">
      <c r="A38" s="416" t="s">
        <v>16</v>
      </c>
      <c r="B38" s="417">
        <v>24</v>
      </c>
      <c r="C38" s="338">
        <v>2.27</v>
      </c>
      <c r="D38" s="418" t="s">
        <v>187</v>
      </c>
      <c r="E38" s="390" t="s">
        <v>187</v>
      </c>
      <c r="F38" s="225"/>
    </row>
    <row r="39" spans="1:6" ht="14.5">
      <c r="A39" s="412" t="s">
        <v>17</v>
      </c>
      <c r="B39" s="419">
        <v>12</v>
      </c>
      <c r="C39" s="334">
        <v>1.71</v>
      </c>
      <c r="D39" s="415" t="s">
        <v>187</v>
      </c>
      <c r="E39" s="386" t="s">
        <v>187</v>
      </c>
      <c r="F39" s="225"/>
    </row>
    <row r="40" spans="1:6" ht="14.5">
      <c r="A40" s="416" t="s">
        <v>18</v>
      </c>
      <c r="B40" s="417">
        <v>14</v>
      </c>
      <c r="C40" s="338">
        <v>2.5100000000000002</v>
      </c>
      <c r="D40" s="418" t="s">
        <v>187</v>
      </c>
      <c r="E40" s="390" t="s">
        <v>187</v>
      </c>
      <c r="F40" s="225"/>
    </row>
    <row r="41" spans="1:6" ht="14.5">
      <c r="A41" s="412" t="s">
        <v>19</v>
      </c>
      <c r="B41" s="419">
        <v>24</v>
      </c>
      <c r="C41" s="334">
        <v>2.62</v>
      </c>
      <c r="D41" s="415" t="s">
        <v>187</v>
      </c>
      <c r="E41" s="386" t="s">
        <v>187</v>
      </c>
      <c r="F41" s="225"/>
    </row>
    <row r="42" spans="1:6" ht="15" thickBot="1">
      <c r="A42" s="416" t="s">
        <v>20</v>
      </c>
      <c r="B42" s="417">
        <v>11</v>
      </c>
      <c r="C42" s="338">
        <v>1.98</v>
      </c>
      <c r="D42" s="418" t="s">
        <v>187</v>
      </c>
      <c r="E42" s="390" t="s">
        <v>187</v>
      </c>
      <c r="F42" s="225"/>
    </row>
    <row r="43" spans="1:6" ht="14.5">
      <c r="A43" s="420" t="s">
        <v>26</v>
      </c>
      <c r="B43" s="421">
        <v>21</v>
      </c>
      <c r="C43" s="422">
        <v>0.81</v>
      </c>
      <c r="D43" s="423">
        <v>42</v>
      </c>
      <c r="E43" s="739">
        <v>3.5100000000000002</v>
      </c>
      <c r="F43" s="225"/>
    </row>
    <row r="44" spans="1:6" ht="14.5">
      <c r="A44" s="424" t="s">
        <v>25</v>
      </c>
      <c r="B44" s="425">
        <v>17</v>
      </c>
      <c r="C44" s="426">
        <v>1.17</v>
      </c>
      <c r="D44" s="427">
        <v>33</v>
      </c>
      <c r="E44" s="740">
        <v>6.1400000000000006</v>
      </c>
      <c r="F44" s="225"/>
    </row>
    <row r="45" spans="1:6" ht="15" thickBot="1">
      <c r="A45" s="428" t="s">
        <v>24</v>
      </c>
      <c r="B45" s="429">
        <v>21</v>
      </c>
      <c r="C45" s="430">
        <v>0.72</v>
      </c>
      <c r="D45" s="431">
        <v>41</v>
      </c>
      <c r="E45" s="741">
        <v>3.13</v>
      </c>
      <c r="F45" s="225"/>
    </row>
    <row r="46" spans="1:6" ht="30" customHeight="1">
      <c r="A46" s="1186" t="s">
        <v>458</v>
      </c>
      <c r="B46" s="1186"/>
      <c r="C46" s="1186"/>
      <c r="D46" s="1186"/>
      <c r="E46" s="1186"/>
      <c r="F46" s="225"/>
    </row>
    <row r="47" spans="1:6" ht="15" customHeight="1">
      <c r="A47" s="1187" t="s">
        <v>186</v>
      </c>
      <c r="B47" s="1187"/>
      <c r="C47" s="1187"/>
      <c r="D47" s="1187"/>
      <c r="E47" s="1187"/>
      <c r="F47" s="225"/>
    </row>
    <row r="48" spans="1:6" ht="30" customHeight="1">
      <c r="A48" s="1121" t="s">
        <v>328</v>
      </c>
      <c r="B48" s="1121"/>
      <c r="C48" s="1121"/>
      <c r="D48" s="1121"/>
      <c r="E48" s="1121"/>
      <c r="F48" s="225"/>
    </row>
    <row r="49" spans="1:6" ht="14.5" customHeight="1">
      <c r="A49" s="1188" t="s">
        <v>318</v>
      </c>
      <c r="B49" s="1188"/>
      <c r="C49" s="1188"/>
      <c r="D49" s="1188"/>
      <c r="E49" s="1188"/>
      <c r="F49" s="225"/>
    </row>
    <row r="50" spans="1:6" ht="14.5" customHeight="1">
      <c r="A50" s="1179" t="s">
        <v>353</v>
      </c>
      <c r="B50" s="1179"/>
      <c r="C50" s="1179"/>
      <c r="D50" s="1179"/>
      <c r="E50" s="1179"/>
      <c r="F50" s="225"/>
    </row>
    <row r="51" spans="1:6" ht="14.5">
      <c r="A51" s="157"/>
      <c r="B51" s="157"/>
      <c r="C51" s="157"/>
      <c r="D51" s="157"/>
      <c r="E51" s="157"/>
      <c r="F51" s="157"/>
    </row>
    <row r="52" spans="1:6" ht="23.5">
      <c r="A52" s="1050">
        <v>2019</v>
      </c>
      <c r="B52" s="1050"/>
      <c r="C52" s="1050"/>
      <c r="D52" s="1050"/>
      <c r="E52" s="1050"/>
      <c r="F52" s="409"/>
    </row>
    <row r="53" spans="1:6" ht="14.5">
      <c r="A53" s="157"/>
      <c r="B53" s="157"/>
      <c r="C53" s="157"/>
      <c r="D53" s="157"/>
      <c r="E53" s="157"/>
      <c r="F53" s="157"/>
    </row>
    <row r="54" spans="1:6" s="21" customFormat="1" ht="30" customHeight="1">
      <c r="A54" s="1084" t="s">
        <v>507</v>
      </c>
      <c r="B54" s="1084"/>
      <c r="C54" s="1084"/>
      <c r="D54" s="1084"/>
      <c r="E54" s="1084"/>
      <c r="F54" s="936"/>
    </row>
    <row r="55" spans="1:6" ht="14.5">
      <c r="A55" s="1093" t="s">
        <v>5</v>
      </c>
      <c r="B55" s="1093" t="s">
        <v>306</v>
      </c>
      <c r="C55" s="1093"/>
      <c r="D55" s="1093" t="s">
        <v>350</v>
      </c>
      <c r="E55" s="1093"/>
      <c r="F55" s="157"/>
    </row>
    <row r="56" spans="1:6" ht="14.5">
      <c r="A56" s="1093"/>
      <c r="B56" s="810" t="s">
        <v>171</v>
      </c>
      <c r="C56" s="810" t="s">
        <v>172</v>
      </c>
      <c r="D56" s="810" t="s">
        <v>171</v>
      </c>
      <c r="E56" s="810" t="s">
        <v>172</v>
      </c>
      <c r="F56" s="157"/>
    </row>
    <row r="57" spans="1:6" ht="15" thickBot="1">
      <c r="A57" s="1172"/>
      <c r="B57" s="1177" t="s">
        <v>43</v>
      </c>
      <c r="C57" s="1177"/>
      <c r="D57" s="1177"/>
      <c r="E57" s="1177"/>
      <c r="F57" s="157"/>
    </row>
    <row r="58" spans="1:6" ht="14.5">
      <c r="A58" s="412" t="s">
        <v>6</v>
      </c>
      <c r="B58" s="419">
        <v>42.7</v>
      </c>
      <c r="C58" s="334">
        <v>2.65</v>
      </c>
      <c r="D58" s="415">
        <v>97.2</v>
      </c>
      <c r="E58" s="386">
        <v>0.65</v>
      </c>
      <c r="F58" s="157"/>
    </row>
    <row r="59" spans="1:6" ht="14.5">
      <c r="A59" s="416" t="s">
        <v>7</v>
      </c>
      <c r="B59" s="417">
        <v>43.1</v>
      </c>
      <c r="C59" s="338">
        <v>2.15</v>
      </c>
      <c r="D59" s="418">
        <v>96.4</v>
      </c>
      <c r="E59" s="390">
        <v>0.67</v>
      </c>
      <c r="F59" s="157"/>
    </row>
    <row r="60" spans="1:6" ht="14.5">
      <c r="A60" s="412" t="s">
        <v>8</v>
      </c>
      <c r="B60" s="419">
        <v>60.800000000000004</v>
      </c>
      <c r="C60" s="334">
        <v>3.5300000000000002</v>
      </c>
      <c r="D60" s="415">
        <v>98.800000000000011</v>
      </c>
      <c r="E60" s="386">
        <v>0.64</v>
      </c>
      <c r="F60" s="157"/>
    </row>
    <row r="61" spans="1:6" ht="14.5">
      <c r="A61" s="416" t="s">
        <v>9</v>
      </c>
      <c r="B61" s="417">
        <v>64.3</v>
      </c>
      <c r="C61" s="338">
        <v>2.67</v>
      </c>
      <c r="D61" s="418">
        <v>99.2</v>
      </c>
      <c r="E61" s="390">
        <v>0.46</v>
      </c>
      <c r="F61" s="157"/>
    </row>
    <row r="62" spans="1:6" ht="14.5">
      <c r="A62" s="412" t="s">
        <v>10</v>
      </c>
      <c r="B62" s="419">
        <v>48.1</v>
      </c>
      <c r="C62" s="334">
        <v>2.69</v>
      </c>
      <c r="D62" s="415">
        <v>98.2</v>
      </c>
      <c r="E62" s="386">
        <v>0.66</v>
      </c>
      <c r="F62" s="157"/>
    </row>
    <row r="63" spans="1:6" ht="14.5">
      <c r="A63" s="416" t="s">
        <v>11</v>
      </c>
      <c r="B63" s="417">
        <v>57.5</v>
      </c>
      <c r="C63" s="338">
        <v>2.44</v>
      </c>
      <c r="D63" s="418">
        <v>99.2</v>
      </c>
      <c r="E63" s="390">
        <v>0.42</v>
      </c>
      <c r="F63" s="157"/>
    </row>
    <row r="64" spans="1:6" ht="14.5">
      <c r="A64" s="412" t="s">
        <v>12</v>
      </c>
      <c r="B64" s="419">
        <v>48.400000000000006</v>
      </c>
      <c r="C64" s="334">
        <v>2.48</v>
      </c>
      <c r="D64" s="415">
        <v>97.800000000000011</v>
      </c>
      <c r="E64" s="386">
        <v>0.61</v>
      </c>
      <c r="F64" s="157"/>
    </row>
    <row r="65" spans="1:6" ht="14.5">
      <c r="A65" s="416" t="s">
        <v>21</v>
      </c>
      <c r="B65" s="417">
        <v>62.6</v>
      </c>
      <c r="C65" s="338">
        <v>3.09</v>
      </c>
      <c r="D65" s="418">
        <v>99.600000000000009</v>
      </c>
      <c r="E65" s="390">
        <v>0.42</v>
      </c>
      <c r="F65" s="157"/>
    </row>
    <row r="66" spans="1:6" ht="14.5">
      <c r="A66" s="412" t="s">
        <v>13</v>
      </c>
      <c r="B66" s="419">
        <v>47.300000000000004</v>
      </c>
      <c r="C66" s="334">
        <v>2.35</v>
      </c>
      <c r="D66" s="415">
        <v>97</v>
      </c>
      <c r="E66" s="386">
        <v>0.67</v>
      </c>
      <c r="F66" s="157"/>
    </row>
    <row r="67" spans="1:6" ht="14.5">
      <c r="A67" s="416" t="s">
        <v>14</v>
      </c>
      <c r="B67" s="417">
        <v>48.1</v>
      </c>
      <c r="C67" s="338">
        <v>2.17</v>
      </c>
      <c r="D67" s="418">
        <v>96.9</v>
      </c>
      <c r="E67" s="390">
        <v>0.67</v>
      </c>
      <c r="F67" s="157"/>
    </row>
    <row r="68" spans="1:6" ht="14.5">
      <c r="A68" s="412" t="s">
        <v>15</v>
      </c>
      <c r="B68" s="419">
        <v>49.300000000000004</v>
      </c>
      <c r="C68" s="334">
        <v>2.44</v>
      </c>
      <c r="D68" s="415">
        <v>97.600000000000009</v>
      </c>
      <c r="E68" s="386">
        <v>0.64</v>
      </c>
      <c r="F68" s="157"/>
    </row>
    <row r="69" spans="1:6" ht="14.5">
      <c r="A69" s="416" t="s">
        <v>16</v>
      </c>
      <c r="B69" s="417">
        <v>49.6</v>
      </c>
      <c r="C69" s="338">
        <v>2.79</v>
      </c>
      <c r="D69" s="418">
        <v>96.300000000000011</v>
      </c>
      <c r="E69" s="390">
        <v>0.91</v>
      </c>
      <c r="F69" s="157"/>
    </row>
    <row r="70" spans="1:6" ht="14.5">
      <c r="A70" s="412" t="s">
        <v>17</v>
      </c>
      <c r="B70" s="419">
        <v>58.900000000000006</v>
      </c>
      <c r="C70" s="334">
        <v>2.7</v>
      </c>
      <c r="D70" s="415">
        <v>97.9</v>
      </c>
      <c r="E70" s="386">
        <v>0.59</v>
      </c>
      <c r="F70" s="157"/>
    </row>
    <row r="71" spans="1:6" ht="14.5">
      <c r="A71" s="416" t="s">
        <v>18</v>
      </c>
      <c r="B71" s="417">
        <v>64.400000000000006</v>
      </c>
      <c r="C71" s="338">
        <v>3</v>
      </c>
      <c r="D71" s="418">
        <v>99.4</v>
      </c>
      <c r="E71" s="390">
        <v>0.32</v>
      </c>
      <c r="F71" s="157"/>
    </row>
    <row r="72" spans="1:6" ht="14.5">
      <c r="A72" s="412" t="s">
        <v>19</v>
      </c>
      <c r="B72" s="419">
        <v>50.6</v>
      </c>
      <c r="C72" s="334">
        <v>2.36</v>
      </c>
      <c r="D72" s="415">
        <v>96.9</v>
      </c>
      <c r="E72" s="386">
        <v>0.81</v>
      </c>
      <c r="F72" s="157"/>
    </row>
    <row r="73" spans="1:6" ht="15" thickBot="1">
      <c r="A73" s="416" t="s">
        <v>20</v>
      </c>
      <c r="B73" s="417">
        <v>61.1</v>
      </c>
      <c r="C73" s="338">
        <v>2.66</v>
      </c>
      <c r="D73" s="418">
        <v>98.5</v>
      </c>
      <c r="E73" s="390">
        <v>0.56000000000000005</v>
      </c>
      <c r="F73" s="157"/>
    </row>
    <row r="74" spans="1:6" ht="14.5">
      <c r="A74" s="420" t="s">
        <v>26</v>
      </c>
      <c r="B74" s="421">
        <v>46.6</v>
      </c>
      <c r="C74" s="422">
        <v>0.96</v>
      </c>
      <c r="D74" s="423">
        <v>97.100000000000009</v>
      </c>
      <c r="E74" s="739">
        <v>0.27</v>
      </c>
      <c r="F74" s="157"/>
    </row>
    <row r="75" spans="1:6" ht="14.5">
      <c r="A75" s="424" t="s">
        <v>25</v>
      </c>
      <c r="B75" s="425">
        <v>61.5</v>
      </c>
      <c r="C75" s="426">
        <v>1.36</v>
      </c>
      <c r="D75" s="427">
        <v>98.800000000000011</v>
      </c>
      <c r="E75" s="740">
        <v>0.25</v>
      </c>
      <c r="F75" s="157"/>
    </row>
    <row r="76" spans="1:6" ht="15" thickBot="1">
      <c r="A76" s="428" t="s">
        <v>24</v>
      </c>
      <c r="B76" s="429">
        <v>49.400000000000006</v>
      </c>
      <c r="C76" s="430">
        <v>0.83000000000000007</v>
      </c>
      <c r="D76" s="431">
        <v>97.4</v>
      </c>
      <c r="E76" s="741">
        <v>0.22</v>
      </c>
      <c r="F76" s="157"/>
    </row>
    <row r="77" spans="1:6" ht="15" thickBot="1">
      <c r="A77" s="1183" t="s">
        <v>321</v>
      </c>
      <c r="B77" s="1184"/>
      <c r="C77" s="1184"/>
      <c r="D77" s="1184"/>
      <c r="E77" s="1185"/>
      <c r="F77" s="157"/>
    </row>
    <row r="78" spans="1:6" ht="14.5">
      <c r="A78" s="412" t="s">
        <v>6</v>
      </c>
      <c r="B78" s="413">
        <v>19</v>
      </c>
      <c r="C78" s="414">
        <v>2.2000000000000002</v>
      </c>
      <c r="D78" s="415" t="s">
        <v>187</v>
      </c>
      <c r="E78" s="386" t="s">
        <v>187</v>
      </c>
      <c r="F78" s="157"/>
    </row>
    <row r="79" spans="1:6" ht="14.5">
      <c r="A79" s="416" t="s">
        <v>7</v>
      </c>
      <c r="B79" s="417">
        <v>20</v>
      </c>
      <c r="C79" s="338">
        <v>1.85</v>
      </c>
      <c r="D79" s="418">
        <v>47</v>
      </c>
      <c r="E79" s="390">
        <v>6.98</v>
      </c>
      <c r="F79" s="157"/>
    </row>
    <row r="80" spans="1:6" ht="14.5">
      <c r="A80" s="412" t="s">
        <v>8</v>
      </c>
      <c r="B80" s="419">
        <v>30</v>
      </c>
      <c r="C80" s="334">
        <v>3.8200000000000003</v>
      </c>
      <c r="D80" s="415" t="s">
        <v>187</v>
      </c>
      <c r="E80" s="386" t="s">
        <v>187</v>
      </c>
      <c r="F80" s="157"/>
    </row>
    <row r="81" spans="1:6" ht="14.5">
      <c r="A81" s="416" t="s">
        <v>9</v>
      </c>
      <c r="B81" s="417">
        <v>18</v>
      </c>
      <c r="C81" s="338">
        <v>2.59</v>
      </c>
      <c r="D81" s="418" t="s">
        <v>187</v>
      </c>
      <c r="E81" s="390" t="s">
        <v>187</v>
      </c>
      <c r="F81" s="157"/>
    </row>
    <row r="82" spans="1:6" ht="14.5">
      <c r="A82" s="412" t="s">
        <v>10</v>
      </c>
      <c r="B82" s="419">
        <v>27</v>
      </c>
      <c r="C82" s="334">
        <v>2.82</v>
      </c>
      <c r="D82" s="415" t="s">
        <v>187</v>
      </c>
      <c r="E82" s="386" t="s">
        <v>187</v>
      </c>
      <c r="F82" s="157"/>
    </row>
    <row r="83" spans="1:6" ht="14.5">
      <c r="A83" s="416" t="s">
        <v>11</v>
      </c>
      <c r="B83" s="417">
        <v>19</v>
      </c>
      <c r="C83" s="338">
        <v>2.46</v>
      </c>
      <c r="D83" s="418" t="s">
        <v>187</v>
      </c>
      <c r="E83" s="390" t="s">
        <v>187</v>
      </c>
      <c r="F83" s="157"/>
    </row>
    <row r="84" spans="1:6" ht="14.5">
      <c r="A84" s="412" t="s">
        <v>12</v>
      </c>
      <c r="B84" s="419">
        <v>25</v>
      </c>
      <c r="C84" s="334">
        <v>2.48</v>
      </c>
      <c r="D84" s="415" t="s">
        <v>187</v>
      </c>
      <c r="E84" s="386" t="s">
        <v>187</v>
      </c>
      <c r="F84" s="157"/>
    </row>
    <row r="85" spans="1:6" ht="14.5">
      <c r="A85" s="416" t="s">
        <v>21</v>
      </c>
      <c r="B85" s="417">
        <v>14</v>
      </c>
      <c r="C85" s="338">
        <v>2.5500000000000003</v>
      </c>
      <c r="D85" s="418" t="s">
        <v>187</v>
      </c>
      <c r="E85" s="390" t="s">
        <v>187</v>
      </c>
      <c r="F85" s="157"/>
    </row>
    <row r="86" spans="1:6" ht="14.5">
      <c r="A86" s="412" t="s">
        <v>13</v>
      </c>
      <c r="B86" s="419">
        <v>22</v>
      </c>
      <c r="C86" s="334">
        <v>2.23</v>
      </c>
      <c r="D86" s="415" t="s">
        <v>187</v>
      </c>
      <c r="E86" s="386" t="s">
        <v>187</v>
      </c>
      <c r="F86" s="157"/>
    </row>
    <row r="87" spans="1:6" ht="14.5">
      <c r="A87" s="416" t="s">
        <v>14</v>
      </c>
      <c r="B87" s="417">
        <v>28</v>
      </c>
      <c r="C87" s="338">
        <v>2.2400000000000002</v>
      </c>
      <c r="D87" s="418" t="s">
        <v>187</v>
      </c>
      <c r="E87" s="390" t="s">
        <v>187</v>
      </c>
      <c r="F87" s="157"/>
    </row>
    <row r="88" spans="1:6" ht="14.5">
      <c r="A88" s="412" t="s">
        <v>15</v>
      </c>
      <c r="B88" s="419">
        <v>27</v>
      </c>
      <c r="C88" s="334">
        <v>2.5</v>
      </c>
      <c r="D88" s="415" t="s">
        <v>187</v>
      </c>
      <c r="E88" s="386" t="s">
        <v>187</v>
      </c>
      <c r="F88" s="157"/>
    </row>
    <row r="89" spans="1:6" ht="14.5">
      <c r="A89" s="416" t="s">
        <v>16</v>
      </c>
      <c r="B89" s="417">
        <v>28</v>
      </c>
      <c r="C89" s="338">
        <v>3.12</v>
      </c>
      <c r="D89" s="418" t="s">
        <v>187</v>
      </c>
      <c r="E89" s="390" t="s">
        <v>187</v>
      </c>
      <c r="F89" s="157"/>
    </row>
    <row r="90" spans="1:6" ht="14.5">
      <c r="A90" s="412" t="s">
        <v>17</v>
      </c>
      <c r="B90" s="419">
        <v>15</v>
      </c>
      <c r="C90" s="334">
        <v>2.14</v>
      </c>
      <c r="D90" s="415" t="s">
        <v>187</v>
      </c>
      <c r="E90" s="386" t="s">
        <v>187</v>
      </c>
      <c r="F90" s="157"/>
    </row>
    <row r="91" spans="1:6" ht="14.5">
      <c r="A91" s="416" t="s">
        <v>18</v>
      </c>
      <c r="B91" s="417">
        <v>15</v>
      </c>
      <c r="C91" s="338">
        <v>2.77</v>
      </c>
      <c r="D91" s="418" t="s">
        <v>187</v>
      </c>
      <c r="E91" s="390" t="s">
        <v>187</v>
      </c>
      <c r="F91" s="157"/>
    </row>
    <row r="92" spans="1:6" ht="14.5">
      <c r="A92" s="412" t="s">
        <v>19</v>
      </c>
      <c r="B92" s="419">
        <v>25</v>
      </c>
      <c r="C92" s="334">
        <v>2.4900000000000002</v>
      </c>
      <c r="D92" s="415" t="s">
        <v>187</v>
      </c>
      <c r="E92" s="386" t="s">
        <v>187</v>
      </c>
      <c r="F92" s="157"/>
    </row>
    <row r="93" spans="1:6" ht="15" thickBot="1">
      <c r="A93" s="416" t="s">
        <v>20</v>
      </c>
      <c r="B93" s="417">
        <v>15</v>
      </c>
      <c r="C93" s="338">
        <v>2.3000000000000003</v>
      </c>
      <c r="D93" s="418" t="s">
        <v>187</v>
      </c>
      <c r="E93" s="390" t="s">
        <v>187</v>
      </c>
      <c r="F93" s="157"/>
    </row>
    <row r="94" spans="1:6" ht="14.5">
      <c r="A94" s="420" t="s">
        <v>26</v>
      </c>
      <c r="B94" s="421">
        <v>23</v>
      </c>
      <c r="C94" s="422">
        <v>0.91</v>
      </c>
      <c r="D94" s="423">
        <v>44</v>
      </c>
      <c r="E94" s="739">
        <v>3.49</v>
      </c>
      <c r="F94" s="157"/>
    </row>
    <row r="95" spans="1:6" ht="14.5">
      <c r="A95" s="424" t="s">
        <v>25</v>
      </c>
      <c r="B95" s="425">
        <v>20</v>
      </c>
      <c r="C95" s="426">
        <v>1.36</v>
      </c>
      <c r="D95" s="427">
        <v>58</v>
      </c>
      <c r="E95" s="740">
        <v>6.73</v>
      </c>
      <c r="F95" s="157"/>
    </row>
    <row r="96" spans="1:6" ht="15" thickBot="1">
      <c r="A96" s="428" t="s">
        <v>24</v>
      </c>
      <c r="B96" s="429">
        <v>23</v>
      </c>
      <c r="C96" s="430">
        <v>0.81</v>
      </c>
      <c r="D96" s="431">
        <v>46</v>
      </c>
      <c r="E96" s="741">
        <v>3.18</v>
      </c>
      <c r="F96" s="157"/>
    </row>
    <row r="97" spans="1:6" ht="30" customHeight="1">
      <c r="A97" s="1186" t="s">
        <v>459</v>
      </c>
      <c r="B97" s="1186"/>
      <c r="C97" s="1186"/>
      <c r="D97" s="1186"/>
      <c r="E97" s="1186"/>
      <c r="F97" s="157"/>
    </row>
    <row r="98" spans="1:6" ht="15" customHeight="1">
      <c r="A98" s="1187" t="s">
        <v>186</v>
      </c>
      <c r="B98" s="1187"/>
      <c r="C98" s="1187"/>
      <c r="D98" s="1187"/>
      <c r="E98" s="1187"/>
      <c r="F98" s="157"/>
    </row>
    <row r="99" spans="1:6" ht="15" customHeight="1">
      <c r="A99" s="1188" t="s">
        <v>320</v>
      </c>
      <c r="B99" s="1188"/>
      <c r="C99" s="1188"/>
      <c r="D99" s="1188"/>
      <c r="E99" s="1188"/>
      <c r="F99" s="157"/>
    </row>
    <row r="100" spans="1:6" ht="30" customHeight="1">
      <c r="A100" s="1121" t="s">
        <v>354</v>
      </c>
      <c r="B100" s="1121"/>
      <c r="C100" s="1121"/>
      <c r="D100" s="1121"/>
      <c r="E100" s="1121"/>
    </row>
  </sheetData>
  <mergeCells count="23">
    <mergeCell ref="A97:E97"/>
    <mergeCell ref="A98:E98"/>
    <mergeCell ref="A99:E99"/>
    <mergeCell ref="A100:E100"/>
    <mergeCell ref="A77:E77"/>
    <mergeCell ref="A26:E26"/>
    <mergeCell ref="A52:E52"/>
    <mergeCell ref="A55:A57"/>
    <mergeCell ref="B55:C55"/>
    <mergeCell ref="D55:E55"/>
    <mergeCell ref="B57:E57"/>
    <mergeCell ref="A46:E46"/>
    <mergeCell ref="A47:E47"/>
    <mergeCell ref="A48:E48"/>
    <mergeCell ref="A49:E49"/>
    <mergeCell ref="A50:E50"/>
    <mergeCell ref="A54:E54"/>
    <mergeCell ref="A1:E1"/>
    <mergeCell ref="A4:A6"/>
    <mergeCell ref="B4:C4"/>
    <mergeCell ref="D4:E4"/>
    <mergeCell ref="B6:E6"/>
    <mergeCell ref="A3:E3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selection sqref="A1:J1"/>
    </sheetView>
  </sheetViews>
  <sheetFormatPr baseColWidth="10" defaultColWidth="11" defaultRowHeight="14"/>
  <cols>
    <col min="1" max="1" width="22.33203125" style="30" customWidth="1"/>
    <col min="2" max="6" width="11" style="30"/>
    <col min="7" max="7" width="23.58203125" style="30" customWidth="1"/>
    <col min="8" max="8" width="11" style="30"/>
    <col min="9" max="9" width="33" style="30" customWidth="1"/>
    <col min="10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4.5">
      <c r="A3" s="1190" t="s">
        <v>586</v>
      </c>
      <c r="B3" s="1190"/>
      <c r="C3" s="1190"/>
      <c r="D3" s="1190"/>
      <c r="E3" s="1190"/>
      <c r="F3" s="1190"/>
      <c r="G3" s="1190"/>
      <c r="H3" s="1190"/>
      <c r="I3" s="1190"/>
      <c r="J3" s="1190"/>
      <c r="L3" s="56"/>
    </row>
    <row r="4" spans="1:22" ht="15" thickBot="1">
      <c r="A4" s="767"/>
      <c r="B4" s="767" t="s">
        <v>99</v>
      </c>
      <c r="C4" s="767" t="s">
        <v>172</v>
      </c>
      <c r="D4" s="767" t="s">
        <v>366</v>
      </c>
      <c r="E4" s="767" t="s">
        <v>367</v>
      </c>
      <c r="F4" s="767" t="s">
        <v>368</v>
      </c>
      <c r="G4" s="767" t="s">
        <v>369</v>
      </c>
      <c r="H4" s="767" t="s">
        <v>370</v>
      </c>
      <c r="I4" s="767" t="s">
        <v>371</v>
      </c>
      <c r="J4" s="767" t="s">
        <v>372</v>
      </c>
      <c r="L4" s="69"/>
    </row>
    <row r="5" spans="1:22">
      <c r="A5" s="782" t="s">
        <v>207</v>
      </c>
      <c r="B5" s="275">
        <v>4.9826056000000003</v>
      </c>
      <c r="C5" s="392">
        <v>1.4179499999999999E-2</v>
      </c>
      <c r="D5" s="393">
        <v>3</v>
      </c>
      <c r="E5" s="394">
        <v>4</v>
      </c>
      <c r="F5" s="394">
        <v>5</v>
      </c>
      <c r="G5" s="393">
        <v>5</v>
      </c>
      <c r="H5" s="394">
        <v>6</v>
      </c>
      <c r="I5" s="394">
        <v>6</v>
      </c>
      <c r="J5" s="393">
        <v>6</v>
      </c>
      <c r="L5" s="69"/>
    </row>
    <row r="6" spans="1:22" s="55" customFormat="1">
      <c r="A6" s="783" t="s">
        <v>373</v>
      </c>
      <c r="B6" s="274">
        <v>5.3087457000000002</v>
      </c>
      <c r="C6" s="395">
        <v>1.1734369999999999E-2</v>
      </c>
      <c r="D6" s="396">
        <v>3</v>
      </c>
      <c r="E6" s="397">
        <v>4</v>
      </c>
      <c r="F6" s="397">
        <v>5</v>
      </c>
      <c r="G6" s="396">
        <v>6</v>
      </c>
      <c r="H6" s="397">
        <v>6</v>
      </c>
      <c r="I6" s="397">
        <v>6</v>
      </c>
      <c r="J6" s="396">
        <v>6</v>
      </c>
      <c r="L6" s="69"/>
    </row>
    <row r="7" spans="1:22" ht="24">
      <c r="A7" s="782" t="s">
        <v>374</v>
      </c>
      <c r="B7" s="275">
        <v>4.0398632000000001</v>
      </c>
      <c r="C7" s="392">
        <v>1.66293E-2</v>
      </c>
      <c r="D7" s="393">
        <v>1</v>
      </c>
      <c r="E7" s="394">
        <v>1</v>
      </c>
      <c r="F7" s="394">
        <v>3</v>
      </c>
      <c r="G7" s="393">
        <v>4</v>
      </c>
      <c r="H7" s="394">
        <v>5</v>
      </c>
      <c r="I7" s="394">
        <v>6</v>
      </c>
      <c r="J7" s="393">
        <v>6</v>
      </c>
      <c r="L7" s="69"/>
    </row>
    <row r="8" spans="1:22">
      <c r="A8" s="783" t="s">
        <v>208</v>
      </c>
      <c r="B8" s="274">
        <v>3.4025685999999999</v>
      </c>
      <c r="C8" s="395">
        <v>1.8709529999999999E-2</v>
      </c>
      <c r="D8" s="396">
        <v>1</v>
      </c>
      <c r="E8" s="397">
        <v>1</v>
      </c>
      <c r="F8" s="397">
        <v>2</v>
      </c>
      <c r="G8" s="396">
        <v>3</v>
      </c>
      <c r="H8" s="397">
        <v>4</v>
      </c>
      <c r="I8" s="397">
        <v>5</v>
      </c>
      <c r="J8" s="396">
        <v>6</v>
      </c>
      <c r="L8" s="69"/>
    </row>
    <row r="9" spans="1:22">
      <c r="A9" s="782" t="s">
        <v>375</v>
      </c>
      <c r="B9" s="275">
        <v>4.3092806000000001</v>
      </c>
      <c r="C9" s="392">
        <v>1.524961E-2</v>
      </c>
      <c r="D9" s="393">
        <v>2</v>
      </c>
      <c r="E9" s="394">
        <v>2</v>
      </c>
      <c r="F9" s="394">
        <v>4</v>
      </c>
      <c r="G9" s="393">
        <v>4</v>
      </c>
      <c r="H9" s="394">
        <v>5</v>
      </c>
      <c r="I9" s="394">
        <v>6</v>
      </c>
      <c r="J9" s="393">
        <v>6</v>
      </c>
      <c r="L9" s="69"/>
    </row>
    <row r="10" spans="1:22" ht="24">
      <c r="A10" s="783" t="s">
        <v>376</v>
      </c>
      <c r="B10" s="274">
        <v>4.8027246999999997</v>
      </c>
      <c r="C10" s="395">
        <v>1.5384149999999999E-2</v>
      </c>
      <c r="D10" s="396">
        <v>3</v>
      </c>
      <c r="E10" s="397">
        <v>4</v>
      </c>
      <c r="F10" s="397">
        <v>4</v>
      </c>
      <c r="G10" s="396">
        <v>5</v>
      </c>
      <c r="H10" s="397">
        <v>6</v>
      </c>
      <c r="I10" s="397">
        <v>6</v>
      </c>
      <c r="J10" s="396">
        <v>6</v>
      </c>
      <c r="L10" s="69"/>
    </row>
    <row r="11" spans="1:22" ht="24">
      <c r="A11" s="782" t="s">
        <v>377</v>
      </c>
      <c r="B11" s="275">
        <v>4.9352378999999997</v>
      </c>
      <c r="C11" s="392">
        <v>1.10805E-2</v>
      </c>
      <c r="D11" s="393">
        <v>3</v>
      </c>
      <c r="E11" s="394">
        <v>4</v>
      </c>
      <c r="F11" s="394">
        <v>4</v>
      </c>
      <c r="G11" s="393">
        <v>5</v>
      </c>
      <c r="H11" s="394">
        <v>6</v>
      </c>
      <c r="I11" s="394">
        <v>6</v>
      </c>
      <c r="J11" s="393">
        <v>6</v>
      </c>
      <c r="L11" s="69"/>
    </row>
    <row r="12" spans="1:22" ht="24">
      <c r="A12" s="783" t="s">
        <v>378</v>
      </c>
      <c r="B12" s="274">
        <v>4.7285639000000002</v>
      </c>
      <c r="C12" s="395">
        <v>1.464068E-2</v>
      </c>
      <c r="D12" s="396">
        <v>2</v>
      </c>
      <c r="E12" s="397">
        <v>3</v>
      </c>
      <c r="F12" s="397">
        <v>4</v>
      </c>
      <c r="G12" s="396">
        <v>5</v>
      </c>
      <c r="H12" s="397">
        <v>6</v>
      </c>
      <c r="I12" s="397">
        <v>6</v>
      </c>
      <c r="J12" s="396">
        <v>6</v>
      </c>
      <c r="L12" s="69"/>
    </row>
    <row r="13" spans="1:22">
      <c r="A13" s="782" t="s">
        <v>379</v>
      </c>
      <c r="B13" s="275">
        <v>3.3877473</v>
      </c>
      <c r="C13" s="392">
        <v>2.1086259999999999E-2</v>
      </c>
      <c r="D13" s="393">
        <v>1</v>
      </c>
      <c r="E13" s="394">
        <v>1</v>
      </c>
      <c r="F13" s="394">
        <v>2</v>
      </c>
      <c r="G13" s="393">
        <v>4</v>
      </c>
      <c r="H13" s="394">
        <v>5</v>
      </c>
      <c r="I13" s="394">
        <v>6</v>
      </c>
      <c r="J13" s="393">
        <v>6</v>
      </c>
      <c r="L13" s="69"/>
    </row>
    <row r="14" spans="1:22">
      <c r="A14" s="784" t="s">
        <v>380</v>
      </c>
      <c r="B14" s="785">
        <v>4.6353841999999998</v>
      </c>
      <c r="C14" s="786">
        <v>1.269266E-2</v>
      </c>
      <c r="D14" s="787">
        <v>2</v>
      </c>
      <c r="E14" s="788">
        <v>3</v>
      </c>
      <c r="F14" s="788">
        <v>4</v>
      </c>
      <c r="G14" s="787">
        <v>5</v>
      </c>
      <c r="H14" s="788">
        <v>5</v>
      </c>
      <c r="I14" s="788">
        <v>6</v>
      </c>
      <c r="J14" s="787">
        <v>6</v>
      </c>
      <c r="L14" s="69"/>
    </row>
    <row r="15" spans="1:22" ht="14.5" customHeight="1">
      <c r="A15" s="1189" t="s">
        <v>397</v>
      </c>
      <c r="B15" s="1189"/>
      <c r="C15" s="1189"/>
      <c r="D15" s="1189"/>
      <c r="E15" s="1189"/>
      <c r="F15" s="1189"/>
      <c r="G15" s="1189"/>
      <c r="H15" s="1189"/>
      <c r="I15" s="1189"/>
      <c r="J15" s="1189"/>
      <c r="L15" s="69"/>
    </row>
    <row r="16" spans="1:22">
      <c r="A16" s="1179" t="s">
        <v>591</v>
      </c>
      <c r="B16" s="1179"/>
      <c r="C16" s="1179"/>
      <c r="D16" s="1179"/>
      <c r="E16" s="1179"/>
      <c r="F16" s="1179"/>
      <c r="G16" s="1179"/>
      <c r="H16" s="1179"/>
      <c r="I16" s="1179"/>
      <c r="J16" s="1179"/>
      <c r="L16" s="69"/>
    </row>
    <row r="17" spans="1:12" s="69" customFormat="1">
      <c r="A17" s="1188" t="s">
        <v>381</v>
      </c>
      <c r="B17" s="1188"/>
      <c r="C17" s="1188"/>
      <c r="D17" s="1188"/>
      <c r="E17" s="1188"/>
      <c r="F17" s="1188"/>
      <c r="G17" s="1188"/>
      <c r="H17" s="1188"/>
      <c r="I17" s="1188"/>
      <c r="J17" s="1188"/>
    </row>
    <row r="18" spans="1:12" s="69" customFormat="1">
      <c r="A18" s="398"/>
      <c r="B18" s="398"/>
      <c r="C18" s="398"/>
      <c r="D18" s="398"/>
      <c r="E18" s="398"/>
      <c r="F18" s="398"/>
      <c r="G18" s="398"/>
      <c r="H18" s="398"/>
      <c r="I18" s="398"/>
      <c r="J18" s="398"/>
    </row>
    <row r="19" spans="1:12" s="69" customFormat="1" ht="23.5">
      <c r="A19" s="1050">
        <v>2019</v>
      </c>
      <c r="B19" s="1050"/>
      <c r="C19" s="1050"/>
      <c r="D19" s="1050"/>
      <c r="E19" s="1050"/>
      <c r="F19" s="1050"/>
      <c r="G19" s="1050"/>
      <c r="H19" s="1050"/>
      <c r="I19" s="1050"/>
      <c r="J19" s="1050"/>
    </row>
    <row r="20" spans="1:12" s="71" customFormat="1">
      <c r="A20" s="398"/>
      <c r="B20" s="398"/>
      <c r="C20" s="398"/>
      <c r="D20" s="398"/>
      <c r="E20" s="398"/>
      <c r="F20" s="398"/>
      <c r="G20" s="398"/>
      <c r="H20" s="398"/>
      <c r="I20" s="398"/>
      <c r="J20" s="398"/>
    </row>
    <row r="21" spans="1:12" ht="14.5">
      <c r="A21" s="1190" t="s">
        <v>587</v>
      </c>
      <c r="B21" s="1190"/>
      <c r="C21" s="1190"/>
      <c r="D21" s="1190"/>
      <c r="E21" s="1190"/>
      <c r="F21" s="1190"/>
      <c r="G21" s="1190"/>
      <c r="H21" s="1190"/>
      <c r="I21" s="1190"/>
      <c r="J21" s="1190"/>
      <c r="K21" s="69"/>
      <c r="L21" s="69"/>
    </row>
    <row r="22" spans="1:12" ht="15" thickBot="1">
      <c r="A22" s="767" t="s">
        <v>382</v>
      </c>
      <c r="B22" s="767" t="s">
        <v>99</v>
      </c>
      <c r="C22" s="767" t="s">
        <v>172</v>
      </c>
      <c r="D22" s="767" t="s">
        <v>383</v>
      </c>
      <c r="E22" s="767" t="s">
        <v>384</v>
      </c>
      <c r="F22" s="767" t="s">
        <v>180</v>
      </c>
      <c r="G22" s="767" t="s">
        <v>385</v>
      </c>
      <c r="H22" s="767" t="s">
        <v>181</v>
      </c>
      <c r="I22" s="767" t="s">
        <v>386</v>
      </c>
      <c r="J22" s="767" t="s">
        <v>387</v>
      </c>
      <c r="K22" s="69"/>
      <c r="L22" s="69"/>
    </row>
    <row r="23" spans="1:12">
      <c r="A23" s="789" t="s">
        <v>207</v>
      </c>
      <c r="B23" s="399">
        <v>4.9721595253248827</v>
      </c>
      <c r="C23" s="400">
        <v>1.5111351046920145E-2</v>
      </c>
      <c r="D23" s="401">
        <v>2</v>
      </c>
      <c r="E23" s="401">
        <v>3</v>
      </c>
      <c r="F23" s="401">
        <v>5</v>
      </c>
      <c r="G23" s="401">
        <v>5</v>
      </c>
      <c r="H23" s="401">
        <v>6</v>
      </c>
      <c r="I23" s="401">
        <v>6</v>
      </c>
      <c r="J23" s="742">
        <v>6</v>
      </c>
      <c r="K23" s="69"/>
      <c r="L23" s="69"/>
    </row>
    <row r="24" spans="1:12">
      <c r="A24" s="790" t="s">
        <v>373</v>
      </c>
      <c r="B24" s="402">
        <v>5.2294966092940474</v>
      </c>
      <c r="C24" s="403">
        <v>1.2062393105628183E-2</v>
      </c>
      <c r="D24" s="404">
        <v>3</v>
      </c>
      <c r="E24" s="404">
        <v>4</v>
      </c>
      <c r="F24" s="404">
        <v>5</v>
      </c>
      <c r="G24" s="404">
        <v>6</v>
      </c>
      <c r="H24" s="404">
        <v>6</v>
      </c>
      <c r="I24" s="404">
        <v>6</v>
      </c>
      <c r="J24" s="743">
        <v>6</v>
      </c>
      <c r="K24" s="69"/>
      <c r="L24" s="69"/>
    </row>
    <row r="25" spans="1:12">
      <c r="A25" s="789" t="s">
        <v>388</v>
      </c>
      <c r="B25" s="399">
        <v>2.5080208939621236</v>
      </c>
      <c r="C25" s="400">
        <v>1.9800653378943434E-2</v>
      </c>
      <c r="D25" s="401">
        <v>1</v>
      </c>
      <c r="E25" s="401">
        <v>1</v>
      </c>
      <c r="F25" s="401">
        <v>1</v>
      </c>
      <c r="G25" s="401">
        <v>2</v>
      </c>
      <c r="H25" s="401">
        <v>4</v>
      </c>
      <c r="I25" s="401">
        <v>5</v>
      </c>
      <c r="J25" s="742">
        <v>6</v>
      </c>
      <c r="K25" s="69"/>
      <c r="L25" s="69"/>
    </row>
    <row r="26" spans="1:12" ht="24">
      <c r="A26" s="790" t="s">
        <v>389</v>
      </c>
      <c r="B26" s="402">
        <v>4.2080439384949804</v>
      </c>
      <c r="C26" s="403">
        <v>1.646994010511196E-2</v>
      </c>
      <c r="D26" s="404">
        <v>1</v>
      </c>
      <c r="E26" s="404">
        <v>2</v>
      </c>
      <c r="F26" s="404">
        <v>3</v>
      </c>
      <c r="G26" s="404">
        <v>4</v>
      </c>
      <c r="H26" s="404">
        <v>5</v>
      </c>
      <c r="I26" s="404">
        <v>6</v>
      </c>
      <c r="J26" s="743">
        <v>6</v>
      </c>
      <c r="K26" s="69"/>
      <c r="L26" s="69"/>
    </row>
    <row r="27" spans="1:12">
      <c r="A27" s="789" t="s">
        <v>208</v>
      </c>
      <c r="B27" s="399">
        <v>3.603474081744368</v>
      </c>
      <c r="C27" s="400">
        <v>1.8294804703091156E-2</v>
      </c>
      <c r="D27" s="401">
        <v>1</v>
      </c>
      <c r="E27" s="401">
        <v>1</v>
      </c>
      <c r="F27" s="401">
        <v>2</v>
      </c>
      <c r="G27" s="401">
        <v>4</v>
      </c>
      <c r="H27" s="401">
        <v>5</v>
      </c>
      <c r="I27" s="401">
        <v>6</v>
      </c>
      <c r="J27" s="742">
        <v>6</v>
      </c>
      <c r="K27" s="69"/>
      <c r="L27" s="69"/>
    </row>
    <row r="28" spans="1:12" s="55" customFormat="1">
      <c r="A28" s="790" t="s">
        <v>390</v>
      </c>
      <c r="B28" s="402">
        <v>3.3035945135590259</v>
      </c>
      <c r="C28" s="403">
        <v>2.2211230190153083E-2</v>
      </c>
      <c r="D28" s="404">
        <v>1</v>
      </c>
      <c r="E28" s="404">
        <v>1</v>
      </c>
      <c r="F28" s="404">
        <v>1</v>
      </c>
      <c r="G28" s="404">
        <v>4</v>
      </c>
      <c r="H28" s="404">
        <v>5</v>
      </c>
      <c r="I28" s="404">
        <v>6</v>
      </c>
      <c r="J28" s="743">
        <v>6</v>
      </c>
      <c r="K28" s="69"/>
      <c r="L28" s="69"/>
    </row>
    <row r="29" spans="1:12" s="55" customFormat="1">
      <c r="A29" s="789" t="s">
        <v>391</v>
      </c>
      <c r="B29" s="399">
        <v>4.1984936552261658</v>
      </c>
      <c r="C29" s="400">
        <v>1.5653188713731683E-2</v>
      </c>
      <c r="D29" s="401">
        <v>1</v>
      </c>
      <c r="E29" s="401">
        <v>2</v>
      </c>
      <c r="F29" s="401">
        <v>3</v>
      </c>
      <c r="G29" s="401">
        <v>4</v>
      </c>
      <c r="H29" s="401">
        <v>5</v>
      </c>
      <c r="I29" s="401">
        <v>6</v>
      </c>
      <c r="J29" s="742">
        <v>6</v>
      </c>
      <c r="K29" s="69"/>
      <c r="L29" s="69"/>
    </row>
    <row r="30" spans="1:12" s="55" customFormat="1">
      <c r="A30" s="790" t="s">
        <v>392</v>
      </c>
      <c r="B30" s="402">
        <v>4.3806301551954006</v>
      </c>
      <c r="C30" s="403">
        <v>1.4974988355746718E-2</v>
      </c>
      <c r="D30" s="404">
        <v>2</v>
      </c>
      <c r="E30" s="404">
        <v>3</v>
      </c>
      <c r="F30" s="404">
        <v>4</v>
      </c>
      <c r="G30" s="404">
        <v>5</v>
      </c>
      <c r="H30" s="404">
        <v>5</v>
      </c>
      <c r="I30" s="404">
        <v>6</v>
      </c>
      <c r="J30" s="743">
        <v>6</v>
      </c>
      <c r="K30" s="69"/>
      <c r="L30" s="69"/>
    </row>
    <row r="31" spans="1:12" s="55" customFormat="1" ht="24">
      <c r="A31" s="789" t="s">
        <v>393</v>
      </c>
      <c r="B31" s="399">
        <v>3.9754468528494571</v>
      </c>
      <c r="C31" s="400">
        <v>1.8126346925033582E-2</v>
      </c>
      <c r="D31" s="401">
        <v>1</v>
      </c>
      <c r="E31" s="401">
        <v>1</v>
      </c>
      <c r="F31" s="401">
        <v>3</v>
      </c>
      <c r="G31" s="401">
        <v>4</v>
      </c>
      <c r="H31" s="401">
        <v>5</v>
      </c>
      <c r="I31" s="401">
        <v>6</v>
      </c>
      <c r="J31" s="742">
        <v>6</v>
      </c>
      <c r="K31" s="69"/>
      <c r="L31" s="69"/>
    </row>
    <row r="32" spans="1:12" s="55" customFormat="1">
      <c r="A32" s="790" t="s">
        <v>394</v>
      </c>
      <c r="B32" s="402">
        <v>4.8245688996187548</v>
      </c>
      <c r="C32" s="403">
        <v>1.5482098934371268E-2</v>
      </c>
      <c r="D32" s="404">
        <v>3</v>
      </c>
      <c r="E32" s="404">
        <v>4</v>
      </c>
      <c r="F32" s="404">
        <v>4</v>
      </c>
      <c r="G32" s="404">
        <v>5</v>
      </c>
      <c r="H32" s="404">
        <v>6</v>
      </c>
      <c r="I32" s="404">
        <v>6</v>
      </c>
      <c r="J32" s="743">
        <v>6</v>
      </c>
      <c r="K32" s="69"/>
      <c r="L32" s="69"/>
    </row>
    <row r="33" spans="1:12" s="55" customFormat="1">
      <c r="A33" s="789" t="s">
        <v>395</v>
      </c>
      <c r="B33" s="399">
        <v>4.9929077247192071</v>
      </c>
      <c r="C33" s="400">
        <v>1.0769308604832399E-2</v>
      </c>
      <c r="D33" s="401">
        <v>3</v>
      </c>
      <c r="E33" s="401">
        <v>4</v>
      </c>
      <c r="F33" s="401">
        <v>5</v>
      </c>
      <c r="G33" s="401">
        <v>5</v>
      </c>
      <c r="H33" s="401">
        <v>6</v>
      </c>
      <c r="I33" s="401">
        <v>6</v>
      </c>
      <c r="J33" s="742">
        <v>6</v>
      </c>
      <c r="K33" s="69"/>
      <c r="L33" s="69"/>
    </row>
    <row r="34" spans="1:12" s="55" customFormat="1" ht="24">
      <c r="A34" s="791" t="s">
        <v>378</v>
      </c>
      <c r="B34" s="405">
        <v>4.8674859891899693</v>
      </c>
      <c r="C34" s="406">
        <v>1.3926034748465071E-2</v>
      </c>
      <c r="D34" s="407">
        <v>2</v>
      </c>
      <c r="E34" s="407">
        <v>3</v>
      </c>
      <c r="F34" s="407">
        <v>4</v>
      </c>
      <c r="G34" s="407">
        <v>5</v>
      </c>
      <c r="H34" s="407">
        <v>6</v>
      </c>
      <c r="I34" s="407">
        <v>6</v>
      </c>
      <c r="J34" s="744">
        <v>6</v>
      </c>
      <c r="K34" s="69"/>
      <c r="L34" s="69"/>
    </row>
    <row r="35" spans="1:12" s="55" customFormat="1" ht="15" customHeight="1">
      <c r="A35" s="1191" t="s">
        <v>396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69"/>
      <c r="L35" s="69"/>
    </row>
    <row r="36" spans="1:12" s="55" customFormat="1" ht="15" customHeight="1">
      <c r="A36" s="1179" t="s">
        <v>397</v>
      </c>
      <c r="B36" s="1179"/>
      <c r="C36" s="1179"/>
      <c r="D36" s="1179"/>
      <c r="E36" s="1179"/>
      <c r="F36" s="1179"/>
      <c r="G36" s="1179"/>
      <c r="H36" s="1179"/>
      <c r="I36" s="1179"/>
      <c r="J36" s="1179"/>
      <c r="K36" s="69"/>
      <c r="L36" s="69"/>
    </row>
    <row r="37" spans="1:12" s="55" customFormat="1" ht="15" customHeight="1">
      <c r="A37" s="1179" t="s">
        <v>398</v>
      </c>
      <c r="B37" s="1179"/>
      <c r="C37" s="1179"/>
      <c r="D37" s="1179"/>
      <c r="E37" s="1179"/>
      <c r="F37" s="1179"/>
      <c r="G37" s="1179"/>
      <c r="H37" s="1179"/>
      <c r="I37" s="1179"/>
      <c r="J37" s="1179"/>
      <c r="K37" s="69"/>
      <c r="L37" s="69"/>
    </row>
    <row r="38" spans="1:12" s="55" customFormat="1" ht="14.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69"/>
      <c r="L38" s="69"/>
    </row>
    <row r="39" spans="1:12" s="55" customFormat="1" ht="14.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69"/>
      <c r="L39" s="69"/>
    </row>
    <row r="40" spans="1:12" s="55" customFormat="1" ht="14.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69"/>
      <c r="L40" s="69"/>
    </row>
    <row r="41" spans="1:12" s="55" customForma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s="55" customForma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55" customForma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55" customForma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55" customForma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s="55" customForma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s="55" customForma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s="55" customForma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 s="55" customForma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 s="55" customForma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 s="55" customForma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 s="55" customFormat="1"/>
    <row r="53" spans="2:12" s="55" customFormat="1"/>
    <row r="54" spans="2:12" s="55" customFormat="1"/>
  </sheetData>
  <mergeCells count="10">
    <mergeCell ref="A36:J36"/>
    <mergeCell ref="A37:J37"/>
    <mergeCell ref="A19:J19"/>
    <mergeCell ref="A15:J15"/>
    <mergeCell ref="A1:J1"/>
    <mergeCell ref="A3:J3"/>
    <mergeCell ref="A21:J21"/>
    <mergeCell ref="A17:J17"/>
    <mergeCell ref="A35:J35"/>
    <mergeCell ref="A16:J16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20"/>
  <sheetViews>
    <sheetView zoomScale="80" zoomScaleNormal="80" workbookViewId="0">
      <selection sqref="A1:N1"/>
    </sheetView>
  </sheetViews>
  <sheetFormatPr baseColWidth="10" defaultColWidth="11" defaultRowHeight="14"/>
  <cols>
    <col min="1" max="1" width="26" style="30" customWidth="1"/>
    <col min="2" max="6" width="11" style="30"/>
    <col min="7" max="8" width="11" style="55"/>
    <col min="9" max="9" width="11" style="30"/>
    <col min="10" max="10" width="24.33203125" style="55" customWidth="1"/>
    <col min="11" max="16" width="11" style="55"/>
    <col min="17" max="18" width="11" style="30"/>
    <col min="19" max="41" width="11" style="55"/>
    <col min="42" max="16384" width="11" style="30"/>
  </cols>
  <sheetData>
    <row r="1" spans="1:188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</row>
    <row r="2" spans="1:188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188" s="31" customFormat="1" ht="29.15" customHeight="1">
      <c r="A3" s="1200" t="s">
        <v>509</v>
      </c>
      <c r="B3" s="1200"/>
      <c r="C3" s="1200"/>
      <c r="D3" s="1200"/>
      <c r="E3" s="1200"/>
      <c r="F3" s="411"/>
      <c r="G3" s="411"/>
      <c r="H3" s="411"/>
      <c r="I3" s="411"/>
      <c r="J3" s="1084" t="s">
        <v>510</v>
      </c>
      <c r="K3" s="1084"/>
      <c r="L3" s="1084"/>
      <c r="M3" s="1084"/>
      <c r="N3" s="1084"/>
      <c r="O3" s="940"/>
      <c r="P3" s="74"/>
    </row>
    <row r="4" spans="1:188" ht="38.25" customHeight="1">
      <c r="A4" s="1093" t="s">
        <v>5</v>
      </c>
      <c r="B4" s="1067" t="s">
        <v>306</v>
      </c>
      <c r="C4" s="1067"/>
      <c r="D4" s="1067" t="s">
        <v>350</v>
      </c>
      <c r="E4" s="1067"/>
      <c r="F4" s="157"/>
      <c r="G4" s="157"/>
      <c r="H4" s="157"/>
      <c r="I4" s="157"/>
      <c r="J4" s="1093" t="s">
        <v>5</v>
      </c>
      <c r="K4" s="1067" t="s">
        <v>306</v>
      </c>
      <c r="L4" s="1067"/>
      <c r="M4" s="1067" t="s">
        <v>350</v>
      </c>
      <c r="N4" s="1067"/>
      <c r="S4" s="30"/>
      <c r="T4" s="30"/>
      <c r="U4" s="30"/>
      <c r="V4" s="30"/>
      <c r="W4" s="30"/>
      <c r="X4" s="30"/>
      <c r="AE4" s="30"/>
      <c r="AF4" s="30"/>
      <c r="AG4" s="30"/>
      <c r="AH4" s="30"/>
      <c r="AI4" s="30"/>
      <c r="AJ4" s="30"/>
    </row>
    <row r="5" spans="1:188" ht="14.5">
      <c r="A5" s="1093"/>
      <c r="B5" s="781" t="s">
        <v>171</v>
      </c>
      <c r="C5" s="781" t="s">
        <v>172</v>
      </c>
      <c r="D5" s="781" t="s">
        <v>171</v>
      </c>
      <c r="E5" s="781" t="s">
        <v>172</v>
      </c>
      <c r="F5" s="157"/>
      <c r="G5" s="157"/>
      <c r="H5" s="157"/>
      <c r="I5" s="157"/>
      <c r="J5" s="1093"/>
      <c r="K5" s="781" t="s">
        <v>171</v>
      </c>
      <c r="L5" s="781" t="s">
        <v>172</v>
      </c>
      <c r="M5" s="781" t="s">
        <v>171</v>
      </c>
      <c r="N5" s="781" t="s">
        <v>172</v>
      </c>
      <c r="S5" s="30"/>
      <c r="T5" s="30"/>
      <c r="U5" s="30"/>
      <c r="V5" s="30"/>
      <c r="W5" s="30"/>
      <c r="X5" s="30"/>
      <c r="AE5" s="30"/>
      <c r="AF5" s="30"/>
      <c r="AG5" s="30"/>
      <c r="AH5" s="30"/>
      <c r="AI5" s="30"/>
      <c r="AJ5" s="30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</row>
    <row r="6" spans="1:188" ht="14.5">
      <c r="A6" s="1093"/>
      <c r="B6" s="1196" t="s">
        <v>43</v>
      </c>
      <c r="C6" s="1196"/>
      <c r="D6" s="1196"/>
      <c r="E6" s="1196"/>
      <c r="F6" s="157"/>
      <c r="G6" s="157"/>
      <c r="H6" s="157"/>
      <c r="I6" s="157"/>
      <c r="J6" s="1093"/>
      <c r="K6" s="1196" t="s">
        <v>43</v>
      </c>
      <c r="L6" s="1196"/>
      <c r="M6" s="1196"/>
      <c r="N6" s="1196"/>
      <c r="S6" s="30"/>
      <c r="T6" s="30"/>
      <c r="U6" s="30"/>
      <c r="V6" s="30"/>
      <c r="W6" s="30"/>
      <c r="X6" s="30"/>
      <c r="AE6" s="30"/>
      <c r="AF6" s="30"/>
      <c r="AG6" s="30"/>
      <c r="AH6" s="30"/>
      <c r="AI6" s="30"/>
      <c r="AJ6" s="30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</row>
    <row r="7" spans="1:188" s="55" customFormat="1" ht="15" thickBot="1">
      <c r="A7" s="1193" t="s">
        <v>208</v>
      </c>
      <c r="B7" s="1194"/>
      <c r="C7" s="1194"/>
      <c r="D7" s="1194"/>
      <c r="E7" s="1195"/>
      <c r="F7" s="157"/>
      <c r="G7" s="157"/>
      <c r="H7" s="157"/>
      <c r="I7" s="157"/>
      <c r="J7" s="1193" t="s">
        <v>208</v>
      </c>
      <c r="K7" s="1194"/>
      <c r="L7" s="1194"/>
      <c r="M7" s="1194"/>
      <c r="N7" s="1195"/>
    </row>
    <row r="8" spans="1:188" ht="14.5">
      <c r="A8" s="792" t="s">
        <v>6</v>
      </c>
      <c r="B8" s="413">
        <v>27</v>
      </c>
      <c r="C8" s="414">
        <v>2.65</v>
      </c>
      <c r="D8" s="415" t="s">
        <v>187</v>
      </c>
      <c r="E8" s="386" t="s">
        <v>187</v>
      </c>
      <c r="F8" s="157"/>
      <c r="G8" s="157"/>
      <c r="H8" s="157"/>
      <c r="I8" s="157"/>
      <c r="J8" s="792" t="s">
        <v>6</v>
      </c>
      <c r="K8" s="413">
        <v>31</v>
      </c>
      <c r="L8" s="414">
        <v>4.0199999999999996</v>
      </c>
      <c r="M8" s="415" t="s">
        <v>187</v>
      </c>
      <c r="N8" s="386" t="s">
        <v>187</v>
      </c>
      <c r="S8" s="30"/>
      <c r="T8" s="30"/>
      <c r="U8" s="30"/>
      <c r="V8" s="30"/>
      <c r="W8" s="30"/>
      <c r="X8" s="30"/>
      <c r="AE8" s="30"/>
      <c r="AF8" s="30"/>
      <c r="AG8" s="30"/>
      <c r="AH8" s="30"/>
      <c r="AI8" s="30"/>
      <c r="AJ8" s="30"/>
    </row>
    <row r="9" spans="1:188" ht="14.5">
      <c r="A9" s="793" t="s">
        <v>7</v>
      </c>
      <c r="B9" s="417">
        <v>19</v>
      </c>
      <c r="C9" s="338">
        <v>2.31</v>
      </c>
      <c r="D9" s="418" t="s">
        <v>187</v>
      </c>
      <c r="E9" s="390" t="s">
        <v>187</v>
      </c>
      <c r="F9" s="157"/>
      <c r="G9" s="157"/>
      <c r="H9" s="157"/>
      <c r="I9" s="157"/>
      <c r="J9" s="793" t="s">
        <v>7</v>
      </c>
      <c r="K9" s="417">
        <v>20</v>
      </c>
      <c r="L9" s="338">
        <v>3.77</v>
      </c>
      <c r="M9" s="418" t="s">
        <v>187</v>
      </c>
      <c r="N9" s="390" t="s">
        <v>187</v>
      </c>
      <c r="S9" s="30"/>
      <c r="T9" s="30"/>
      <c r="U9" s="30"/>
      <c r="V9" s="30"/>
      <c r="W9" s="30"/>
      <c r="X9" s="30"/>
      <c r="AE9" s="30"/>
      <c r="AF9" s="30"/>
      <c r="AG9" s="30"/>
      <c r="AH9" s="30"/>
      <c r="AI9" s="30"/>
      <c r="AJ9" s="30"/>
    </row>
    <row r="10" spans="1:188" ht="14.5">
      <c r="A10" s="792" t="s">
        <v>8</v>
      </c>
      <c r="B10" s="419">
        <v>4</v>
      </c>
      <c r="C10" s="334">
        <v>1.62</v>
      </c>
      <c r="D10" s="415" t="s">
        <v>187</v>
      </c>
      <c r="E10" s="386" t="s">
        <v>187</v>
      </c>
      <c r="F10" s="157"/>
      <c r="G10" s="157"/>
      <c r="H10" s="157"/>
      <c r="I10" s="157"/>
      <c r="J10" s="792" t="s">
        <v>8</v>
      </c>
      <c r="K10" s="419">
        <v>2</v>
      </c>
      <c r="L10" s="334">
        <v>1.53</v>
      </c>
      <c r="M10" s="415" t="s">
        <v>187</v>
      </c>
      <c r="N10" s="386" t="s">
        <v>187</v>
      </c>
      <c r="S10" s="30"/>
      <c r="T10" s="30"/>
      <c r="U10" s="30"/>
      <c r="V10" s="30"/>
      <c r="W10" s="30"/>
      <c r="X10" s="30"/>
      <c r="AE10" s="30"/>
      <c r="AF10" s="30"/>
      <c r="AG10" s="30"/>
      <c r="AH10" s="30"/>
      <c r="AI10" s="30"/>
      <c r="AJ10" s="30"/>
    </row>
    <row r="11" spans="1:188" ht="14.5">
      <c r="A11" s="793" t="s">
        <v>9</v>
      </c>
      <c r="B11" s="417">
        <v>10</v>
      </c>
      <c r="C11" s="338">
        <v>3.5</v>
      </c>
      <c r="D11" s="418" t="s">
        <v>187</v>
      </c>
      <c r="E11" s="390" t="s">
        <v>187</v>
      </c>
      <c r="F11" s="157"/>
      <c r="G11" s="157"/>
      <c r="H11" s="157"/>
      <c r="I11" s="157"/>
      <c r="J11" s="793" t="s">
        <v>9</v>
      </c>
      <c r="K11" s="417">
        <v>11</v>
      </c>
      <c r="L11" s="338">
        <v>4.62</v>
      </c>
      <c r="M11" s="418" t="s">
        <v>187</v>
      </c>
      <c r="N11" s="390" t="s">
        <v>187</v>
      </c>
      <c r="S11" s="30"/>
      <c r="T11" s="30"/>
      <c r="U11" s="30"/>
      <c r="V11" s="30"/>
      <c r="W11" s="30"/>
      <c r="X11" s="30"/>
      <c r="AE11" s="30"/>
      <c r="AF11" s="30"/>
      <c r="AG11" s="30"/>
      <c r="AH11" s="30"/>
      <c r="AI11" s="30"/>
      <c r="AJ11" s="30"/>
    </row>
    <row r="12" spans="1:188" ht="14.5">
      <c r="A12" s="792" t="s">
        <v>10</v>
      </c>
      <c r="B12" s="419">
        <v>18</v>
      </c>
      <c r="C12" s="334">
        <v>3.71</v>
      </c>
      <c r="D12" s="415" t="s">
        <v>187</v>
      </c>
      <c r="E12" s="386" t="s">
        <v>187</v>
      </c>
      <c r="F12" s="157"/>
      <c r="G12" s="157"/>
      <c r="H12" s="157"/>
      <c r="I12" s="157"/>
      <c r="J12" s="792" t="s">
        <v>10</v>
      </c>
      <c r="K12" s="419">
        <v>22</v>
      </c>
      <c r="L12" s="334">
        <v>5.17</v>
      </c>
      <c r="M12" s="415" t="s">
        <v>187</v>
      </c>
      <c r="N12" s="386" t="s">
        <v>187</v>
      </c>
      <c r="S12" s="30"/>
      <c r="T12" s="30"/>
      <c r="U12" s="30"/>
      <c r="V12" s="30"/>
      <c r="W12" s="30"/>
      <c r="X12" s="30"/>
      <c r="AE12" s="30"/>
      <c r="AF12" s="30"/>
      <c r="AG12" s="30"/>
      <c r="AH12" s="30"/>
      <c r="AI12" s="30"/>
      <c r="AJ12" s="30"/>
    </row>
    <row r="13" spans="1:188" ht="14.5">
      <c r="A13" s="793" t="s">
        <v>11</v>
      </c>
      <c r="B13" s="417">
        <v>6</v>
      </c>
      <c r="C13" s="338">
        <v>2.35</v>
      </c>
      <c r="D13" s="418" t="s">
        <v>187</v>
      </c>
      <c r="E13" s="390" t="s">
        <v>187</v>
      </c>
      <c r="F13" s="157"/>
      <c r="G13" s="157"/>
      <c r="H13" s="157"/>
      <c r="I13" s="157"/>
      <c r="J13" s="793" t="s">
        <v>11</v>
      </c>
      <c r="K13" s="417" t="s">
        <v>187</v>
      </c>
      <c r="L13" s="338" t="s">
        <v>187</v>
      </c>
      <c r="M13" s="418" t="s">
        <v>187</v>
      </c>
      <c r="N13" s="390" t="s">
        <v>187</v>
      </c>
      <c r="S13" s="30"/>
      <c r="T13" s="30"/>
      <c r="U13" s="30"/>
      <c r="V13" s="30"/>
      <c r="W13" s="30"/>
      <c r="X13" s="30"/>
      <c r="AE13" s="30"/>
      <c r="AF13" s="30"/>
      <c r="AG13" s="30"/>
      <c r="AH13" s="30"/>
      <c r="AI13" s="30"/>
      <c r="AJ13" s="30"/>
    </row>
    <row r="14" spans="1:188" ht="14.5">
      <c r="A14" s="792" t="s">
        <v>12</v>
      </c>
      <c r="B14" s="419">
        <v>19</v>
      </c>
      <c r="C14" s="334">
        <v>2.21</v>
      </c>
      <c r="D14" s="415" t="s">
        <v>187</v>
      </c>
      <c r="E14" s="386" t="s">
        <v>187</v>
      </c>
      <c r="F14" s="157"/>
      <c r="G14" s="157"/>
      <c r="H14" s="157"/>
      <c r="I14" s="157"/>
      <c r="J14" s="792" t="s">
        <v>12</v>
      </c>
      <c r="K14" s="419">
        <v>33</v>
      </c>
      <c r="L14" s="334">
        <v>4.45</v>
      </c>
      <c r="M14" s="415" t="s">
        <v>187</v>
      </c>
      <c r="N14" s="386" t="s">
        <v>187</v>
      </c>
      <c r="S14" s="30"/>
      <c r="T14" s="30"/>
      <c r="U14" s="30"/>
      <c r="V14" s="30"/>
      <c r="W14" s="30"/>
      <c r="X14" s="30"/>
      <c r="AE14" s="30"/>
      <c r="AF14" s="30"/>
      <c r="AG14" s="30"/>
      <c r="AH14" s="30"/>
      <c r="AI14" s="30"/>
      <c r="AJ14" s="30"/>
    </row>
    <row r="15" spans="1:188" ht="14.5">
      <c r="A15" s="793" t="s">
        <v>21</v>
      </c>
      <c r="B15" s="417" t="s">
        <v>259</v>
      </c>
      <c r="C15" s="338">
        <v>0.68</v>
      </c>
      <c r="D15" s="418" t="s">
        <v>187</v>
      </c>
      <c r="E15" s="390" t="s">
        <v>187</v>
      </c>
      <c r="F15" s="157"/>
      <c r="G15" s="157"/>
      <c r="H15" s="157"/>
      <c r="I15" s="157"/>
      <c r="J15" s="793" t="s">
        <v>21</v>
      </c>
      <c r="K15" s="417">
        <v>3</v>
      </c>
      <c r="L15" s="338">
        <v>3.07</v>
      </c>
      <c r="M15" s="418" t="s">
        <v>187</v>
      </c>
      <c r="N15" s="390" t="s">
        <v>187</v>
      </c>
      <c r="S15" s="30"/>
      <c r="T15" s="30"/>
      <c r="U15" s="30"/>
      <c r="V15" s="30"/>
      <c r="W15" s="30"/>
      <c r="X15" s="30"/>
      <c r="AE15" s="30"/>
      <c r="AF15" s="30"/>
      <c r="AG15" s="30"/>
      <c r="AH15" s="30"/>
      <c r="AI15" s="30"/>
      <c r="AJ15" s="30"/>
    </row>
    <row r="16" spans="1:188" ht="14.5">
      <c r="A16" s="792" t="s">
        <v>13</v>
      </c>
      <c r="B16" s="419">
        <v>15</v>
      </c>
      <c r="C16" s="334">
        <v>2.31</v>
      </c>
      <c r="D16" s="415" t="s">
        <v>187</v>
      </c>
      <c r="E16" s="386" t="s">
        <v>187</v>
      </c>
      <c r="F16" s="157"/>
      <c r="G16" s="157"/>
      <c r="H16" s="157"/>
      <c r="I16" s="157"/>
      <c r="J16" s="792" t="s">
        <v>13</v>
      </c>
      <c r="K16" s="419" t="s">
        <v>224</v>
      </c>
      <c r="L16" s="334">
        <v>3.83</v>
      </c>
      <c r="M16" s="415" t="s">
        <v>187</v>
      </c>
      <c r="N16" s="386" t="s">
        <v>187</v>
      </c>
      <c r="S16" s="30"/>
      <c r="T16" s="30"/>
      <c r="U16" s="30"/>
      <c r="V16" s="30"/>
      <c r="W16" s="30"/>
      <c r="X16" s="30"/>
      <c r="AE16" s="30"/>
      <c r="AF16" s="30"/>
      <c r="AG16" s="30"/>
      <c r="AH16" s="30"/>
      <c r="AI16" s="30"/>
      <c r="AJ16" s="30"/>
    </row>
    <row r="17" spans="1:118" ht="14.5">
      <c r="A17" s="793" t="s">
        <v>14</v>
      </c>
      <c r="B17" s="417" t="s">
        <v>242</v>
      </c>
      <c r="C17" s="338">
        <v>2.25</v>
      </c>
      <c r="D17" s="418" t="s">
        <v>187</v>
      </c>
      <c r="E17" s="390" t="s">
        <v>187</v>
      </c>
      <c r="F17" s="157"/>
      <c r="G17" s="157"/>
      <c r="H17" s="157"/>
      <c r="I17" s="157"/>
      <c r="J17" s="793" t="s">
        <v>14</v>
      </c>
      <c r="K17" s="417">
        <v>19</v>
      </c>
      <c r="L17" s="338">
        <v>3.57</v>
      </c>
      <c r="M17" s="418" t="s">
        <v>187</v>
      </c>
      <c r="N17" s="390" t="s">
        <v>187</v>
      </c>
      <c r="S17" s="30"/>
      <c r="T17" s="30"/>
      <c r="U17" s="30"/>
      <c r="V17" s="30"/>
      <c r="W17" s="30"/>
      <c r="X17" s="30"/>
      <c r="AE17" s="30"/>
      <c r="AF17" s="30"/>
      <c r="AG17" s="30"/>
      <c r="AH17" s="30"/>
      <c r="AI17" s="30"/>
      <c r="AJ17" s="30"/>
    </row>
    <row r="18" spans="1:118" ht="14.5">
      <c r="A18" s="792" t="s">
        <v>15</v>
      </c>
      <c r="B18" s="419" t="s">
        <v>244</v>
      </c>
      <c r="C18" s="334">
        <v>1.8</v>
      </c>
      <c r="D18" s="415" t="s">
        <v>187</v>
      </c>
      <c r="E18" s="386" t="s">
        <v>187</v>
      </c>
      <c r="F18" s="157"/>
      <c r="G18" s="157"/>
      <c r="H18" s="157"/>
      <c r="I18" s="157"/>
      <c r="J18" s="792" t="s">
        <v>15</v>
      </c>
      <c r="K18" s="419">
        <v>22</v>
      </c>
      <c r="L18" s="334">
        <v>3.5</v>
      </c>
      <c r="M18" s="415" t="s">
        <v>187</v>
      </c>
      <c r="N18" s="386" t="s">
        <v>187</v>
      </c>
      <c r="S18" s="30"/>
      <c r="T18" s="30"/>
      <c r="U18" s="30"/>
      <c r="V18" s="30"/>
      <c r="W18" s="30"/>
      <c r="X18" s="30"/>
      <c r="AE18" s="30"/>
      <c r="AF18" s="30"/>
      <c r="AG18" s="30"/>
      <c r="AH18" s="30"/>
      <c r="AI18" s="30"/>
      <c r="AJ18" s="30"/>
    </row>
    <row r="19" spans="1:118" ht="14.5">
      <c r="A19" s="793" t="s">
        <v>16</v>
      </c>
      <c r="B19" s="417" t="s">
        <v>258</v>
      </c>
      <c r="C19" s="338">
        <v>3.0700000000000003</v>
      </c>
      <c r="D19" s="418" t="s">
        <v>187</v>
      </c>
      <c r="E19" s="390" t="s">
        <v>187</v>
      </c>
      <c r="F19" s="157"/>
      <c r="G19" s="157"/>
      <c r="H19" s="157"/>
      <c r="I19" s="157"/>
      <c r="J19" s="793" t="s">
        <v>16</v>
      </c>
      <c r="K19" s="417" t="s">
        <v>243</v>
      </c>
      <c r="L19" s="338">
        <v>4.9800000000000004</v>
      </c>
      <c r="M19" s="418" t="s">
        <v>187</v>
      </c>
      <c r="N19" s="390" t="s">
        <v>187</v>
      </c>
      <c r="S19" s="30"/>
      <c r="T19" s="30"/>
      <c r="U19" s="30"/>
      <c r="V19" s="30"/>
      <c r="W19" s="30"/>
      <c r="X19" s="30"/>
      <c r="AE19" s="30"/>
      <c r="AF19" s="30"/>
      <c r="AG19" s="30"/>
      <c r="AH19" s="30"/>
      <c r="AI19" s="30"/>
      <c r="AJ19" s="30"/>
    </row>
    <row r="20" spans="1:118" ht="14.5">
      <c r="A20" s="792" t="s">
        <v>17</v>
      </c>
      <c r="B20" s="419">
        <v>7</v>
      </c>
      <c r="C20" s="334">
        <v>1.9000000000000001</v>
      </c>
      <c r="D20" s="415" t="s">
        <v>187</v>
      </c>
      <c r="E20" s="386" t="s">
        <v>187</v>
      </c>
      <c r="F20" s="157"/>
      <c r="G20" s="157"/>
      <c r="H20" s="157"/>
      <c r="I20" s="157"/>
      <c r="J20" s="792" t="s">
        <v>17</v>
      </c>
      <c r="K20" s="419">
        <v>10</v>
      </c>
      <c r="L20" s="334">
        <v>4.96</v>
      </c>
      <c r="M20" s="415" t="s">
        <v>187</v>
      </c>
      <c r="N20" s="386" t="s">
        <v>187</v>
      </c>
      <c r="S20" s="30"/>
      <c r="T20" s="30"/>
      <c r="U20" s="30"/>
      <c r="V20" s="30"/>
      <c r="W20" s="30"/>
      <c r="X20" s="30"/>
      <c r="AE20" s="30"/>
      <c r="AF20" s="30"/>
      <c r="AG20" s="30"/>
      <c r="AH20" s="30"/>
      <c r="AI20" s="30"/>
      <c r="AJ20" s="30"/>
    </row>
    <row r="21" spans="1:118" ht="14.5">
      <c r="A21" s="793" t="s">
        <v>18</v>
      </c>
      <c r="B21" s="417">
        <v>7</v>
      </c>
      <c r="C21" s="338">
        <v>3.13</v>
      </c>
      <c r="D21" s="418" t="s">
        <v>187</v>
      </c>
      <c r="E21" s="390" t="s">
        <v>187</v>
      </c>
      <c r="F21" s="157"/>
      <c r="G21" s="157"/>
      <c r="H21" s="157"/>
      <c r="I21" s="157"/>
      <c r="J21" s="793" t="s">
        <v>18</v>
      </c>
      <c r="K21" s="417">
        <v>12</v>
      </c>
      <c r="L21" s="338">
        <v>5.66</v>
      </c>
      <c r="M21" s="418" t="s">
        <v>187</v>
      </c>
      <c r="N21" s="390" t="s">
        <v>187</v>
      </c>
      <c r="S21" s="30"/>
      <c r="T21" s="30"/>
      <c r="U21" s="30"/>
      <c r="V21" s="30"/>
      <c r="W21" s="30"/>
      <c r="X21" s="30"/>
      <c r="AE21" s="30"/>
      <c r="AF21" s="30"/>
      <c r="AG21" s="30"/>
      <c r="AH21" s="30"/>
      <c r="AI21" s="30"/>
      <c r="AJ21" s="30"/>
    </row>
    <row r="22" spans="1:118" ht="14.5">
      <c r="A22" s="792" t="s">
        <v>19</v>
      </c>
      <c r="B22" s="419">
        <v>23</v>
      </c>
      <c r="C22" s="334">
        <v>3.36</v>
      </c>
      <c r="D22" s="415" t="s">
        <v>187</v>
      </c>
      <c r="E22" s="386" t="s">
        <v>187</v>
      </c>
      <c r="F22" s="157"/>
      <c r="G22" s="157"/>
      <c r="H22" s="157"/>
      <c r="I22" s="157"/>
      <c r="J22" s="792" t="s">
        <v>19</v>
      </c>
      <c r="K22" s="419">
        <v>36</v>
      </c>
      <c r="L22" s="334">
        <v>4.76</v>
      </c>
      <c r="M22" s="415" t="s">
        <v>187</v>
      </c>
      <c r="N22" s="386" t="s">
        <v>187</v>
      </c>
      <c r="S22" s="30"/>
      <c r="T22" s="30"/>
      <c r="U22" s="30"/>
      <c r="V22" s="30"/>
      <c r="W22" s="30"/>
      <c r="X22" s="30"/>
      <c r="AE22" s="30"/>
      <c r="AF22" s="30"/>
      <c r="AG22" s="30"/>
      <c r="AH22" s="30"/>
      <c r="AI22" s="30"/>
      <c r="AJ22" s="30"/>
    </row>
    <row r="23" spans="1:118" ht="15" thickBot="1">
      <c r="A23" s="793" t="s">
        <v>20</v>
      </c>
      <c r="B23" s="417">
        <v>9</v>
      </c>
      <c r="C23" s="338">
        <v>2.54</v>
      </c>
      <c r="D23" s="418" t="s">
        <v>187</v>
      </c>
      <c r="E23" s="390" t="s">
        <v>187</v>
      </c>
      <c r="F23" s="157"/>
      <c r="G23" s="157"/>
      <c r="H23" s="157"/>
      <c r="I23" s="157"/>
      <c r="J23" s="793" t="s">
        <v>20</v>
      </c>
      <c r="K23" s="417" t="s">
        <v>191</v>
      </c>
      <c r="L23" s="338">
        <v>6.69</v>
      </c>
      <c r="M23" s="418" t="s">
        <v>187</v>
      </c>
      <c r="N23" s="390" t="s">
        <v>187</v>
      </c>
      <c r="S23" s="30"/>
      <c r="T23" s="30"/>
      <c r="U23" s="30"/>
      <c r="V23" s="30"/>
      <c r="W23" s="30"/>
      <c r="X23" s="30"/>
      <c r="AE23" s="30"/>
      <c r="AF23" s="30"/>
      <c r="AG23" s="30"/>
      <c r="AH23" s="30"/>
      <c r="AI23" s="30"/>
      <c r="AJ23" s="30"/>
    </row>
    <row r="24" spans="1:118" ht="14.5">
      <c r="A24" s="794" t="s">
        <v>26</v>
      </c>
      <c r="B24" s="421" t="s">
        <v>223</v>
      </c>
      <c r="C24" s="422">
        <v>0.98</v>
      </c>
      <c r="D24" s="423">
        <v>17</v>
      </c>
      <c r="E24" s="739">
        <v>2.84</v>
      </c>
      <c r="F24" s="157"/>
      <c r="G24" s="157"/>
      <c r="H24" s="157"/>
      <c r="I24" s="157"/>
      <c r="J24" s="794" t="s">
        <v>26</v>
      </c>
      <c r="K24" s="421" t="s">
        <v>230</v>
      </c>
      <c r="L24" s="422">
        <v>1.61</v>
      </c>
      <c r="M24" s="423" t="s">
        <v>244</v>
      </c>
      <c r="N24" s="739">
        <v>4.07</v>
      </c>
      <c r="S24" s="30"/>
      <c r="T24" s="30"/>
      <c r="U24" s="30"/>
      <c r="V24" s="30"/>
      <c r="W24" s="30"/>
      <c r="X24" s="30"/>
      <c r="AE24" s="30"/>
      <c r="AF24" s="30"/>
      <c r="AG24" s="30"/>
      <c r="AH24" s="30"/>
      <c r="AI24" s="30"/>
      <c r="AJ24" s="30"/>
    </row>
    <row r="25" spans="1:118" ht="14.5">
      <c r="A25" s="795" t="s">
        <v>25</v>
      </c>
      <c r="B25" s="425">
        <v>6</v>
      </c>
      <c r="C25" s="426">
        <v>0.98</v>
      </c>
      <c r="D25" s="427">
        <v>18</v>
      </c>
      <c r="E25" s="740">
        <v>5.66</v>
      </c>
      <c r="F25" s="157"/>
      <c r="G25" s="157"/>
      <c r="H25" s="157"/>
      <c r="I25" s="157"/>
      <c r="J25" s="795" t="s">
        <v>25</v>
      </c>
      <c r="K25" s="425">
        <v>7</v>
      </c>
      <c r="L25" s="426">
        <v>1.45</v>
      </c>
      <c r="M25" s="427">
        <v>21</v>
      </c>
      <c r="N25" s="740">
        <v>11.65</v>
      </c>
      <c r="S25" s="30"/>
      <c r="T25" s="30"/>
      <c r="U25" s="30"/>
      <c r="V25" s="30"/>
      <c r="W25" s="30"/>
      <c r="X25" s="30"/>
      <c r="AE25" s="30"/>
      <c r="AF25" s="30"/>
      <c r="AG25" s="30"/>
      <c r="AH25" s="30"/>
      <c r="AI25" s="30"/>
      <c r="AJ25" s="30"/>
    </row>
    <row r="26" spans="1:118" ht="15" thickBot="1">
      <c r="A26" s="796" t="s">
        <v>24</v>
      </c>
      <c r="B26" s="429" t="s">
        <v>241</v>
      </c>
      <c r="C26" s="430">
        <v>0.87</v>
      </c>
      <c r="D26" s="431">
        <v>17</v>
      </c>
      <c r="E26" s="741">
        <v>2.58</v>
      </c>
      <c r="F26" s="157"/>
      <c r="G26" s="157"/>
      <c r="H26" s="157"/>
      <c r="I26" s="157"/>
      <c r="J26" s="796" t="s">
        <v>24</v>
      </c>
      <c r="K26" s="429" t="s">
        <v>224</v>
      </c>
      <c r="L26" s="430">
        <v>1.4571522442722011</v>
      </c>
      <c r="M26" s="431" t="s">
        <v>212</v>
      </c>
      <c r="N26" s="741">
        <v>3.8427200536838861</v>
      </c>
      <c r="S26" s="30"/>
      <c r="T26" s="30"/>
      <c r="U26" s="30"/>
      <c r="V26" s="30"/>
      <c r="W26" s="30"/>
      <c r="X26" s="30"/>
      <c r="AE26" s="30"/>
      <c r="AF26" s="30"/>
      <c r="AG26" s="30"/>
      <c r="AH26" s="30"/>
      <c r="AI26" s="30"/>
      <c r="AJ26" s="30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1:118" ht="15" thickBot="1">
      <c r="A27" s="1192" t="s">
        <v>207</v>
      </c>
      <c r="B27" s="1184"/>
      <c r="C27" s="1184"/>
      <c r="D27" s="1184"/>
      <c r="E27" s="1185"/>
      <c r="F27" s="157"/>
      <c r="G27" s="157"/>
      <c r="H27" s="157"/>
      <c r="I27" s="157"/>
      <c r="J27" s="1192" t="s">
        <v>207</v>
      </c>
      <c r="K27" s="1184"/>
      <c r="L27" s="1184"/>
      <c r="M27" s="1184"/>
      <c r="N27" s="1185"/>
      <c r="S27" s="30"/>
      <c r="T27" s="30"/>
      <c r="U27" s="30"/>
      <c r="V27" s="30"/>
      <c r="W27" s="30"/>
      <c r="X27" s="30"/>
      <c r="AE27" s="30"/>
      <c r="AF27" s="30"/>
      <c r="AG27" s="30"/>
      <c r="AH27" s="30"/>
      <c r="AI27" s="30"/>
      <c r="AJ27" s="30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1:118" ht="14.5">
      <c r="A28" s="792" t="s">
        <v>6</v>
      </c>
      <c r="B28" s="413">
        <v>13</v>
      </c>
      <c r="C28" s="414">
        <v>2.11</v>
      </c>
      <c r="D28" s="415" t="s">
        <v>187</v>
      </c>
      <c r="E28" s="386" t="s">
        <v>187</v>
      </c>
      <c r="F28" s="157"/>
      <c r="G28" s="157"/>
      <c r="H28" s="157"/>
      <c r="I28" s="157"/>
      <c r="J28" s="792" t="s">
        <v>6</v>
      </c>
      <c r="K28" s="413">
        <v>13</v>
      </c>
      <c r="L28" s="414">
        <v>2.9</v>
      </c>
      <c r="M28" s="415" t="s">
        <v>187</v>
      </c>
      <c r="N28" s="386" t="s">
        <v>187</v>
      </c>
      <c r="S28" s="30"/>
      <c r="T28" s="30"/>
      <c r="U28" s="30"/>
      <c r="V28" s="30"/>
      <c r="W28" s="30"/>
      <c r="X28" s="30"/>
      <c r="AE28" s="30"/>
      <c r="AF28" s="30"/>
      <c r="AG28" s="30"/>
      <c r="AH28" s="30"/>
      <c r="AI28" s="30"/>
      <c r="AJ28" s="30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1:118" ht="14.5">
      <c r="A29" s="793" t="s">
        <v>7</v>
      </c>
      <c r="B29" s="417">
        <v>5</v>
      </c>
      <c r="C29" s="338">
        <v>1.08</v>
      </c>
      <c r="D29" s="418" t="s">
        <v>187</v>
      </c>
      <c r="E29" s="390" t="s">
        <v>187</v>
      </c>
      <c r="F29" s="157"/>
      <c r="G29" s="157"/>
      <c r="H29" s="157"/>
      <c r="I29" s="157"/>
      <c r="J29" s="793" t="s">
        <v>7</v>
      </c>
      <c r="K29" s="417">
        <v>9</v>
      </c>
      <c r="L29" s="338">
        <v>2.72</v>
      </c>
      <c r="M29" s="418" t="s">
        <v>187</v>
      </c>
      <c r="N29" s="390" t="s">
        <v>187</v>
      </c>
      <c r="S29" s="30"/>
      <c r="T29" s="30"/>
      <c r="U29" s="30"/>
      <c r="V29" s="30"/>
      <c r="W29" s="30"/>
      <c r="X29" s="30"/>
      <c r="AE29" s="30"/>
      <c r="AF29" s="30"/>
      <c r="AG29" s="30"/>
      <c r="AH29" s="30"/>
      <c r="AI29" s="30"/>
      <c r="AJ29" s="30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1:118" ht="14.5">
      <c r="A30" s="792" t="s">
        <v>8</v>
      </c>
      <c r="B30" s="419">
        <v>4</v>
      </c>
      <c r="C30" s="334">
        <v>2.04</v>
      </c>
      <c r="D30" s="415" t="s">
        <v>187</v>
      </c>
      <c r="E30" s="386" t="s">
        <v>187</v>
      </c>
      <c r="F30" s="157"/>
      <c r="G30" s="157"/>
      <c r="H30" s="157"/>
      <c r="I30" s="157"/>
      <c r="J30" s="792" t="s">
        <v>8</v>
      </c>
      <c r="K30" s="419">
        <v>1</v>
      </c>
      <c r="L30" s="334">
        <v>1.0900000000000001</v>
      </c>
      <c r="M30" s="415" t="s">
        <v>187</v>
      </c>
      <c r="N30" s="386" t="s">
        <v>187</v>
      </c>
      <c r="S30" s="30"/>
      <c r="T30" s="30"/>
      <c r="U30" s="30"/>
      <c r="V30" s="30"/>
      <c r="W30" s="30"/>
      <c r="X30" s="30"/>
      <c r="AE30" s="30"/>
      <c r="AF30" s="30"/>
      <c r="AG30" s="30"/>
      <c r="AH30" s="30"/>
      <c r="AI30" s="30"/>
      <c r="AJ30" s="30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</row>
    <row r="31" spans="1:118" ht="14.5">
      <c r="A31" s="793" t="s">
        <v>9</v>
      </c>
      <c r="B31" s="417">
        <v>8</v>
      </c>
      <c r="C31" s="338">
        <v>3.16</v>
      </c>
      <c r="D31" s="418" t="s">
        <v>187</v>
      </c>
      <c r="E31" s="390" t="s">
        <v>187</v>
      </c>
      <c r="F31" s="157"/>
      <c r="G31" s="157"/>
      <c r="H31" s="157"/>
      <c r="I31" s="157"/>
      <c r="J31" s="793" t="s">
        <v>9</v>
      </c>
      <c r="K31" s="417">
        <v>5</v>
      </c>
      <c r="L31" s="338">
        <v>3.27</v>
      </c>
      <c r="M31" s="418" t="s">
        <v>187</v>
      </c>
      <c r="N31" s="390" t="s">
        <v>187</v>
      </c>
      <c r="S31" s="30"/>
      <c r="T31" s="30"/>
      <c r="U31" s="30"/>
      <c r="V31" s="30"/>
      <c r="W31" s="30"/>
      <c r="X31" s="30"/>
      <c r="AE31" s="30"/>
      <c r="AF31" s="30"/>
      <c r="AG31" s="30"/>
      <c r="AH31" s="30"/>
      <c r="AI31" s="30"/>
      <c r="AJ31" s="30"/>
    </row>
    <row r="32" spans="1:118" ht="14.5">
      <c r="A32" s="792" t="s">
        <v>10</v>
      </c>
      <c r="B32" s="419">
        <v>11</v>
      </c>
      <c r="C32" s="334">
        <v>3.23</v>
      </c>
      <c r="D32" s="415" t="s">
        <v>187</v>
      </c>
      <c r="E32" s="386" t="s">
        <v>187</v>
      </c>
      <c r="F32" s="157"/>
      <c r="G32" s="157"/>
      <c r="H32" s="157"/>
      <c r="I32" s="157"/>
      <c r="J32" s="792" t="s">
        <v>10</v>
      </c>
      <c r="K32" s="419">
        <v>16</v>
      </c>
      <c r="L32" s="334">
        <v>4.59</v>
      </c>
      <c r="M32" s="415" t="s">
        <v>187</v>
      </c>
      <c r="N32" s="386" t="s">
        <v>187</v>
      </c>
      <c r="S32" s="30"/>
      <c r="T32" s="30"/>
      <c r="U32" s="30"/>
      <c r="V32" s="30"/>
      <c r="W32" s="30"/>
      <c r="X32" s="30"/>
      <c r="AE32" s="30"/>
      <c r="AF32" s="30"/>
      <c r="AG32" s="30"/>
      <c r="AH32" s="30"/>
      <c r="AI32" s="30"/>
      <c r="AJ32" s="30"/>
    </row>
    <row r="33" spans="1:125" ht="14.5">
      <c r="A33" s="793" t="s">
        <v>11</v>
      </c>
      <c r="B33" s="417">
        <v>2</v>
      </c>
      <c r="C33" s="338">
        <v>0.78</v>
      </c>
      <c r="D33" s="418" t="s">
        <v>187</v>
      </c>
      <c r="E33" s="390" t="s">
        <v>187</v>
      </c>
      <c r="F33" s="157"/>
      <c r="G33" s="157"/>
      <c r="H33" s="157"/>
      <c r="I33" s="157"/>
      <c r="J33" s="793" t="s">
        <v>11</v>
      </c>
      <c r="K33" s="417" t="s">
        <v>187</v>
      </c>
      <c r="L33" s="338" t="s">
        <v>187</v>
      </c>
      <c r="M33" s="418" t="s">
        <v>187</v>
      </c>
      <c r="N33" s="390" t="s">
        <v>187</v>
      </c>
      <c r="S33" s="30"/>
      <c r="T33" s="30"/>
      <c r="U33" s="30"/>
      <c r="V33" s="30"/>
      <c r="W33" s="30"/>
      <c r="X33" s="30"/>
      <c r="AE33" s="30"/>
      <c r="AF33" s="30"/>
      <c r="AG33" s="30"/>
      <c r="AH33" s="30"/>
      <c r="AI33" s="30"/>
      <c r="AJ33" s="30"/>
    </row>
    <row r="34" spans="1:125" ht="14.5">
      <c r="A34" s="792" t="s">
        <v>12</v>
      </c>
      <c r="B34" s="419">
        <v>9</v>
      </c>
      <c r="C34" s="334">
        <v>1.69</v>
      </c>
      <c r="D34" s="415" t="s">
        <v>187</v>
      </c>
      <c r="E34" s="386" t="s">
        <v>187</v>
      </c>
      <c r="F34" s="157"/>
      <c r="G34" s="157"/>
      <c r="H34" s="157"/>
      <c r="I34" s="157"/>
      <c r="J34" s="792" t="s">
        <v>12</v>
      </c>
      <c r="K34" s="419" t="s">
        <v>225</v>
      </c>
      <c r="L34" s="334">
        <v>3.24</v>
      </c>
      <c r="M34" s="415" t="s">
        <v>187</v>
      </c>
      <c r="N34" s="386" t="s">
        <v>187</v>
      </c>
      <c r="S34" s="30"/>
      <c r="T34" s="30"/>
      <c r="U34" s="30"/>
      <c r="V34" s="30"/>
      <c r="W34" s="30"/>
      <c r="X34" s="30"/>
      <c r="AE34" s="30"/>
      <c r="AF34" s="30"/>
      <c r="AG34" s="30"/>
      <c r="AH34" s="30"/>
      <c r="AI34" s="30"/>
      <c r="AJ34" s="30"/>
    </row>
    <row r="35" spans="1:125" ht="14.5">
      <c r="A35" s="793" t="s">
        <v>21</v>
      </c>
      <c r="B35" s="417">
        <v>4</v>
      </c>
      <c r="C35" s="338">
        <v>1.96</v>
      </c>
      <c r="D35" s="418" t="s">
        <v>187</v>
      </c>
      <c r="E35" s="390" t="s">
        <v>187</v>
      </c>
      <c r="F35" s="157"/>
      <c r="G35" s="157"/>
      <c r="H35" s="157"/>
      <c r="I35" s="157"/>
      <c r="J35" s="793" t="s">
        <v>21</v>
      </c>
      <c r="K35" s="417">
        <v>6</v>
      </c>
      <c r="L35" s="338">
        <v>4.2699999999999996</v>
      </c>
      <c r="M35" s="418" t="s">
        <v>187</v>
      </c>
      <c r="N35" s="390" t="s">
        <v>187</v>
      </c>
      <c r="S35" s="30"/>
      <c r="T35" s="30"/>
      <c r="U35" s="30"/>
      <c r="V35" s="30"/>
      <c r="W35" s="30"/>
      <c r="X35" s="30"/>
      <c r="AE35" s="30"/>
      <c r="AF35" s="30"/>
      <c r="AG35" s="30"/>
      <c r="AH35" s="30"/>
      <c r="AI35" s="30"/>
      <c r="AJ35" s="30"/>
    </row>
    <row r="36" spans="1:125" ht="14.5">
      <c r="A36" s="792" t="s">
        <v>13</v>
      </c>
      <c r="B36" s="419">
        <v>10</v>
      </c>
      <c r="C36" s="334">
        <v>2.25</v>
      </c>
      <c r="D36" s="415" t="s">
        <v>187</v>
      </c>
      <c r="E36" s="386" t="s">
        <v>187</v>
      </c>
      <c r="F36" s="157"/>
      <c r="G36" s="157"/>
      <c r="H36" s="157"/>
      <c r="I36" s="157"/>
      <c r="J36" s="792" t="s">
        <v>13</v>
      </c>
      <c r="K36" s="419" t="s">
        <v>226</v>
      </c>
      <c r="L36" s="334">
        <v>2.38</v>
      </c>
      <c r="M36" s="415" t="s">
        <v>187</v>
      </c>
      <c r="N36" s="386" t="s">
        <v>187</v>
      </c>
      <c r="S36" s="30"/>
      <c r="T36" s="30"/>
      <c r="U36" s="30"/>
      <c r="V36" s="30"/>
      <c r="W36" s="30"/>
      <c r="X36" s="30"/>
      <c r="AE36" s="30"/>
      <c r="AF36" s="30"/>
      <c r="AG36" s="30"/>
      <c r="AH36" s="30"/>
      <c r="AI36" s="30"/>
      <c r="AJ36" s="30"/>
    </row>
    <row r="37" spans="1:125" ht="14.5">
      <c r="A37" s="793" t="s">
        <v>14</v>
      </c>
      <c r="B37" s="417">
        <v>6</v>
      </c>
      <c r="C37" s="338">
        <v>1.35</v>
      </c>
      <c r="D37" s="418" t="s">
        <v>187</v>
      </c>
      <c r="E37" s="390" t="s">
        <v>187</v>
      </c>
      <c r="F37" s="157"/>
      <c r="G37" s="157"/>
      <c r="H37" s="157"/>
      <c r="I37" s="157"/>
      <c r="J37" s="793" t="s">
        <v>14</v>
      </c>
      <c r="K37" s="417">
        <v>8</v>
      </c>
      <c r="L37" s="338">
        <v>2.4700000000000002</v>
      </c>
      <c r="M37" s="418" t="s">
        <v>187</v>
      </c>
      <c r="N37" s="390" t="s">
        <v>187</v>
      </c>
      <c r="S37" s="30"/>
      <c r="T37" s="30"/>
      <c r="U37" s="30"/>
      <c r="V37" s="30"/>
      <c r="W37" s="30"/>
      <c r="X37" s="30"/>
      <c r="AE37" s="30"/>
      <c r="AF37" s="30"/>
      <c r="AG37" s="30"/>
      <c r="AH37" s="30"/>
      <c r="AI37" s="30"/>
      <c r="AJ37" s="30"/>
    </row>
    <row r="38" spans="1:125" ht="14.5">
      <c r="A38" s="792" t="s">
        <v>15</v>
      </c>
      <c r="B38" s="419" t="s">
        <v>215</v>
      </c>
      <c r="C38" s="334">
        <v>1.22</v>
      </c>
      <c r="D38" s="415" t="s">
        <v>187</v>
      </c>
      <c r="E38" s="386" t="s">
        <v>187</v>
      </c>
      <c r="F38" s="157"/>
      <c r="G38" s="157"/>
      <c r="H38" s="157"/>
      <c r="I38" s="157"/>
      <c r="J38" s="792" t="s">
        <v>15</v>
      </c>
      <c r="K38" s="419">
        <v>7</v>
      </c>
      <c r="L38" s="334">
        <v>2.25</v>
      </c>
      <c r="M38" s="415" t="s">
        <v>187</v>
      </c>
      <c r="N38" s="386" t="s">
        <v>187</v>
      </c>
      <c r="S38" s="30"/>
      <c r="T38" s="30"/>
      <c r="U38" s="30"/>
      <c r="V38" s="30"/>
      <c r="W38" s="30"/>
      <c r="X38" s="30"/>
      <c r="AE38" s="30"/>
      <c r="AF38" s="30"/>
      <c r="AG38" s="30"/>
      <c r="AH38" s="30"/>
      <c r="AI38" s="30"/>
      <c r="AJ38" s="30"/>
    </row>
    <row r="39" spans="1:125" ht="14.5">
      <c r="A39" s="793" t="s">
        <v>16</v>
      </c>
      <c r="B39" s="417">
        <v>12</v>
      </c>
      <c r="C39" s="338">
        <v>1.95</v>
      </c>
      <c r="D39" s="418" t="s">
        <v>187</v>
      </c>
      <c r="E39" s="390" t="s">
        <v>187</v>
      </c>
      <c r="F39" s="157"/>
      <c r="G39" s="157"/>
      <c r="H39" s="157"/>
      <c r="I39" s="157"/>
      <c r="J39" s="793" t="s">
        <v>16</v>
      </c>
      <c r="K39" s="417">
        <v>17</v>
      </c>
      <c r="L39" s="338">
        <v>3.9</v>
      </c>
      <c r="M39" s="418" t="s">
        <v>187</v>
      </c>
      <c r="N39" s="390" t="s">
        <v>187</v>
      </c>
      <c r="S39" s="30"/>
      <c r="T39" s="30"/>
      <c r="U39" s="30"/>
      <c r="V39" s="30"/>
      <c r="W39" s="30"/>
      <c r="X39" s="30"/>
      <c r="AE39" s="30"/>
      <c r="AF39" s="30"/>
      <c r="AG39" s="30"/>
      <c r="AH39" s="30"/>
      <c r="AI39" s="30"/>
      <c r="AJ39" s="30"/>
    </row>
    <row r="40" spans="1:125" ht="14.5">
      <c r="A40" s="792" t="s">
        <v>17</v>
      </c>
      <c r="B40" s="419">
        <v>3</v>
      </c>
      <c r="C40" s="334">
        <v>1.37</v>
      </c>
      <c r="D40" s="415" t="s">
        <v>187</v>
      </c>
      <c r="E40" s="386" t="s">
        <v>187</v>
      </c>
      <c r="F40" s="157"/>
      <c r="G40" s="157"/>
      <c r="H40" s="157"/>
      <c r="I40" s="157"/>
      <c r="J40" s="792" t="s">
        <v>17</v>
      </c>
      <c r="K40" s="419">
        <v>4</v>
      </c>
      <c r="L40" s="334">
        <v>2.67</v>
      </c>
      <c r="M40" s="415" t="s">
        <v>187</v>
      </c>
      <c r="N40" s="386" t="s">
        <v>187</v>
      </c>
      <c r="S40" s="30"/>
      <c r="T40" s="30"/>
      <c r="U40" s="30"/>
      <c r="V40" s="30"/>
      <c r="W40" s="30"/>
      <c r="X40" s="30"/>
      <c r="AE40" s="30"/>
      <c r="AF40" s="30"/>
      <c r="AG40" s="30"/>
      <c r="AH40" s="30"/>
      <c r="AI40" s="30"/>
      <c r="AJ40" s="30"/>
    </row>
    <row r="41" spans="1:125" ht="14.5">
      <c r="A41" s="793" t="s">
        <v>18</v>
      </c>
      <c r="B41" s="417">
        <v>2</v>
      </c>
      <c r="C41" s="338">
        <v>0.82000000000000006</v>
      </c>
      <c r="D41" s="418" t="s">
        <v>187</v>
      </c>
      <c r="E41" s="390" t="s">
        <v>187</v>
      </c>
      <c r="F41" s="157"/>
      <c r="G41" s="157"/>
      <c r="H41" s="157"/>
      <c r="I41" s="157"/>
      <c r="J41" s="793" t="s">
        <v>18</v>
      </c>
      <c r="K41" s="417">
        <v>7</v>
      </c>
      <c r="L41" s="338">
        <v>4.38</v>
      </c>
      <c r="M41" s="418" t="s">
        <v>187</v>
      </c>
      <c r="N41" s="390" t="s">
        <v>187</v>
      </c>
      <c r="S41" s="30"/>
      <c r="T41" s="30"/>
      <c r="U41" s="30"/>
      <c r="V41" s="30"/>
      <c r="W41" s="30"/>
      <c r="X41" s="30"/>
      <c r="AE41" s="30"/>
      <c r="AF41" s="30"/>
      <c r="AG41" s="30"/>
      <c r="AH41" s="30"/>
      <c r="AI41" s="30"/>
      <c r="AJ41" s="30"/>
    </row>
    <row r="42" spans="1:125" ht="14.5">
      <c r="A42" s="792" t="s">
        <v>19</v>
      </c>
      <c r="B42" s="419">
        <v>9</v>
      </c>
      <c r="C42" s="334">
        <v>2.31</v>
      </c>
      <c r="D42" s="415" t="s">
        <v>187</v>
      </c>
      <c r="E42" s="386" t="s">
        <v>187</v>
      </c>
      <c r="F42" s="157"/>
      <c r="G42" s="157"/>
      <c r="H42" s="157"/>
      <c r="I42" s="157"/>
      <c r="J42" s="792" t="s">
        <v>19</v>
      </c>
      <c r="K42" s="419">
        <v>14</v>
      </c>
      <c r="L42" s="334">
        <v>3.39</v>
      </c>
      <c r="M42" s="415" t="s">
        <v>187</v>
      </c>
      <c r="N42" s="386" t="s">
        <v>187</v>
      </c>
      <c r="S42" s="30"/>
      <c r="T42" s="30"/>
      <c r="U42" s="30"/>
      <c r="V42" s="30"/>
      <c r="W42" s="30"/>
      <c r="X42" s="30"/>
      <c r="AE42" s="30"/>
      <c r="AF42" s="30"/>
      <c r="AG42" s="30"/>
      <c r="AH42" s="30"/>
      <c r="AI42" s="30"/>
      <c r="AJ42" s="30"/>
    </row>
    <row r="43" spans="1:125" ht="15" thickBot="1">
      <c r="A43" s="793" t="s">
        <v>20</v>
      </c>
      <c r="B43" s="417">
        <v>4</v>
      </c>
      <c r="C43" s="338">
        <v>1.73</v>
      </c>
      <c r="D43" s="418" t="s">
        <v>187</v>
      </c>
      <c r="E43" s="390" t="s">
        <v>187</v>
      </c>
      <c r="F43" s="157"/>
      <c r="G43" s="157"/>
      <c r="H43" s="157"/>
      <c r="I43" s="157"/>
      <c r="J43" s="793" t="s">
        <v>20</v>
      </c>
      <c r="K43" s="417">
        <v>10</v>
      </c>
      <c r="L43" s="338">
        <v>4.75</v>
      </c>
      <c r="M43" s="418" t="s">
        <v>187</v>
      </c>
      <c r="N43" s="390" t="s">
        <v>187</v>
      </c>
      <c r="S43" s="30"/>
      <c r="T43" s="30"/>
      <c r="U43" s="30"/>
      <c r="V43" s="30"/>
      <c r="W43" s="30"/>
      <c r="X43" s="30"/>
      <c r="AE43" s="30"/>
      <c r="AF43" s="30"/>
      <c r="AG43" s="30"/>
      <c r="AH43" s="30"/>
      <c r="AI43" s="30"/>
      <c r="AJ43" s="30"/>
    </row>
    <row r="44" spans="1:125" ht="14.5">
      <c r="A44" s="794" t="s">
        <v>26</v>
      </c>
      <c r="B44" s="421">
        <v>8</v>
      </c>
      <c r="C44" s="422">
        <v>0.66</v>
      </c>
      <c r="D44" s="423">
        <v>11</v>
      </c>
      <c r="E44" s="739">
        <v>2.73</v>
      </c>
      <c r="F44" s="157"/>
      <c r="G44" s="157"/>
      <c r="H44" s="157"/>
      <c r="I44" s="157"/>
      <c r="J44" s="794" t="s">
        <v>26</v>
      </c>
      <c r="K44" s="421">
        <v>10</v>
      </c>
      <c r="L44" s="422">
        <v>1.1200000000000001</v>
      </c>
      <c r="M44" s="423" t="s">
        <v>241</v>
      </c>
      <c r="N44" s="739">
        <v>5.1100000000000003</v>
      </c>
      <c r="S44" s="30"/>
      <c r="T44" s="30"/>
      <c r="U44" s="30"/>
      <c r="V44" s="30"/>
      <c r="W44" s="30"/>
      <c r="X44" s="30"/>
      <c r="AE44" s="30"/>
      <c r="AF44" s="30"/>
      <c r="AG44" s="30"/>
      <c r="AH44" s="30"/>
      <c r="AI44" s="30"/>
      <c r="AJ44" s="30"/>
    </row>
    <row r="45" spans="1:125" ht="14.5">
      <c r="A45" s="795" t="s">
        <v>25</v>
      </c>
      <c r="B45" s="425">
        <v>4</v>
      </c>
      <c r="C45" s="426">
        <v>0.89</v>
      </c>
      <c r="D45" s="427">
        <v>5</v>
      </c>
      <c r="E45" s="740">
        <v>2.48</v>
      </c>
      <c r="F45" s="157"/>
      <c r="G45" s="157"/>
      <c r="H45" s="157"/>
      <c r="I45" s="157"/>
      <c r="J45" s="795" t="s">
        <v>25</v>
      </c>
      <c r="K45" s="425">
        <v>3</v>
      </c>
      <c r="L45" s="426">
        <v>0.96</v>
      </c>
      <c r="M45" s="427">
        <v>2</v>
      </c>
      <c r="N45" s="740">
        <v>2.09</v>
      </c>
      <c r="S45" s="30"/>
      <c r="T45" s="30"/>
      <c r="U45" s="30"/>
      <c r="V45" s="30"/>
      <c r="W45" s="30"/>
      <c r="X45" s="30"/>
      <c r="AE45" s="30"/>
      <c r="AF45" s="30"/>
      <c r="AG45" s="30"/>
      <c r="AH45" s="30"/>
      <c r="AI45" s="30"/>
      <c r="AJ45" s="30"/>
    </row>
    <row r="46" spans="1:125" ht="15" thickBot="1">
      <c r="A46" s="796" t="s">
        <v>24</v>
      </c>
      <c r="B46" s="429">
        <v>7</v>
      </c>
      <c r="C46" s="430">
        <v>0.59</v>
      </c>
      <c r="D46" s="431">
        <v>10</v>
      </c>
      <c r="E46" s="741">
        <v>2.41</v>
      </c>
      <c r="F46" s="157"/>
      <c r="G46" s="157"/>
      <c r="H46" s="157"/>
      <c r="I46" s="157"/>
      <c r="J46" s="796" t="s">
        <v>24</v>
      </c>
      <c r="K46" s="429">
        <v>9</v>
      </c>
      <c r="L46" s="430">
        <v>1.0118200468733982</v>
      </c>
      <c r="M46" s="431" t="s">
        <v>242</v>
      </c>
      <c r="N46" s="741">
        <v>4.6800581657231541</v>
      </c>
      <c r="S46" s="30"/>
      <c r="T46" s="30"/>
      <c r="U46" s="30"/>
      <c r="V46" s="30"/>
      <c r="W46" s="30"/>
      <c r="X46" s="30"/>
      <c r="AE46" s="30"/>
      <c r="AF46" s="30"/>
      <c r="AG46" s="30"/>
      <c r="AH46" s="30"/>
      <c r="AI46" s="30"/>
      <c r="AJ46" s="30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</row>
    <row r="47" spans="1:125" ht="15" thickBot="1">
      <c r="A47" s="1192" t="s">
        <v>206</v>
      </c>
      <c r="B47" s="1184"/>
      <c r="C47" s="1184"/>
      <c r="D47" s="1184"/>
      <c r="E47" s="1185"/>
      <c r="F47" s="157"/>
      <c r="G47" s="157"/>
      <c r="H47" s="157"/>
      <c r="I47" s="157"/>
      <c r="J47" s="1192" t="s">
        <v>206</v>
      </c>
      <c r="K47" s="1184"/>
      <c r="L47" s="1184"/>
      <c r="M47" s="1184"/>
      <c r="N47" s="1185"/>
      <c r="S47" s="30"/>
      <c r="T47" s="30"/>
      <c r="U47" s="30"/>
      <c r="V47" s="30"/>
      <c r="W47" s="30"/>
      <c r="X47" s="30"/>
      <c r="AE47" s="30"/>
      <c r="AF47" s="30"/>
      <c r="AG47" s="30"/>
      <c r="AH47" s="30"/>
      <c r="AI47" s="30"/>
      <c r="AJ47" s="30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</row>
    <row r="48" spans="1:125" ht="14.5">
      <c r="A48" s="792" t="s">
        <v>6</v>
      </c>
      <c r="B48" s="413">
        <v>82</v>
      </c>
      <c r="C48" s="414">
        <v>2.06</v>
      </c>
      <c r="D48" s="415" t="s">
        <v>187</v>
      </c>
      <c r="E48" s="386" t="s">
        <v>187</v>
      </c>
      <c r="F48" s="157"/>
      <c r="G48" s="157"/>
      <c r="H48" s="157"/>
      <c r="I48" s="157"/>
      <c r="J48" s="792" t="s">
        <v>6</v>
      </c>
      <c r="K48" s="413">
        <v>54</v>
      </c>
      <c r="L48" s="414">
        <v>4.25</v>
      </c>
      <c r="M48" s="415" t="s">
        <v>187</v>
      </c>
      <c r="N48" s="386" t="s">
        <v>187</v>
      </c>
      <c r="S48" s="30"/>
      <c r="T48" s="30"/>
      <c r="U48" s="30"/>
      <c r="V48" s="30"/>
      <c r="W48" s="30"/>
      <c r="X48" s="30"/>
      <c r="AE48" s="30"/>
      <c r="AF48" s="30"/>
      <c r="AG48" s="30"/>
      <c r="AH48" s="30"/>
      <c r="AI48" s="30"/>
      <c r="AJ48" s="30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</row>
    <row r="49" spans="1:125" ht="14.5">
      <c r="A49" s="793" t="s">
        <v>7</v>
      </c>
      <c r="B49" s="417" t="s">
        <v>255</v>
      </c>
      <c r="C49" s="338">
        <v>1.53</v>
      </c>
      <c r="D49" s="418" t="s">
        <v>187</v>
      </c>
      <c r="E49" s="390" t="s">
        <v>187</v>
      </c>
      <c r="F49" s="157"/>
      <c r="G49" s="157"/>
      <c r="H49" s="157"/>
      <c r="I49" s="157"/>
      <c r="J49" s="793" t="s">
        <v>7</v>
      </c>
      <c r="K49" s="417">
        <v>64</v>
      </c>
      <c r="L49" s="338">
        <v>4.45</v>
      </c>
      <c r="M49" s="418" t="s">
        <v>187</v>
      </c>
      <c r="N49" s="390" t="s">
        <v>187</v>
      </c>
      <c r="S49" s="30"/>
      <c r="T49" s="30"/>
      <c r="U49" s="30"/>
      <c r="V49" s="30"/>
      <c r="W49" s="30"/>
      <c r="X49" s="30"/>
      <c r="AE49" s="30"/>
      <c r="AF49" s="30"/>
      <c r="AG49" s="30"/>
      <c r="AH49" s="30"/>
      <c r="AI49" s="30"/>
      <c r="AJ49" s="30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</row>
    <row r="50" spans="1:125" ht="14.5">
      <c r="A50" s="792" t="s">
        <v>8</v>
      </c>
      <c r="B50" s="419">
        <v>79</v>
      </c>
      <c r="C50" s="334">
        <v>2.95</v>
      </c>
      <c r="D50" s="415" t="s">
        <v>187</v>
      </c>
      <c r="E50" s="386" t="s">
        <v>187</v>
      </c>
      <c r="F50" s="157"/>
      <c r="G50" s="157"/>
      <c r="H50" s="157"/>
      <c r="I50" s="157"/>
      <c r="J50" s="792" t="s">
        <v>8</v>
      </c>
      <c r="K50" s="419">
        <v>30</v>
      </c>
      <c r="L50" s="334">
        <v>5.27</v>
      </c>
      <c r="M50" s="415" t="s">
        <v>187</v>
      </c>
      <c r="N50" s="386" t="s">
        <v>187</v>
      </c>
      <c r="S50" s="30"/>
      <c r="T50" s="30"/>
      <c r="U50" s="30"/>
      <c r="V50" s="30"/>
      <c r="W50" s="30"/>
      <c r="X50" s="30"/>
      <c r="AE50" s="30"/>
      <c r="AF50" s="30"/>
      <c r="AG50" s="30"/>
      <c r="AH50" s="30"/>
      <c r="AI50" s="30"/>
      <c r="AJ50" s="30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</row>
    <row r="51" spans="1:125" ht="14.5">
      <c r="A51" s="793" t="s">
        <v>9</v>
      </c>
      <c r="B51" s="417">
        <v>86</v>
      </c>
      <c r="C51" s="338">
        <v>2.89</v>
      </c>
      <c r="D51" s="418" t="s">
        <v>187</v>
      </c>
      <c r="E51" s="390" t="s">
        <v>187</v>
      </c>
      <c r="F51" s="157"/>
      <c r="G51" s="157"/>
      <c r="H51" s="157"/>
      <c r="I51" s="157"/>
      <c r="J51" s="793" t="s">
        <v>9</v>
      </c>
      <c r="K51" s="417">
        <v>43</v>
      </c>
      <c r="L51" s="338">
        <v>7.31</v>
      </c>
      <c r="M51" s="418" t="s">
        <v>187</v>
      </c>
      <c r="N51" s="390" t="s">
        <v>187</v>
      </c>
      <c r="S51" s="30"/>
      <c r="T51" s="30"/>
      <c r="U51" s="30"/>
      <c r="V51" s="30"/>
      <c r="W51" s="30"/>
      <c r="X51" s="30"/>
      <c r="AE51" s="30"/>
      <c r="AF51" s="30"/>
      <c r="AG51" s="30"/>
      <c r="AH51" s="30"/>
      <c r="AI51" s="30"/>
      <c r="AJ51" s="30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</row>
    <row r="52" spans="1:125" ht="14.5">
      <c r="A52" s="792" t="s">
        <v>10</v>
      </c>
      <c r="B52" s="419">
        <v>88</v>
      </c>
      <c r="C52" s="334">
        <v>2.12</v>
      </c>
      <c r="D52" s="415" t="s">
        <v>187</v>
      </c>
      <c r="E52" s="386" t="s">
        <v>187</v>
      </c>
      <c r="F52" s="157"/>
      <c r="G52" s="157"/>
      <c r="H52" s="157"/>
      <c r="I52" s="157"/>
      <c r="J52" s="792" t="s">
        <v>10</v>
      </c>
      <c r="K52" s="419">
        <v>56</v>
      </c>
      <c r="L52" s="334">
        <v>5.95</v>
      </c>
      <c r="M52" s="415" t="s">
        <v>187</v>
      </c>
      <c r="N52" s="386" t="s">
        <v>187</v>
      </c>
      <c r="S52" s="30"/>
      <c r="T52" s="30"/>
      <c r="U52" s="30"/>
      <c r="V52" s="30"/>
      <c r="W52" s="30"/>
      <c r="X52" s="30"/>
      <c r="AE52" s="30"/>
      <c r="AF52" s="30"/>
      <c r="AG52" s="30"/>
      <c r="AH52" s="30"/>
      <c r="AI52" s="30"/>
      <c r="AJ52" s="30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</row>
    <row r="53" spans="1:125" ht="14.5">
      <c r="A53" s="793" t="s">
        <v>11</v>
      </c>
      <c r="B53" s="417">
        <v>88</v>
      </c>
      <c r="C53" s="338">
        <v>2.82</v>
      </c>
      <c r="D53" s="418" t="s">
        <v>187</v>
      </c>
      <c r="E53" s="390" t="s">
        <v>187</v>
      </c>
      <c r="F53" s="157"/>
      <c r="G53" s="157"/>
      <c r="H53" s="157"/>
      <c r="I53" s="157"/>
      <c r="J53" s="793" t="s">
        <v>11</v>
      </c>
      <c r="K53" s="417">
        <v>69</v>
      </c>
      <c r="L53" s="338">
        <v>7.92</v>
      </c>
      <c r="M53" s="418" t="s">
        <v>187</v>
      </c>
      <c r="N53" s="390" t="s">
        <v>187</v>
      </c>
      <c r="S53" s="30"/>
      <c r="T53" s="30"/>
      <c r="U53" s="30"/>
      <c r="V53" s="30"/>
      <c r="W53" s="30"/>
      <c r="X53" s="30"/>
      <c r="AE53" s="30"/>
      <c r="AF53" s="30"/>
      <c r="AG53" s="30"/>
      <c r="AH53" s="30"/>
      <c r="AI53" s="30"/>
      <c r="AJ53" s="30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</row>
    <row r="54" spans="1:125" ht="14.5">
      <c r="A54" s="792" t="s">
        <v>12</v>
      </c>
      <c r="B54" s="419">
        <v>82</v>
      </c>
      <c r="C54" s="334">
        <v>2.13</v>
      </c>
      <c r="D54" s="415" t="s">
        <v>187</v>
      </c>
      <c r="E54" s="386" t="s">
        <v>187</v>
      </c>
      <c r="F54" s="157"/>
      <c r="G54" s="157"/>
      <c r="H54" s="157"/>
      <c r="I54" s="157"/>
      <c r="J54" s="792" t="s">
        <v>12</v>
      </c>
      <c r="K54" s="419">
        <v>59</v>
      </c>
      <c r="L54" s="334">
        <v>4.6100000000000003</v>
      </c>
      <c r="M54" s="415" t="s">
        <v>187</v>
      </c>
      <c r="N54" s="386" t="s">
        <v>187</v>
      </c>
      <c r="S54" s="30"/>
      <c r="T54" s="30"/>
      <c r="U54" s="30"/>
      <c r="V54" s="30"/>
      <c r="W54" s="30"/>
      <c r="X54" s="30"/>
      <c r="AE54" s="30"/>
      <c r="AF54" s="30"/>
      <c r="AG54" s="30"/>
      <c r="AH54" s="30"/>
      <c r="AI54" s="30"/>
      <c r="AJ54" s="30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</row>
    <row r="55" spans="1:125" ht="14.5">
      <c r="A55" s="793" t="s">
        <v>21</v>
      </c>
      <c r="B55" s="417">
        <v>91</v>
      </c>
      <c r="C55" s="338">
        <v>1.94</v>
      </c>
      <c r="D55" s="418" t="s">
        <v>187</v>
      </c>
      <c r="E55" s="390" t="s">
        <v>187</v>
      </c>
      <c r="F55" s="157"/>
      <c r="G55" s="157"/>
      <c r="H55" s="157"/>
      <c r="I55" s="157"/>
      <c r="J55" s="793" t="s">
        <v>21</v>
      </c>
      <c r="K55" s="417">
        <v>48</v>
      </c>
      <c r="L55" s="338">
        <v>8.69</v>
      </c>
      <c r="M55" s="418" t="s">
        <v>187</v>
      </c>
      <c r="N55" s="390" t="s">
        <v>187</v>
      </c>
      <c r="S55" s="30"/>
      <c r="T55" s="30"/>
      <c r="U55" s="30"/>
      <c r="V55" s="30"/>
      <c r="W55" s="30"/>
      <c r="X55" s="30"/>
      <c r="AE55" s="30"/>
      <c r="AF55" s="30"/>
      <c r="AG55" s="30"/>
      <c r="AH55" s="30"/>
      <c r="AI55" s="30"/>
      <c r="AJ55" s="30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</row>
    <row r="56" spans="1:125" ht="14.5">
      <c r="A56" s="792" t="s">
        <v>13</v>
      </c>
      <c r="B56" s="419" t="s">
        <v>254</v>
      </c>
      <c r="C56" s="334">
        <v>1.8800000000000001</v>
      </c>
      <c r="D56" s="415" t="s">
        <v>187</v>
      </c>
      <c r="E56" s="386" t="s">
        <v>187</v>
      </c>
      <c r="F56" s="157"/>
      <c r="G56" s="157"/>
      <c r="H56" s="157"/>
      <c r="I56" s="157"/>
      <c r="J56" s="792" t="s">
        <v>13</v>
      </c>
      <c r="K56" s="419" t="s">
        <v>238</v>
      </c>
      <c r="L56" s="334">
        <v>4.32</v>
      </c>
      <c r="M56" s="415" t="s">
        <v>187</v>
      </c>
      <c r="N56" s="386" t="s">
        <v>187</v>
      </c>
      <c r="S56" s="30"/>
      <c r="T56" s="30"/>
      <c r="U56" s="30"/>
      <c r="V56" s="30"/>
      <c r="W56" s="30"/>
      <c r="X56" s="30"/>
      <c r="AE56" s="30"/>
      <c r="AF56" s="30"/>
      <c r="AG56" s="30"/>
      <c r="AH56" s="30"/>
      <c r="AI56" s="30"/>
      <c r="AJ56" s="30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</row>
    <row r="57" spans="1:125" ht="14.5">
      <c r="A57" s="793" t="s">
        <v>14</v>
      </c>
      <c r="B57" s="417">
        <v>88</v>
      </c>
      <c r="C57" s="338">
        <v>1.72</v>
      </c>
      <c r="D57" s="418" t="s">
        <v>187</v>
      </c>
      <c r="E57" s="390" t="s">
        <v>187</v>
      </c>
      <c r="F57" s="157"/>
      <c r="G57" s="157"/>
      <c r="H57" s="157"/>
      <c r="I57" s="157"/>
      <c r="J57" s="793" t="s">
        <v>14</v>
      </c>
      <c r="K57" s="417">
        <v>66</v>
      </c>
      <c r="L57" s="338">
        <v>4.34</v>
      </c>
      <c r="M57" s="418" t="s">
        <v>187</v>
      </c>
      <c r="N57" s="390" t="s">
        <v>187</v>
      </c>
      <c r="S57" s="30"/>
      <c r="T57" s="30"/>
      <c r="U57" s="30"/>
      <c r="V57" s="30"/>
      <c r="W57" s="30"/>
      <c r="X57" s="30"/>
      <c r="AE57" s="30"/>
      <c r="AF57" s="30"/>
      <c r="AG57" s="30"/>
      <c r="AH57" s="30"/>
      <c r="AI57" s="30"/>
      <c r="AJ57" s="30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</row>
    <row r="58" spans="1:125" ht="14.5">
      <c r="A58" s="792" t="s">
        <v>15</v>
      </c>
      <c r="B58" s="419">
        <v>87</v>
      </c>
      <c r="C58" s="334">
        <v>1.58</v>
      </c>
      <c r="D58" s="415" t="s">
        <v>187</v>
      </c>
      <c r="E58" s="386" t="s">
        <v>187</v>
      </c>
      <c r="F58" s="157"/>
      <c r="G58" s="157"/>
      <c r="H58" s="157"/>
      <c r="I58" s="157"/>
      <c r="J58" s="792" t="s">
        <v>15</v>
      </c>
      <c r="K58" s="419">
        <v>62</v>
      </c>
      <c r="L58" s="334">
        <v>4.18</v>
      </c>
      <c r="M58" s="415" t="s">
        <v>187</v>
      </c>
      <c r="N58" s="386" t="s">
        <v>187</v>
      </c>
      <c r="S58" s="30"/>
      <c r="T58" s="30"/>
      <c r="U58" s="30"/>
      <c r="V58" s="30"/>
      <c r="W58" s="30"/>
      <c r="X58" s="30"/>
      <c r="AE58" s="30"/>
      <c r="AF58" s="30"/>
      <c r="AG58" s="30"/>
      <c r="AH58" s="30"/>
      <c r="AI58" s="30"/>
      <c r="AJ58" s="30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</row>
    <row r="59" spans="1:125" ht="14.5">
      <c r="A59" s="793" t="s">
        <v>16</v>
      </c>
      <c r="B59" s="417">
        <v>81</v>
      </c>
      <c r="C59" s="338">
        <v>2.16</v>
      </c>
      <c r="D59" s="418" t="s">
        <v>187</v>
      </c>
      <c r="E59" s="390" t="s">
        <v>187</v>
      </c>
      <c r="F59" s="157"/>
      <c r="G59" s="157"/>
      <c r="H59" s="157"/>
      <c r="I59" s="157"/>
      <c r="J59" s="793" t="s">
        <v>16</v>
      </c>
      <c r="K59" s="417">
        <v>55</v>
      </c>
      <c r="L59" s="338">
        <v>4.9800000000000004</v>
      </c>
      <c r="M59" s="418" t="s">
        <v>187</v>
      </c>
      <c r="N59" s="390" t="s">
        <v>187</v>
      </c>
      <c r="S59" s="30"/>
      <c r="T59" s="30"/>
      <c r="U59" s="30"/>
      <c r="V59" s="30"/>
      <c r="W59" s="30"/>
      <c r="X59" s="30"/>
      <c r="AE59" s="30"/>
      <c r="AF59" s="30"/>
      <c r="AG59" s="30"/>
      <c r="AH59" s="30"/>
      <c r="AI59" s="30"/>
      <c r="AJ59" s="30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</row>
    <row r="60" spans="1:125" ht="14.5">
      <c r="A60" s="792" t="s">
        <v>17</v>
      </c>
      <c r="B60" s="419">
        <v>88</v>
      </c>
      <c r="C60" s="334">
        <v>2.3199999999999998</v>
      </c>
      <c r="D60" s="415" t="s">
        <v>187</v>
      </c>
      <c r="E60" s="386" t="s">
        <v>187</v>
      </c>
      <c r="F60" s="157"/>
      <c r="G60" s="157"/>
      <c r="H60" s="157"/>
      <c r="I60" s="157"/>
      <c r="J60" s="792" t="s">
        <v>17</v>
      </c>
      <c r="K60" s="419">
        <v>67</v>
      </c>
      <c r="L60" s="334">
        <v>7.13</v>
      </c>
      <c r="M60" s="415" t="s">
        <v>187</v>
      </c>
      <c r="N60" s="386" t="s">
        <v>187</v>
      </c>
      <c r="S60" s="30"/>
      <c r="T60" s="30"/>
      <c r="U60" s="30"/>
      <c r="V60" s="30"/>
      <c r="W60" s="30"/>
      <c r="X60" s="30"/>
      <c r="AE60" s="30"/>
      <c r="AF60" s="30"/>
      <c r="AG60" s="30"/>
      <c r="AH60" s="30"/>
      <c r="AI60" s="30"/>
      <c r="AJ60" s="30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</row>
    <row r="61" spans="1:125" ht="14.5">
      <c r="A61" s="793" t="s">
        <v>18</v>
      </c>
      <c r="B61" s="417">
        <v>83</v>
      </c>
      <c r="C61" s="338">
        <v>4.3500000000000005</v>
      </c>
      <c r="D61" s="418" t="s">
        <v>187</v>
      </c>
      <c r="E61" s="390" t="s">
        <v>187</v>
      </c>
      <c r="F61" s="157"/>
      <c r="G61" s="157"/>
      <c r="H61" s="157"/>
      <c r="I61" s="157"/>
      <c r="J61" s="793" t="s">
        <v>18</v>
      </c>
      <c r="K61" s="417">
        <v>48</v>
      </c>
      <c r="L61" s="338">
        <v>8.86</v>
      </c>
      <c r="M61" s="418" t="s">
        <v>187</v>
      </c>
      <c r="N61" s="390" t="s">
        <v>187</v>
      </c>
      <c r="S61" s="30"/>
      <c r="T61" s="30"/>
      <c r="U61" s="30"/>
      <c r="V61" s="30"/>
      <c r="W61" s="30"/>
      <c r="X61" s="30"/>
      <c r="AE61" s="30"/>
      <c r="AF61" s="30"/>
      <c r="AG61" s="30"/>
      <c r="AH61" s="30"/>
      <c r="AI61" s="30"/>
      <c r="AJ61" s="30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</row>
    <row r="62" spans="1:125" ht="14.5">
      <c r="A62" s="792" t="s">
        <v>19</v>
      </c>
      <c r="B62" s="419">
        <v>90</v>
      </c>
      <c r="C62" s="334">
        <v>1.84</v>
      </c>
      <c r="D62" s="415" t="s">
        <v>187</v>
      </c>
      <c r="E62" s="386" t="s">
        <v>187</v>
      </c>
      <c r="F62" s="157"/>
      <c r="G62" s="157"/>
      <c r="H62" s="157"/>
      <c r="I62" s="157"/>
      <c r="J62" s="792" t="s">
        <v>19</v>
      </c>
      <c r="K62" s="419">
        <v>73</v>
      </c>
      <c r="L62" s="334">
        <v>4.3</v>
      </c>
      <c r="M62" s="415" t="s">
        <v>187</v>
      </c>
      <c r="N62" s="386" t="s">
        <v>187</v>
      </c>
      <c r="S62" s="30"/>
      <c r="T62" s="30"/>
      <c r="U62" s="30"/>
      <c r="V62" s="30"/>
      <c r="W62" s="30"/>
      <c r="X62" s="30"/>
      <c r="AE62" s="30"/>
      <c r="AF62" s="30"/>
      <c r="AG62" s="30"/>
      <c r="AH62" s="30"/>
      <c r="AI62" s="30"/>
      <c r="AJ62" s="30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</row>
    <row r="63" spans="1:125" ht="15" thickBot="1">
      <c r="A63" s="793" t="s">
        <v>20</v>
      </c>
      <c r="B63" s="417">
        <v>86</v>
      </c>
      <c r="C63" s="338">
        <v>3.0300000000000002</v>
      </c>
      <c r="D63" s="418" t="s">
        <v>187</v>
      </c>
      <c r="E63" s="390" t="s">
        <v>187</v>
      </c>
      <c r="F63" s="157"/>
      <c r="G63" s="157"/>
      <c r="H63" s="157"/>
      <c r="I63" s="157"/>
      <c r="J63" s="793" t="s">
        <v>20</v>
      </c>
      <c r="K63" s="417">
        <v>53</v>
      </c>
      <c r="L63" s="338">
        <v>8.3699999999999992</v>
      </c>
      <c r="M63" s="418" t="s">
        <v>187</v>
      </c>
      <c r="N63" s="390" t="s">
        <v>187</v>
      </c>
      <c r="S63" s="30"/>
      <c r="T63" s="30"/>
      <c r="U63" s="30"/>
      <c r="V63" s="30"/>
      <c r="W63" s="30"/>
      <c r="X63" s="30"/>
      <c r="AE63" s="30"/>
      <c r="AF63" s="30"/>
      <c r="AG63" s="30"/>
      <c r="AH63" s="30"/>
      <c r="AI63" s="30"/>
      <c r="AJ63" s="30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</row>
    <row r="64" spans="1:125" ht="14.5">
      <c r="A64" s="794" t="s">
        <v>26</v>
      </c>
      <c r="B64" s="421" t="s">
        <v>257</v>
      </c>
      <c r="C64" s="422">
        <v>0.74</v>
      </c>
      <c r="D64" s="423" t="s">
        <v>256</v>
      </c>
      <c r="E64" s="739">
        <v>3.62</v>
      </c>
      <c r="F64" s="157"/>
      <c r="G64" s="157"/>
      <c r="H64" s="157"/>
      <c r="I64" s="157"/>
      <c r="J64" s="794" t="s">
        <v>26</v>
      </c>
      <c r="K64" s="421" t="s">
        <v>239</v>
      </c>
      <c r="L64" s="422">
        <v>1.84</v>
      </c>
      <c r="M64" s="423">
        <v>31</v>
      </c>
      <c r="N64" s="739">
        <v>5.3</v>
      </c>
      <c r="S64" s="30"/>
      <c r="T64" s="30"/>
      <c r="U64" s="30"/>
      <c r="V64" s="30"/>
      <c r="W64" s="30"/>
      <c r="X64" s="30"/>
      <c r="AE64" s="30"/>
      <c r="AF64" s="30"/>
      <c r="AG64" s="30"/>
      <c r="AH64" s="30"/>
      <c r="AI64" s="30"/>
      <c r="AJ64" s="30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</row>
    <row r="65" spans="1:125" ht="14.5">
      <c r="A65" s="795" t="s">
        <v>25</v>
      </c>
      <c r="B65" s="425">
        <v>84</v>
      </c>
      <c r="C65" s="426">
        <v>1.32</v>
      </c>
      <c r="D65" s="427">
        <v>31</v>
      </c>
      <c r="E65" s="740">
        <v>7.33</v>
      </c>
      <c r="F65" s="157"/>
      <c r="G65" s="157"/>
      <c r="H65" s="157"/>
      <c r="I65" s="157"/>
      <c r="J65" s="795" t="s">
        <v>25</v>
      </c>
      <c r="K65" s="425">
        <v>41</v>
      </c>
      <c r="L65" s="426">
        <v>3.37</v>
      </c>
      <c r="M65" s="427" t="s">
        <v>189</v>
      </c>
      <c r="N65" s="740">
        <v>14.42</v>
      </c>
      <c r="S65" s="30"/>
      <c r="T65" s="30"/>
      <c r="U65" s="30"/>
      <c r="V65" s="30"/>
      <c r="W65" s="30"/>
      <c r="X65" s="30"/>
      <c r="AE65" s="30"/>
      <c r="AF65" s="30"/>
      <c r="AG65" s="30"/>
      <c r="AH65" s="30"/>
      <c r="AI65" s="30"/>
      <c r="AJ65" s="30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</row>
    <row r="66" spans="1:125" ht="15" thickBot="1">
      <c r="A66" s="796" t="s">
        <v>24</v>
      </c>
      <c r="B66" s="429" t="s">
        <v>257</v>
      </c>
      <c r="C66" s="430">
        <v>0.67</v>
      </c>
      <c r="D66" s="431">
        <v>32</v>
      </c>
      <c r="E66" s="741">
        <v>3.3000000000000003</v>
      </c>
      <c r="F66" s="157"/>
      <c r="G66" s="157"/>
      <c r="H66" s="157"/>
      <c r="I66" s="157"/>
      <c r="J66" s="796" t="s">
        <v>24</v>
      </c>
      <c r="K66" s="429" t="s">
        <v>240</v>
      </c>
      <c r="L66" s="430">
        <v>1.7013246009452323</v>
      </c>
      <c r="M66" s="431">
        <v>31</v>
      </c>
      <c r="N66" s="741">
        <v>4.9797007554902439</v>
      </c>
      <c r="S66" s="30"/>
      <c r="T66" s="30"/>
      <c r="U66" s="30"/>
      <c r="V66" s="30"/>
      <c r="W66" s="30"/>
      <c r="X66" s="30"/>
      <c r="AE66" s="30"/>
      <c r="AF66" s="30"/>
      <c r="AG66" s="30"/>
      <c r="AH66" s="30"/>
      <c r="AI66" s="30"/>
      <c r="AJ66" s="30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</row>
    <row r="67" spans="1:125" ht="15" thickBot="1">
      <c r="A67" s="1192" t="s">
        <v>205</v>
      </c>
      <c r="B67" s="1184"/>
      <c r="C67" s="1184"/>
      <c r="D67" s="1184"/>
      <c r="E67" s="1185"/>
      <c r="F67" s="157"/>
      <c r="G67" s="157"/>
      <c r="H67" s="157"/>
      <c r="I67" s="157"/>
      <c r="J67" s="1192" t="s">
        <v>205</v>
      </c>
      <c r="K67" s="1184"/>
      <c r="L67" s="1184"/>
      <c r="M67" s="1184"/>
      <c r="N67" s="1185"/>
      <c r="S67" s="30"/>
      <c r="T67" s="30"/>
      <c r="U67" s="30"/>
      <c r="V67" s="30"/>
      <c r="W67" s="30"/>
      <c r="X67" s="30"/>
      <c r="AE67" s="30"/>
      <c r="AF67" s="30"/>
      <c r="AG67" s="30"/>
      <c r="AH67" s="30"/>
      <c r="AI67" s="30"/>
      <c r="AJ67" s="30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</row>
    <row r="68" spans="1:125" ht="14.5">
      <c r="A68" s="792" t="s">
        <v>6</v>
      </c>
      <c r="B68" s="413">
        <v>77</v>
      </c>
      <c r="C68" s="414">
        <v>2.5</v>
      </c>
      <c r="D68" s="415" t="s">
        <v>187</v>
      </c>
      <c r="E68" s="386" t="s">
        <v>187</v>
      </c>
      <c r="F68" s="157"/>
      <c r="G68" s="157"/>
      <c r="H68" s="157"/>
      <c r="I68" s="157"/>
      <c r="J68" s="792" t="s">
        <v>6</v>
      </c>
      <c r="K68" s="413">
        <v>53</v>
      </c>
      <c r="L68" s="414">
        <v>4.3499999999999996</v>
      </c>
      <c r="M68" s="415" t="s">
        <v>187</v>
      </c>
      <c r="N68" s="386" t="s">
        <v>187</v>
      </c>
      <c r="S68" s="30"/>
      <c r="T68" s="30"/>
      <c r="U68" s="30"/>
      <c r="V68" s="30"/>
      <c r="W68" s="30"/>
      <c r="X68" s="30"/>
      <c r="AE68" s="30"/>
      <c r="AF68" s="30"/>
      <c r="AG68" s="30"/>
      <c r="AH68" s="30"/>
      <c r="AI68" s="30"/>
      <c r="AJ68" s="30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</row>
    <row r="69" spans="1:125" ht="14.5">
      <c r="A69" s="793" t="s">
        <v>7</v>
      </c>
      <c r="B69" s="417">
        <v>79</v>
      </c>
      <c r="C69" s="338">
        <v>2.4300000000000002</v>
      </c>
      <c r="D69" s="418" t="s">
        <v>187</v>
      </c>
      <c r="E69" s="390" t="s">
        <v>187</v>
      </c>
      <c r="F69" s="157"/>
      <c r="G69" s="157"/>
      <c r="H69" s="157"/>
      <c r="I69" s="157"/>
      <c r="J69" s="793" t="s">
        <v>7</v>
      </c>
      <c r="K69" s="417">
        <v>59</v>
      </c>
      <c r="L69" s="338">
        <v>4.6100000000000003</v>
      </c>
      <c r="M69" s="418" t="s">
        <v>187</v>
      </c>
      <c r="N69" s="390" t="s">
        <v>187</v>
      </c>
      <c r="S69" s="30"/>
      <c r="T69" s="30"/>
      <c r="U69" s="30"/>
      <c r="V69" s="30"/>
      <c r="W69" s="30"/>
      <c r="X69" s="30"/>
      <c r="AE69" s="30"/>
      <c r="AF69" s="30"/>
      <c r="AG69" s="30"/>
      <c r="AH69" s="30"/>
      <c r="AI69" s="30"/>
      <c r="AJ69" s="30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</row>
    <row r="70" spans="1:125" ht="14.5">
      <c r="A70" s="792" t="s">
        <v>8</v>
      </c>
      <c r="B70" s="419">
        <v>79</v>
      </c>
      <c r="C70" s="334">
        <v>2.95</v>
      </c>
      <c r="D70" s="415" t="s">
        <v>187</v>
      </c>
      <c r="E70" s="386" t="s">
        <v>187</v>
      </c>
      <c r="F70" s="157"/>
      <c r="G70" s="157"/>
      <c r="H70" s="157"/>
      <c r="I70" s="157"/>
      <c r="J70" s="792" t="s">
        <v>8</v>
      </c>
      <c r="K70" s="419">
        <v>27</v>
      </c>
      <c r="L70" s="334">
        <v>5.33</v>
      </c>
      <c r="M70" s="415" t="s">
        <v>187</v>
      </c>
      <c r="N70" s="386" t="s">
        <v>187</v>
      </c>
      <c r="S70" s="30"/>
      <c r="T70" s="30"/>
      <c r="U70" s="30"/>
      <c r="V70" s="30"/>
      <c r="W70" s="30"/>
      <c r="X70" s="30"/>
      <c r="AE70" s="30"/>
      <c r="AF70" s="30"/>
      <c r="AG70" s="30"/>
      <c r="AH70" s="30"/>
      <c r="AI70" s="30"/>
      <c r="AJ70" s="30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</row>
    <row r="71" spans="1:125" ht="14.5">
      <c r="A71" s="793" t="s">
        <v>9</v>
      </c>
      <c r="B71" s="417">
        <v>46</v>
      </c>
      <c r="C71" s="338">
        <v>5.62</v>
      </c>
      <c r="D71" s="418" t="s">
        <v>187</v>
      </c>
      <c r="E71" s="390" t="s">
        <v>187</v>
      </c>
      <c r="F71" s="157"/>
      <c r="G71" s="157"/>
      <c r="H71" s="157"/>
      <c r="I71" s="157"/>
      <c r="J71" s="793" t="s">
        <v>9</v>
      </c>
      <c r="K71" s="417">
        <v>44</v>
      </c>
      <c r="L71" s="338">
        <v>7.64</v>
      </c>
      <c r="M71" s="418" t="s">
        <v>187</v>
      </c>
      <c r="N71" s="390" t="s">
        <v>187</v>
      </c>
      <c r="S71" s="30"/>
      <c r="T71" s="30"/>
      <c r="U71" s="30"/>
      <c r="V71" s="30"/>
      <c r="W71" s="30"/>
      <c r="X71" s="30"/>
      <c r="AE71" s="30"/>
      <c r="AF71" s="30"/>
      <c r="AG71" s="30"/>
      <c r="AH71" s="30"/>
      <c r="AI71" s="30"/>
      <c r="AJ71" s="30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</row>
    <row r="72" spans="1:125" ht="14.5">
      <c r="A72" s="792" t="s">
        <v>10</v>
      </c>
      <c r="B72" s="419">
        <v>66</v>
      </c>
      <c r="C72" s="334">
        <v>4.7700000000000005</v>
      </c>
      <c r="D72" s="415" t="s">
        <v>187</v>
      </c>
      <c r="E72" s="386" t="s">
        <v>187</v>
      </c>
      <c r="F72" s="157"/>
      <c r="G72" s="157"/>
      <c r="H72" s="157"/>
      <c r="I72" s="157"/>
      <c r="J72" s="792" t="s">
        <v>10</v>
      </c>
      <c r="K72" s="419">
        <v>55</v>
      </c>
      <c r="L72" s="334">
        <v>5.91</v>
      </c>
      <c r="M72" s="415" t="s">
        <v>187</v>
      </c>
      <c r="N72" s="386" t="s">
        <v>187</v>
      </c>
      <c r="Q72" s="55"/>
      <c r="R72" s="55"/>
      <c r="S72" s="30"/>
      <c r="T72" s="30"/>
      <c r="U72" s="30"/>
      <c r="V72" s="30"/>
      <c r="W72" s="30"/>
      <c r="X72" s="30"/>
      <c r="AE72" s="30"/>
      <c r="AF72" s="30"/>
      <c r="AG72" s="30"/>
      <c r="AH72" s="30"/>
      <c r="AI72" s="30"/>
      <c r="AJ72" s="30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</row>
    <row r="73" spans="1:125" ht="14.5">
      <c r="A73" s="793" t="s">
        <v>11</v>
      </c>
      <c r="B73" s="417">
        <v>54</v>
      </c>
      <c r="C73" s="338">
        <v>4.9800000000000004</v>
      </c>
      <c r="D73" s="418" t="s">
        <v>187</v>
      </c>
      <c r="E73" s="390" t="s">
        <v>187</v>
      </c>
      <c r="F73" s="157"/>
      <c r="G73" s="157"/>
      <c r="H73" s="157"/>
      <c r="I73" s="157"/>
      <c r="J73" s="793" t="s">
        <v>11</v>
      </c>
      <c r="K73" s="417" t="s">
        <v>187</v>
      </c>
      <c r="L73" s="338" t="s">
        <v>187</v>
      </c>
      <c r="M73" s="418" t="s">
        <v>187</v>
      </c>
      <c r="N73" s="390" t="s">
        <v>187</v>
      </c>
      <c r="Q73" s="55"/>
      <c r="R73" s="55"/>
      <c r="S73" s="30"/>
      <c r="T73" s="30"/>
      <c r="U73" s="30"/>
      <c r="V73" s="30"/>
      <c r="W73" s="30"/>
      <c r="X73" s="30"/>
      <c r="AE73" s="30"/>
      <c r="AF73" s="30"/>
      <c r="AG73" s="30"/>
      <c r="AH73" s="30"/>
      <c r="AI73" s="30"/>
      <c r="AJ73" s="30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</row>
    <row r="74" spans="1:125" ht="14.5">
      <c r="A74" s="792" t="s">
        <v>12</v>
      </c>
      <c r="B74" s="419">
        <v>69</v>
      </c>
      <c r="C74" s="334">
        <v>2.87</v>
      </c>
      <c r="D74" s="415" t="s">
        <v>187</v>
      </c>
      <c r="E74" s="386" t="s">
        <v>187</v>
      </c>
      <c r="F74" s="157"/>
      <c r="G74" s="157"/>
      <c r="H74" s="157"/>
      <c r="I74" s="157"/>
      <c r="J74" s="792" t="s">
        <v>12</v>
      </c>
      <c r="K74" s="419">
        <v>54</v>
      </c>
      <c r="L74" s="334">
        <v>4.7</v>
      </c>
      <c r="M74" s="415" t="s">
        <v>187</v>
      </c>
      <c r="N74" s="386" t="s">
        <v>187</v>
      </c>
      <c r="Q74" s="55"/>
      <c r="R74" s="55"/>
      <c r="S74" s="30"/>
      <c r="T74" s="30"/>
      <c r="U74" s="30"/>
      <c r="V74" s="30"/>
      <c r="W74" s="30"/>
      <c r="X74" s="30"/>
      <c r="AE74" s="30"/>
      <c r="AF74" s="30"/>
      <c r="AG74" s="30"/>
      <c r="AH74" s="30"/>
      <c r="AI74" s="30"/>
      <c r="AJ74" s="30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</row>
    <row r="75" spans="1:125" ht="14.5">
      <c r="A75" s="793" t="s">
        <v>21</v>
      </c>
      <c r="B75" s="417">
        <v>55</v>
      </c>
      <c r="C75" s="338">
        <v>5.69</v>
      </c>
      <c r="D75" s="418" t="s">
        <v>187</v>
      </c>
      <c r="E75" s="390" t="s">
        <v>187</v>
      </c>
      <c r="F75" s="157"/>
      <c r="G75" s="157"/>
      <c r="H75" s="157"/>
      <c r="I75" s="157"/>
      <c r="J75" s="793" t="s">
        <v>21</v>
      </c>
      <c r="K75" s="417">
        <v>52</v>
      </c>
      <c r="L75" s="338">
        <v>8.6999999999999993</v>
      </c>
      <c r="M75" s="418" t="s">
        <v>187</v>
      </c>
      <c r="N75" s="390" t="s">
        <v>187</v>
      </c>
      <c r="Q75" s="55"/>
      <c r="R75" s="55"/>
      <c r="S75" s="30"/>
      <c r="T75" s="30"/>
      <c r="U75" s="30"/>
      <c r="V75" s="30"/>
      <c r="W75" s="30"/>
      <c r="X75" s="30"/>
      <c r="AE75" s="30"/>
      <c r="AF75" s="30"/>
      <c r="AG75" s="30"/>
      <c r="AH75" s="30"/>
      <c r="AI75" s="30"/>
      <c r="AJ75" s="30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</row>
    <row r="76" spans="1:125" ht="14.5">
      <c r="A76" s="792" t="s">
        <v>13</v>
      </c>
      <c r="B76" s="419">
        <v>68</v>
      </c>
      <c r="C76" s="334">
        <v>3.35</v>
      </c>
      <c r="D76" s="415" t="s">
        <v>187</v>
      </c>
      <c r="E76" s="386" t="s">
        <v>187</v>
      </c>
      <c r="F76" s="157"/>
      <c r="G76" s="157"/>
      <c r="H76" s="157"/>
      <c r="I76" s="157"/>
      <c r="J76" s="792" t="s">
        <v>13</v>
      </c>
      <c r="K76" s="419">
        <v>62</v>
      </c>
      <c r="L76" s="334">
        <v>4.43</v>
      </c>
      <c r="M76" s="415" t="s">
        <v>187</v>
      </c>
      <c r="N76" s="386" t="s">
        <v>187</v>
      </c>
      <c r="Q76" s="55"/>
      <c r="R76" s="55"/>
      <c r="S76" s="30"/>
      <c r="T76" s="30"/>
      <c r="U76" s="30"/>
      <c r="V76" s="30"/>
      <c r="W76" s="30"/>
      <c r="X76" s="30"/>
      <c r="AE76" s="30"/>
      <c r="AF76" s="30"/>
      <c r="AG76" s="30"/>
      <c r="AH76" s="30"/>
      <c r="AI76" s="30"/>
      <c r="AJ76" s="30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</row>
    <row r="77" spans="1:125" ht="14.5">
      <c r="A77" s="793" t="s">
        <v>14</v>
      </c>
      <c r="B77" s="417">
        <v>63</v>
      </c>
      <c r="C77" s="338">
        <v>3.18</v>
      </c>
      <c r="D77" s="418" t="s">
        <v>187</v>
      </c>
      <c r="E77" s="390" t="s">
        <v>187</v>
      </c>
      <c r="F77" s="157"/>
      <c r="G77" s="157"/>
      <c r="H77" s="157"/>
      <c r="I77" s="157"/>
      <c r="J77" s="793" t="s">
        <v>14</v>
      </c>
      <c r="K77" s="417">
        <v>56</v>
      </c>
      <c r="L77" s="338">
        <v>4.5599999999999996</v>
      </c>
      <c r="M77" s="418" t="s">
        <v>187</v>
      </c>
      <c r="N77" s="390" t="s">
        <v>187</v>
      </c>
      <c r="Q77" s="55"/>
      <c r="R77" s="55"/>
      <c r="S77" s="30"/>
      <c r="T77" s="30"/>
      <c r="U77" s="30"/>
      <c r="V77" s="30"/>
      <c r="W77" s="30"/>
      <c r="X77" s="30"/>
      <c r="AE77" s="30"/>
      <c r="AF77" s="30"/>
      <c r="AG77" s="30"/>
      <c r="AH77" s="30"/>
      <c r="AI77" s="30"/>
      <c r="AJ77" s="30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</row>
    <row r="78" spans="1:125" ht="14.5">
      <c r="A78" s="792" t="s">
        <v>15</v>
      </c>
      <c r="B78" s="419">
        <v>56</v>
      </c>
      <c r="C78" s="334">
        <v>2.79</v>
      </c>
      <c r="D78" s="415" t="s">
        <v>187</v>
      </c>
      <c r="E78" s="386" t="s">
        <v>187</v>
      </c>
      <c r="F78" s="157"/>
      <c r="G78" s="157"/>
      <c r="H78" s="157"/>
      <c r="I78" s="157"/>
      <c r="J78" s="792" t="s">
        <v>15</v>
      </c>
      <c r="K78" s="419">
        <v>48</v>
      </c>
      <c r="L78" s="334">
        <v>4.3600000000000003</v>
      </c>
      <c r="M78" s="415" t="s">
        <v>187</v>
      </c>
      <c r="N78" s="386" t="s">
        <v>187</v>
      </c>
      <c r="S78" s="30"/>
      <c r="T78" s="30"/>
      <c r="U78" s="30"/>
      <c r="V78" s="30"/>
      <c r="W78" s="30"/>
      <c r="X78" s="30"/>
      <c r="AE78" s="30"/>
      <c r="AF78" s="30"/>
      <c r="AG78" s="30"/>
      <c r="AH78" s="30"/>
      <c r="AI78" s="30"/>
      <c r="AJ78" s="30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</row>
    <row r="79" spans="1:125" ht="14.5">
      <c r="A79" s="793" t="s">
        <v>16</v>
      </c>
      <c r="B79" s="417" t="s">
        <v>220</v>
      </c>
      <c r="C79" s="338">
        <v>3.17</v>
      </c>
      <c r="D79" s="418" t="s">
        <v>187</v>
      </c>
      <c r="E79" s="390" t="s">
        <v>187</v>
      </c>
      <c r="F79" s="157"/>
      <c r="G79" s="157"/>
      <c r="H79" s="157"/>
      <c r="I79" s="157"/>
      <c r="J79" s="793" t="s">
        <v>16</v>
      </c>
      <c r="K79" s="417">
        <v>53</v>
      </c>
      <c r="L79" s="338">
        <v>5</v>
      </c>
      <c r="M79" s="418" t="s">
        <v>187</v>
      </c>
      <c r="N79" s="390" t="s">
        <v>187</v>
      </c>
      <c r="S79" s="30"/>
      <c r="T79" s="30"/>
      <c r="U79" s="30"/>
      <c r="V79" s="30"/>
      <c r="W79" s="30"/>
      <c r="X79" s="30"/>
      <c r="AE79" s="30"/>
      <c r="AF79" s="30"/>
      <c r="AG79" s="30"/>
      <c r="AH79" s="30"/>
      <c r="AI79" s="30"/>
      <c r="AJ79" s="30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</row>
    <row r="80" spans="1:125" ht="14.5">
      <c r="A80" s="792" t="s">
        <v>17</v>
      </c>
      <c r="B80" s="419">
        <v>60</v>
      </c>
      <c r="C80" s="334">
        <v>4.07</v>
      </c>
      <c r="D80" s="415" t="s">
        <v>187</v>
      </c>
      <c r="E80" s="386" t="s">
        <v>187</v>
      </c>
      <c r="F80" s="157"/>
      <c r="G80" s="157"/>
      <c r="H80" s="157"/>
      <c r="I80" s="157"/>
      <c r="J80" s="792" t="s">
        <v>17</v>
      </c>
      <c r="K80" s="419">
        <v>38</v>
      </c>
      <c r="L80" s="334">
        <v>7.42</v>
      </c>
      <c r="M80" s="415" t="s">
        <v>187</v>
      </c>
      <c r="N80" s="386" t="s">
        <v>187</v>
      </c>
      <c r="S80" s="30"/>
      <c r="T80" s="30"/>
      <c r="U80" s="30"/>
      <c r="V80" s="30"/>
      <c r="W80" s="30"/>
      <c r="X80" s="30"/>
      <c r="AE80" s="30"/>
      <c r="AF80" s="30"/>
      <c r="AG80" s="30"/>
      <c r="AH80" s="30"/>
      <c r="AI80" s="30"/>
      <c r="AJ80" s="30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</row>
    <row r="81" spans="1:125" ht="14.5">
      <c r="A81" s="793" t="s">
        <v>18</v>
      </c>
      <c r="B81" s="417">
        <v>51</v>
      </c>
      <c r="C81" s="338">
        <v>6.59</v>
      </c>
      <c r="D81" s="418" t="s">
        <v>187</v>
      </c>
      <c r="E81" s="390" t="s">
        <v>187</v>
      </c>
      <c r="F81" s="157"/>
      <c r="G81" s="157"/>
      <c r="H81" s="157"/>
      <c r="I81" s="157"/>
      <c r="J81" s="793" t="s">
        <v>18</v>
      </c>
      <c r="K81" s="417">
        <v>40</v>
      </c>
      <c r="L81" s="338">
        <v>8.91</v>
      </c>
      <c r="M81" s="418" t="s">
        <v>187</v>
      </c>
      <c r="N81" s="390" t="s">
        <v>187</v>
      </c>
      <c r="S81" s="30"/>
      <c r="T81" s="30"/>
      <c r="U81" s="30"/>
      <c r="V81" s="30"/>
      <c r="W81" s="30"/>
      <c r="X81" s="30"/>
      <c r="AE81" s="30"/>
      <c r="AF81" s="30"/>
      <c r="AG81" s="30"/>
      <c r="AH81" s="30"/>
      <c r="AI81" s="30"/>
      <c r="AJ81" s="30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</row>
    <row r="82" spans="1:125" ht="14.5">
      <c r="A82" s="792" t="s">
        <v>19</v>
      </c>
      <c r="B82" s="419">
        <v>65</v>
      </c>
      <c r="C82" s="334">
        <v>4.25</v>
      </c>
      <c r="D82" s="415" t="s">
        <v>187</v>
      </c>
      <c r="E82" s="386" t="s">
        <v>187</v>
      </c>
      <c r="F82" s="157"/>
      <c r="G82" s="157"/>
      <c r="H82" s="157"/>
      <c r="I82" s="157"/>
      <c r="J82" s="792" t="s">
        <v>19</v>
      </c>
      <c r="K82" s="419">
        <v>65</v>
      </c>
      <c r="L82" s="334">
        <v>4.72</v>
      </c>
      <c r="M82" s="415" t="s">
        <v>187</v>
      </c>
      <c r="N82" s="386" t="s">
        <v>187</v>
      </c>
      <c r="S82" s="30"/>
      <c r="T82" s="30"/>
      <c r="U82" s="30"/>
      <c r="V82" s="30"/>
      <c r="W82" s="30"/>
      <c r="X82" s="30"/>
      <c r="AE82" s="30"/>
      <c r="AF82" s="30"/>
      <c r="AG82" s="30"/>
      <c r="AH82" s="30"/>
      <c r="AI82" s="30"/>
      <c r="AJ82" s="30"/>
      <c r="AP82" s="55"/>
    </row>
    <row r="83" spans="1:125" ht="15" thickBot="1">
      <c r="A83" s="793" t="s">
        <v>20</v>
      </c>
      <c r="B83" s="417">
        <v>43</v>
      </c>
      <c r="C83" s="338">
        <v>5.23</v>
      </c>
      <c r="D83" s="418" t="s">
        <v>187</v>
      </c>
      <c r="E83" s="390" t="s">
        <v>187</v>
      </c>
      <c r="F83" s="157"/>
      <c r="G83" s="157"/>
      <c r="H83" s="157"/>
      <c r="I83" s="157"/>
      <c r="J83" s="793" t="s">
        <v>20</v>
      </c>
      <c r="K83" s="417">
        <v>55</v>
      </c>
      <c r="L83" s="338">
        <v>8.41</v>
      </c>
      <c r="M83" s="418" t="s">
        <v>187</v>
      </c>
      <c r="N83" s="390" t="s">
        <v>187</v>
      </c>
      <c r="S83" s="30"/>
      <c r="T83" s="30"/>
      <c r="U83" s="30"/>
      <c r="V83" s="30"/>
      <c r="W83" s="30"/>
      <c r="X83" s="30"/>
      <c r="AE83" s="30"/>
      <c r="AF83" s="30"/>
      <c r="AG83" s="30"/>
      <c r="AH83" s="30"/>
      <c r="AI83" s="30"/>
      <c r="AJ83" s="30"/>
      <c r="AP83" s="55"/>
    </row>
    <row r="84" spans="1:125" ht="14.5">
      <c r="A84" s="794" t="s">
        <v>26</v>
      </c>
      <c r="B84" s="421">
        <v>69</v>
      </c>
      <c r="C84" s="422">
        <v>1.23</v>
      </c>
      <c r="D84" s="423" t="s">
        <v>252</v>
      </c>
      <c r="E84" s="739">
        <v>3.99</v>
      </c>
      <c r="F84" s="157"/>
      <c r="G84" s="157"/>
      <c r="H84" s="157"/>
      <c r="I84" s="157"/>
      <c r="J84" s="794" t="s">
        <v>26</v>
      </c>
      <c r="K84" s="421">
        <v>57</v>
      </c>
      <c r="L84" s="422">
        <v>1.92</v>
      </c>
      <c r="M84" s="423">
        <v>53</v>
      </c>
      <c r="N84" s="739">
        <v>6.05</v>
      </c>
      <c r="S84" s="30"/>
      <c r="T84" s="30"/>
      <c r="U84" s="30"/>
      <c r="V84" s="30"/>
      <c r="W84" s="30"/>
      <c r="X84" s="30"/>
      <c r="AE84" s="30"/>
      <c r="AF84" s="30"/>
      <c r="AG84" s="30"/>
      <c r="AH84" s="30"/>
      <c r="AI84" s="30"/>
      <c r="AJ84" s="30"/>
      <c r="AP84" s="55"/>
    </row>
    <row r="85" spans="1:125" ht="14.5">
      <c r="A85" s="795" t="s">
        <v>25</v>
      </c>
      <c r="B85" s="425">
        <v>48</v>
      </c>
      <c r="C85" s="426">
        <v>2.29</v>
      </c>
      <c r="D85" s="427">
        <v>63</v>
      </c>
      <c r="E85" s="740">
        <v>8.0400000000000009</v>
      </c>
      <c r="F85" s="157"/>
      <c r="G85" s="157"/>
      <c r="H85" s="157"/>
      <c r="I85" s="157"/>
      <c r="J85" s="795" t="s">
        <v>25</v>
      </c>
      <c r="K85" s="425">
        <v>34</v>
      </c>
      <c r="L85" s="426">
        <v>3.3</v>
      </c>
      <c r="M85" s="427">
        <v>63</v>
      </c>
      <c r="N85" s="740">
        <v>13.68</v>
      </c>
      <c r="S85" s="30"/>
      <c r="T85" s="30"/>
      <c r="U85" s="30"/>
      <c r="V85" s="30"/>
      <c r="W85" s="30"/>
      <c r="X85" s="30"/>
      <c r="AE85" s="30"/>
      <c r="AF85" s="30"/>
      <c r="AG85" s="30"/>
      <c r="AH85" s="30"/>
      <c r="AI85" s="30"/>
      <c r="AJ85" s="30"/>
      <c r="AP85" s="55"/>
    </row>
    <row r="86" spans="1:125" ht="15" thickBot="1">
      <c r="A86" s="796" t="s">
        <v>24</v>
      </c>
      <c r="B86" s="429">
        <v>67</v>
      </c>
      <c r="C86" s="430">
        <v>1.1200000000000001</v>
      </c>
      <c r="D86" s="431" t="s">
        <v>252</v>
      </c>
      <c r="E86" s="741">
        <v>3.62</v>
      </c>
      <c r="F86" s="157"/>
      <c r="G86" s="157"/>
      <c r="H86" s="157"/>
      <c r="I86" s="157"/>
      <c r="J86" s="796" t="s">
        <v>24</v>
      </c>
      <c r="K86" s="429">
        <v>54</v>
      </c>
      <c r="L86" s="430">
        <v>1.7692967491725122</v>
      </c>
      <c r="M86" s="431">
        <v>54</v>
      </c>
      <c r="N86" s="741">
        <v>5.6356835934053553</v>
      </c>
      <c r="S86" s="30"/>
      <c r="T86" s="30"/>
      <c r="U86" s="30"/>
      <c r="V86" s="30"/>
      <c r="W86" s="30"/>
      <c r="X86" s="30"/>
      <c r="AE86" s="30"/>
      <c r="AF86" s="30"/>
      <c r="AG86" s="30"/>
      <c r="AH86" s="30"/>
      <c r="AI86" s="30"/>
      <c r="AJ86" s="30"/>
      <c r="AP86" s="55"/>
    </row>
    <row r="87" spans="1:125" ht="15" thickBot="1">
      <c r="A87" s="1192" t="s">
        <v>204</v>
      </c>
      <c r="B87" s="1184"/>
      <c r="C87" s="1184"/>
      <c r="D87" s="1184"/>
      <c r="E87" s="1185"/>
      <c r="F87" s="157"/>
      <c r="G87" s="157"/>
      <c r="H87" s="157"/>
      <c r="I87" s="157"/>
      <c r="J87" s="1192" t="s">
        <v>204</v>
      </c>
      <c r="K87" s="1184"/>
      <c r="L87" s="1184"/>
      <c r="M87" s="1184"/>
      <c r="N87" s="1185"/>
      <c r="S87" s="30"/>
      <c r="T87" s="30"/>
      <c r="U87" s="30"/>
      <c r="V87" s="30"/>
      <c r="W87" s="30"/>
      <c r="X87" s="30"/>
      <c r="AE87" s="30"/>
      <c r="AF87" s="30"/>
      <c r="AG87" s="30"/>
      <c r="AH87" s="30"/>
      <c r="AI87" s="30"/>
      <c r="AJ87" s="30"/>
      <c r="AP87" s="55"/>
    </row>
    <row r="88" spans="1:125" ht="14.5">
      <c r="A88" s="792" t="s">
        <v>6</v>
      </c>
      <c r="B88" s="413">
        <v>73</v>
      </c>
      <c r="C88" s="414">
        <v>2.7</v>
      </c>
      <c r="D88" s="415" t="s">
        <v>187</v>
      </c>
      <c r="E88" s="386" t="s">
        <v>187</v>
      </c>
      <c r="F88" s="157"/>
      <c r="G88" s="157"/>
      <c r="H88" s="157"/>
      <c r="I88" s="157"/>
      <c r="J88" s="792" t="s">
        <v>6</v>
      </c>
      <c r="K88" s="413">
        <v>48</v>
      </c>
      <c r="L88" s="414">
        <v>4.3099999999999996</v>
      </c>
      <c r="M88" s="415" t="s">
        <v>187</v>
      </c>
      <c r="N88" s="386" t="s">
        <v>187</v>
      </c>
      <c r="S88" s="30"/>
      <c r="T88" s="30"/>
      <c r="U88" s="30"/>
      <c r="V88" s="30"/>
      <c r="W88" s="30"/>
      <c r="X88" s="30"/>
      <c r="AE88" s="30"/>
      <c r="AF88" s="30"/>
      <c r="AG88" s="30"/>
      <c r="AH88" s="30"/>
      <c r="AI88" s="30"/>
      <c r="AJ88" s="30"/>
      <c r="AP88" s="55"/>
    </row>
    <row r="89" spans="1:125" ht="14.5">
      <c r="A89" s="793" t="s">
        <v>7</v>
      </c>
      <c r="B89" s="417">
        <v>81</v>
      </c>
      <c r="C89" s="338">
        <v>2.23</v>
      </c>
      <c r="D89" s="418" t="s">
        <v>187</v>
      </c>
      <c r="E89" s="390" t="s">
        <v>187</v>
      </c>
      <c r="F89" s="157"/>
      <c r="G89" s="157"/>
      <c r="H89" s="157"/>
      <c r="I89" s="157"/>
      <c r="J89" s="793" t="s">
        <v>7</v>
      </c>
      <c r="K89" s="417">
        <v>59</v>
      </c>
      <c r="L89" s="338">
        <v>4.6100000000000003</v>
      </c>
      <c r="M89" s="418" t="s">
        <v>187</v>
      </c>
      <c r="N89" s="390" t="s">
        <v>187</v>
      </c>
      <c r="S89" s="30"/>
      <c r="T89" s="30"/>
      <c r="U89" s="30"/>
      <c r="V89" s="30"/>
      <c r="W89" s="30"/>
      <c r="X89" s="30"/>
      <c r="AE89" s="30"/>
      <c r="AF89" s="30"/>
      <c r="AG89" s="30"/>
      <c r="AH89" s="30"/>
      <c r="AI89" s="30"/>
      <c r="AJ89" s="30"/>
      <c r="AP89" s="55"/>
    </row>
    <row r="90" spans="1:125" ht="14.5">
      <c r="A90" s="792" t="s">
        <v>8</v>
      </c>
      <c r="B90" s="419">
        <v>35</v>
      </c>
      <c r="C90" s="334">
        <v>4.83</v>
      </c>
      <c r="D90" s="415" t="s">
        <v>187</v>
      </c>
      <c r="E90" s="386" t="s">
        <v>187</v>
      </c>
      <c r="F90" s="157"/>
      <c r="G90" s="157"/>
      <c r="H90" s="157"/>
      <c r="I90" s="157"/>
      <c r="J90" s="792" t="s">
        <v>8</v>
      </c>
      <c r="K90" s="419">
        <v>17</v>
      </c>
      <c r="L90" s="334">
        <v>4.5199999999999996</v>
      </c>
      <c r="M90" s="415" t="s">
        <v>187</v>
      </c>
      <c r="N90" s="386" t="s">
        <v>187</v>
      </c>
      <c r="S90" s="30"/>
      <c r="T90" s="30"/>
      <c r="U90" s="30"/>
      <c r="V90" s="30"/>
      <c r="W90" s="30"/>
      <c r="X90" s="30"/>
      <c r="AE90" s="30"/>
      <c r="AF90" s="30"/>
      <c r="AG90" s="30"/>
      <c r="AH90" s="30"/>
      <c r="AI90" s="30"/>
      <c r="AJ90" s="30"/>
      <c r="AP90" s="55"/>
    </row>
    <row r="91" spans="1:125" ht="14.5">
      <c r="A91" s="793" t="s">
        <v>9</v>
      </c>
      <c r="B91" s="417">
        <v>47</v>
      </c>
      <c r="C91" s="338">
        <v>5.62</v>
      </c>
      <c r="D91" s="418" t="s">
        <v>187</v>
      </c>
      <c r="E91" s="390" t="s">
        <v>187</v>
      </c>
      <c r="F91" s="157"/>
      <c r="G91" s="157"/>
      <c r="H91" s="157"/>
      <c r="I91" s="157"/>
      <c r="J91" s="793" t="s">
        <v>9</v>
      </c>
      <c r="K91" s="417" t="s">
        <v>236</v>
      </c>
      <c r="L91" s="338">
        <v>7.61</v>
      </c>
      <c r="M91" s="418" t="s">
        <v>187</v>
      </c>
      <c r="N91" s="390" t="s">
        <v>187</v>
      </c>
      <c r="S91" s="30"/>
      <c r="T91" s="30"/>
      <c r="U91" s="30"/>
      <c r="V91" s="30"/>
      <c r="W91" s="30"/>
      <c r="X91" s="30"/>
      <c r="AE91" s="30"/>
      <c r="AF91" s="30"/>
      <c r="AG91" s="30"/>
      <c r="AH91" s="30"/>
      <c r="AI91" s="30"/>
      <c r="AJ91" s="30"/>
      <c r="AP91" s="55"/>
    </row>
    <row r="92" spans="1:125" ht="14.5">
      <c r="A92" s="792" t="s">
        <v>10</v>
      </c>
      <c r="B92" s="419">
        <v>61</v>
      </c>
      <c r="C92" s="334">
        <v>4.9000000000000004</v>
      </c>
      <c r="D92" s="415" t="s">
        <v>187</v>
      </c>
      <c r="E92" s="386" t="s">
        <v>187</v>
      </c>
      <c r="F92" s="157"/>
      <c r="G92" s="157"/>
      <c r="H92" s="157"/>
      <c r="I92" s="157"/>
      <c r="J92" s="792" t="s">
        <v>10</v>
      </c>
      <c r="K92" s="419">
        <v>46</v>
      </c>
      <c r="L92" s="334">
        <v>5.97</v>
      </c>
      <c r="M92" s="415" t="s">
        <v>187</v>
      </c>
      <c r="N92" s="386" t="s">
        <v>187</v>
      </c>
      <c r="S92" s="30"/>
      <c r="T92" s="30"/>
      <c r="U92" s="30"/>
      <c r="V92" s="30"/>
      <c r="W92" s="30"/>
      <c r="X92" s="30"/>
      <c r="AE92" s="30"/>
      <c r="AF92" s="30"/>
      <c r="AG92" s="30"/>
      <c r="AH92" s="30"/>
      <c r="AI92" s="30"/>
      <c r="AJ92" s="30"/>
      <c r="AP92" s="55"/>
    </row>
    <row r="93" spans="1:125" ht="14.5">
      <c r="A93" s="793" t="s">
        <v>11</v>
      </c>
      <c r="B93" s="417">
        <v>54</v>
      </c>
      <c r="C93" s="338">
        <v>4.9400000000000004</v>
      </c>
      <c r="D93" s="418" t="s">
        <v>187</v>
      </c>
      <c r="E93" s="390" t="s">
        <v>187</v>
      </c>
      <c r="F93" s="157"/>
      <c r="G93" s="157"/>
      <c r="H93" s="157"/>
      <c r="I93" s="157"/>
      <c r="J93" s="793" t="s">
        <v>11</v>
      </c>
      <c r="K93" s="417" t="s">
        <v>187</v>
      </c>
      <c r="L93" s="338" t="s">
        <v>187</v>
      </c>
      <c r="M93" s="418" t="s">
        <v>187</v>
      </c>
      <c r="N93" s="390" t="s">
        <v>187</v>
      </c>
      <c r="S93" s="30"/>
      <c r="T93" s="30"/>
      <c r="U93" s="30"/>
      <c r="V93" s="30"/>
      <c r="W93" s="30"/>
      <c r="X93" s="30"/>
      <c r="AE93" s="30"/>
      <c r="AF93" s="30"/>
      <c r="AG93" s="30"/>
      <c r="AH93" s="30"/>
      <c r="AI93" s="30"/>
      <c r="AJ93" s="30"/>
      <c r="AP93" s="55"/>
    </row>
    <row r="94" spans="1:125" ht="14.5">
      <c r="A94" s="792" t="s">
        <v>12</v>
      </c>
      <c r="B94" s="419">
        <v>66</v>
      </c>
      <c r="C94" s="334">
        <v>2.92</v>
      </c>
      <c r="D94" s="415" t="s">
        <v>187</v>
      </c>
      <c r="E94" s="386" t="s">
        <v>187</v>
      </c>
      <c r="F94" s="157"/>
      <c r="G94" s="157"/>
      <c r="H94" s="157"/>
      <c r="I94" s="157"/>
      <c r="J94" s="792" t="s">
        <v>12</v>
      </c>
      <c r="K94" s="419">
        <v>51</v>
      </c>
      <c r="L94" s="334">
        <v>4.71</v>
      </c>
      <c r="M94" s="415" t="s">
        <v>187</v>
      </c>
      <c r="N94" s="386" t="s">
        <v>187</v>
      </c>
      <c r="S94" s="30"/>
      <c r="T94" s="30"/>
      <c r="U94" s="30"/>
      <c r="V94" s="30"/>
      <c r="W94" s="30"/>
      <c r="X94" s="30"/>
      <c r="AE94" s="30"/>
      <c r="AF94" s="30"/>
      <c r="AG94" s="30"/>
      <c r="AH94" s="30"/>
      <c r="AI94" s="30"/>
      <c r="AJ94" s="30"/>
      <c r="AP94" s="55"/>
    </row>
    <row r="95" spans="1:125" ht="14.5">
      <c r="A95" s="793" t="s">
        <v>21</v>
      </c>
      <c r="B95" s="417" t="s">
        <v>250</v>
      </c>
      <c r="C95" s="338">
        <v>5.68</v>
      </c>
      <c r="D95" s="418" t="s">
        <v>187</v>
      </c>
      <c r="E95" s="390" t="s">
        <v>187</v>
      </c>
      <c r="F95" s="157"/>
      <c r="G95" s="157"/>
      <c r="H95" s="157"/>
      <c r="I95" s="157"/>
      <c r="J95" s="793" t="s">
        <v>21</v>
      </c>
      <c r="K95" s="417">
        <v>50</v>
      </c>
      <c r="L95" s="338">
        <v>8.7100000000000009</v>
      </c>
      <c r="M95" s="418" t="s">
        <v>187</v>
      </c>
      <c r="N95" s="390" t="s">
        <v>187</v>
      </c>
      <c r="S95" s="30"/>
      <c r="T95" s="30"/>
      <c r="U95" s="30"/>
      <c r="V95" s="30"/>
      <c r="W95" s="30"/>
      <c r="X95" s="30"/>
      <c r="AE95" s="30"/>
      <c r="AF95" s="30"/>
      <c r="AG95" s="30"/>
      <c r="AH95" s="30"/>
      <c r="AI95" s="30"/>
      <c r="AJ95" s="30"/>
      <c r="AP95" s="55"/>
    </row>
    <row r="96" spans="1:125" ht="14.5">
      <c r="A96" s="792" t="s">
        <v>13</v>
      </c>
      <c r="B96" s="419" t="s">
        <v>238</v>
      </c>
      <c r="C96" s="334">
        <v>3.41</v>
      </c>
      <c r="D96" s="415" t="s">
        <v>187</v>
      </c>
      <c r="E96" s="386" t="s">
        <v>187</v>
      </c>
      <c r="F96" s="157"/>
      <c r="G96" s="157"/>
      <c r="H96" s="157"/>
      <c r="I96" s="157"/>
      <c r="J96" s="792" t="s">
        <v>13</v>
      </c>
      <c r="K96" s="419">
        <v>50</v>
      </c>
      <c r="L96" s="334">
        <v>4.53</v>
      </c>
      <c r="M96" s="415" t="s">
        <v>187</v>
      </c>
      <c r="N96" s="386" t="s">
        <v>187</v>
      </c>
      <c r="S96" s="30"/>
      <c r="T96" s="30"/>
      <c r="U96" s="30"/>
      <c r="V96" s="30"/>
      <c r="W96" s="30"/>
      <c r="X96" s="30"/>
      <c r="AE96" s="30"/>
      <c r="AF96" s="30"/>
      <c r="AG96" s="30"/>
      <c r="AH96" s="30"/>
      <c r="AI96" s="30"/>
      <c r="AJ96" s="30"/>
      <c r="AP96" s="55"/>
    </row>
    <row r="97" spans="1:141" ht="14.5">
      <c r="A97" s="793" t="s">
        <v>14</v>
      </c>
      <c r="B97" s="417">
        <v>67</v>
      </c>
      <c r="C97" s="338">
        <v>3.09</v>
      </c>
      <c r="D97" s="418" t="s">
        <v>187</v>
      </c>
      <c r="E97" s="390" t="s">
        <v>187</v>
      </c>
      <c r="F97" s="157"/>
      <c r="G97" s="157"/>
      <c r="H97" s="157"/>
      <c r="I97" s="157"/>
      <c r="J97" s="793" t="s">
        <v>14</v>
      </c>
      <c r="K97" s="417">
        <v>62</v>
      </c>
      <c r="L97" s="338">
        <v>4.4400000000000004</v>
      </c>
      <c r="M97" s="418" t="s">
        <v>187</v>
      </c>
      <c r="N97" s="390" t="s">
        <v>187</v>
      </c>
      <c r="S97" s="30"/>
      <c r="T97" s="30"/>
      <c r="U97" s="30"/>
      <c r="V97" s="30"/>
      <c r="W97" s="30"/>
      <c r="X97" s="30"/>
      <c r="AE97" s="30"/>
      <c r="AF97" s="30"/>
      <c r="AG97" s="30"/>
      <c r="AH97" s="30"/>
      <c r="AI97" s="30"/>
      <c r="AJ97" s="30"/>
      <c r="AP97" s="55"/>
    </row>
    <row r="98" spans="1:141" ht="14.5">
      <c r="A98" s="792" t="s">
        <v>15</v>
      </c>
      <c r="B98" s="419" t="s">
        <v>221</v>
      </c>
      <c r="C98" s="334">
        <v>2.74</v>
      </c>
      <c r="D98" s="415" t="s">
        <v>187</v>
      </c>
      <c r="E98" s="386" t="s">
        <v>187</v>
      </c>
      <c r="F98" s="157"/>
      <c r="G98" s="157"/>
      <c r="H98" s="157"/>
      <c r="I98" s="157"/>
      <c r="J98" s="792" t="s">
        <v>15</v>
      </c>
      <c r="K98" s="419">
        <v>42</v>
      </c>
      <c r="L98" s="334">
        <v>4.2699999999999996</v>
      </c>
      <c r="M98" s="415" t="s">
        <v>187</v>
      </c>
      <c r="N98" s="386" t="s">
        <v>187</v>
      </c>
      <c r="S98" s="30"/>
      <c r="T98" s="30"/>
      <c r="U98" s="30"/>
      <c r="V98" s="30"/>
      <c r="W98" s="30"/>
      <c r="X98" s="30"/>
      <c r="AE98" s="30"/>
      <c r="AF98" s="30"/>
      <c r="AG98" s="30"/>
      <c r="AH98" s="30"/>
      <c r="AI98" s="30"/>
      <c r="AJ98" s="30"/>
      <c r="AP98" s="55"/>
    </row>
    <row r="99" spans="1:141" ht="14.5">
      <c r="A99" s="793" t="s">
        <v>16</v>
      </c>
      <c r="B99" s="417">
        <v>67</v>
      </c>
      <c r="C99" s="338">
        <v>3.04</v>
      </c>
      <c r="D99" s="418" t="s">
        <v>187</v>
      </c>
      <c r="E99" s="390" t="s">
        <v>187</v>
      </c>
      <c r="F99" s="157"/>
      <c r="G99" s="157"/>
      <c r="H99" s="157"/>
      <c r="I99" s="157"/>
      <c r="J99" s="793" t="s">
        <v>16</v>
      </c>
      <c r="K99" s="417">
        <v>54</v>
      </c>
      <c r="L99" s="338">
        <v>5.04</v>
      </c>
      <c r="M99" s="418" t="s">
        <v>187</v>
      </c>
      <c r="N99" s="390" t="s">
        <v>187</v>
      </c>
      <c r="S99" s="30"/>
      <c r="T99" s="30"/>
      <c r="U99" s="30"/>
      <c r="V99" s="30"/>
      <c r="W99" s="30"/>
      <c r="X99" s="30"/>
      <c r="AE99" s="30"/>
      <c r="AF99" s="30"/>
      <c r="AG99" s="30"/>
      <c r="AH99" s="30"/>
      <c r="AI99" s="30"/>
      <c r="AJ99" s="30"/>
      <c r="AP99" s="55"/>
    </row>
    <row r="100" spans="1:141" ht="14.5">
      <c r="A100" s="792" t="s">
        <v>17</v>
      </c>
      <c r="B100" s="419">
        <v>58</v>
      </c>
      <c r="C100" s="334">
        <v>4.0999999999999996</v>
      </c>
      <c r="D100" s="415" t="s">
        <v>187</v>
      </c>
      <c r="E100" s="386" t="s">
        <v>187</v>
      </c>
      <c r="F100" s="157"/>
      <c r="G100" s="157"/>
      <c r="H100" s="157"/>
      <c r="I100" s="157"/>
      <c r="J100" s="792" t="s">
        <v>17</v>
      </c>
      <c r="K100" s="419">
        <v>44</v>
      </c>
      <c r="L100" s="334">
        <v>7.6</v>
      </c>
      <c r="M100" s="415" t="s">
        <v>187</v>
      </c>
      <c r="N100" s="386" t="s">
        <v>187</v>
      </c>
      <c r="S100" s="30"/>
      <c r="T100" s="30"/>
      <c r="U100" s="30"/>
      <c r="V100" s="30"/>
      <c r="W100" s="30"/>
      <c r="X100" s="30"/>
      <c r="AE100" s="30"/>
      <c r="AF100" s="30"/>
      <c r="AG100" s="30"/>
      <c r="AH100" s="30"/>
      <c r="AI100" s="30"/>
      <c r="AJ100" s="30"/>
      <c r="AP100" s="55"/>
    </row>
    <row r="101" spans="1:141" ht="14.5">
      <c r="A101" s="793" t="s">
        <v>18</v>
      </c>
      <c r="B101" s="417">
        <v>47</v>
      </c>
      <c r="C101" s="338">
        <v>6.6000000000000005</v>
      </c>
      <c r="D101" s="418" t="s">
        <v>187</v>
      </c>
      <c r="E101" s="390" t="s">
        <v>187</v>
      </c>
      <c r="F101" s="157"/>
      <c r="G101" s="157"/>
      <c r="H101" s="157"/>
      <c r="I101" s="157"/>
      <c r="J101" s="793" t="s">
        <v>18</v>
      </c>
      <c r="K101" s="417">
        <v>32</v>
      </c>
      <c r="L101" s="338">
        <v>8.7100000000000009</v>
      </c>
      <c r="M101" s="418" t="s">
        <v>187</v>
      </c>
      <c r="N101" s="390" t="s">
        <v>187</v>
      </c>
      <c r="S101" s="30"/>
      <c r="T101" s="30"/>
      <c r="U101" s="30"/>
      <c r="V101" s="30"/>
      <c r="W101" s="30"/>
      <c r="X101" s="30"/>
      <c r="AE101" s="30"/>
      <c r="AF101" s="30"/>
      <c r="AG101" s="30"/>
      <c r="AH101" s="30"/>
      <c r="AI101" s="30"/>
      <c r="AJ101" s="30"/>
      <c r="AP101" s="55"/>
    </row>
    <row r="102" spans="1:141" ht="14.5">
      <c r="A102" s="792" t="s">
        <v>19</v>
      </c>
      <c r="B102" s="419">
        <v>59</v>
      </c>
      <c r="C102" s="334">
        <v>4.34</v>
      </c>
      <c r="D102" s="415" t="s">
        <v>187</v>
      </c>
      <c r="E102" s="386" t="s">
        <v>187</v>
      </c>
      <c r="F102" s="157"/>
      <c r="G102" s="157"/>
      <c r="H102" s="157"/>
      <c r="I102" s="157"/>
      <c r="J102" s="792" t="s">
        <v>19</v>
      </c>
      <c r="K102" s="419">
        <v>55</v>
      </c>
      <c r="L102" s="334">
        <v>4.99</v>
      </c>
      <c r="M102" s="415" t="s">
        <v>187</v>
      </c>
      <c r="N102" s="386" t="s">
        <v>187</v>
      </c>
      <c r="S102" s="30"/>
      <c r="T102" s="30"/>
      <c r="U102" s="30"/>
      <c r="V102" s="30"/>
      <c r="W102" s="30"/>
      <c r="X102" s="30"/>
      <c r="AE102" s="30"/>
      <c r="AF102" s="30"/>
      <c r="AG102" s="30"/>
      <c r="AH102" s="30"/>
      <c r="AI102" s="30"/>
      <c r="AJ102" s="30"/>
      <c r="AP102" s="55"/>
    </row>
    <row r="103" spans="1:141" ht="15" thickBot="1">
      <c r="A103" s="793" t="s">
        <v>20</v>
      </c>
      <c r="B103" s="417">
        <v>53</v>
      </c>
      <c r="C103" s="338">
        <v>5.41</v>
      </c>
      <c r="D103" s="418" t="s">
        <v>187</v>
      </c>
      <c r="E103" s="390" t="s">
        <v>187</v>
      </c>
      <c r="F103" s="157"/>
      <c r="G103" s="157"/>
      <c r="H103" s="157"/>
      <c r="I103" s="157"/>
      <c r="J103" s="793" t="s">
        <v>20</v>
      </c>
      <c r="K103" s="417">
        <v>53</v>
      </c>
      <c r="L103" s="338">
        <v>8.4600000000000009</v>
      </c>
      <c r="M103" s="418" t="s">
        <v>187</v>
      </c>
      <c r="N103" s="390" t="s">
        <v>187</v>
      </c>
      <c r="S103" s="30"/>
      <c r="T103" s="30"/>
      <c r="U103" s="30"/>
      <c r="V103" s="30"/>
      <c r="W103" s="30"/>
      <c r="X103" s="30"/>
      <c r="AE103" s="30"/>
      <c r="AF103" s="30"/>
      <c r="AG103" s="30"/>
      <c r="AH103" s="30"/>
      <c r="AI103" s="30"/>
      <c r="AJ103" s="30"/>
      <c r="AP103" s="55"/>
    </row>
    <row r="104" spans="1:141" ht="14.5">
      <c r="A104" s="794" t="s">
        <v>26</v>
      </c>
      <c r="B104" s="421" t="s">
        <v>251</v>
      </c>
      <c r="C104" s="422">
        <v>1.21</v>
      </c>
      <c r="D104" s="423" t="s">
        <v>240</v>
      </c>
      <c r="E104" s="739">
        <v>3.96</v>
      </c>
      <c r="F104" s="157"/>
      <c r="G104" s="157"/>
      <c r="H104" s="157"/>
      <c r="I104" s="157"/>
      <c r="J104" s="794" t="s">
        <v>26</v>
      </c>
      <c r="K104" s="421">
        <v>55</v>
      </c>
      <c r="L104" s="422">
        <v>1.91</v>
      </c>
      <c r="M104" s="423">
        <v>53</v>
      </c>
      <c r="N104" s="739">
        <v>5.97</v>
      </c>
      <c r="S104" s="30"/>
      <c r="T104" s="30"/>
      <c r="U104" s="30"/>
      <c r="V104" s="30"/>
      <c r="W104" s="30"/>
      <c r="X104" s="30"/>
      <c r="AE104" s="30"/>
      <c r="AF104" s="30"/>
      <c r="AG104" s="30"/>
      <c r="AH104" s="30"/>
      <c r="AI104" s="30"/>
      <c r="AJ104" s="30"/>
      <c r="AP104" s="55"/>
    </row>
    <row r="105" spans="1:141" ht="14.5">
      <c r="A105" s="795" t="s">
        <v>25</v>
      </c>
      <c r="B105" s="425">
        <v>47</v>
      </c>
      <c r="C105" s="426">
        <v>2.2800000000000002</v>
      </c>
      <c r="D105" s="427">
        <v>67</v>
      </c>
      <c r="E105" s="740">
        <v>7.83</v>
      </c>
      <c r="F105" s="157"/>
      <c r="G105" s="157"/>
      <c r="H105" s="157"/>
      <c r="I105" s="157"/>
      <c r="J105" s="795" t="s">
        <v>25</v>
      </c>
      <c r="K105" s="425">
        <v>30</v>
      </c>
      <c r="L105" s="426">
        <v>3.09</v>
      </c>
      <c r="M105" s="427" t="s">
        <v>237</v>
      </c>
      <c r="N105" s="740">
        <v>12.06</v>
      </c>
      <c r="S105" s="30"/>
      <c r="T105" s="30"/>
      <c r="U105" s="30"/>
      <c r="V105" s="30"/>
      <c r="W105" s="30"/>
      <c r="X105" s="30"/>
      <c r="AE105" s="30"/>
      <c r="AF105" s="30"/>
      <c r="AG105" s="30"/>
      <c r="AH105" s="30"/>
      <c r="AI105" s="30"/>
      <c r="AJ105" s="30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</row>
    <row r="106" spans="1:141" ht="15" thickBot="1">
      <c r="A106" s="796" t="s">
        <v>24</v>
      </c>
      <c r="B106" s="429" t="s">
        <v>253</v>
      </c>
      <c r="C106" s="430">
        <v>1.1100000000000001</v>
      </c>
      <c r="D106" s="431" t="s">
        <v>252</v>
      </c>
      <c r="E106" s="741">
        <v>3.6</v>
      </c>
      <c r="F106" s="157"/>
      <c r="G106" s="157"/>
      <c r="H106" s="157"/>
      <c r="I106" s="157"/>
      <c r="J106" s="796" t="s">
        <v>24</v>
      </c>
      <c r="K106" s="429">
        <v>52</v>
      </c>
      <c r="L106" s="430">
        <v>1.7611281447289417</v>
      </c>
      <c r="M106" s="431">
        <v>55</v>
      </c>
      <c r="N106" s="741">
        <v>5.5753819821157515</v>
      </c>
      <c r="S106" s="30"/>
      <c r="T106" s="30"/>
      <c r="U106" s="30"/>
      <c r="V106" s="30"/>
      <c r="W106" s="30"/>
      <c r="X106" s="30"/>
      <c r="AE106" s="30"/>
      <c r="AF106" s="30"/>
      <c r="AG106" s="30"/>
      <c r="AH106" s="30"/>
      <c r="AI106" s="30"/>
      <c r="AJ106" s="30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</row>
    <row r="107" spans="1:141" ht="15" thickBot="1">
      <c r="A107" s="1192" t="s">
        <v>322</v>
      </c>
      <c r="B107" s="1184"/>
      <c r="C107" s="1184"/>
      <c r="D107" s="1184"/>
      <c r="E107" s="1185"/>
      <c r="F107" s="157"/>
      <c r="G107" s="157"/>
      <c r="H107" s="157"/>
      <c r="I107" s="157"/>
      <c r="J107" s="1192" t="s">
        <v>322</v>
      </c>
      <c r="K107" s="1184"/>
      <c r="L107" s="1184"/>
      <c r="M107" s="1184"/>
      <c r="N107" s="1185"/>
      <c r="S107" s="30"/>
      <c r="T107" s="30"/>
      <c r="U107" s="30"/>
      <c r="V107" s="30"/>
      <c r="W107" s="30"/>
      <c r="X107" s="30"/>
      <c r="AE107" s="30"/>
      <c r="AF107" s="30"/>
      <c r="AG107" s="30"/>
      <c r="AH107" s="30"/>
      <c r="AI107" s="30"/>
      <c r="AJ107" s="30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</row>
    <row r="108" spans="1:141" ht="14.5">
      <c r="A108" s="792" t="s">
        <v>6</v>
      </c>
      <c r="B108" s="413">
        <v>11</v>
      </c>
      <c r="C108" s="414">
        <v>1.72</v>
      </c>
      <c r="D108" s="415" t="s">
        <v>187</v>
      </c>
      <c r="E108" s="386" t="s">
        <v>187</v>
      </c>
      <c r="F108" s="157"/>
      <c r="G108" s="157"/>
      <c r="H108" s="157"/>
      <c r="I108" s="157"/>
      <c r="J108" s="792" t="s">
        <v>6</v>
      </c>
      <c r="K108" s="413">
        <v>27</v>
      </c>
      <c r="L108" s="414">
        <v>3.93</v>
      </c>
      <c r="M108" s="415" t="s">
        <v>187</v>
      </c>
      <c r="N108" s="386" t="s">
        <v>187</v>
      </c>
      <c r="S108" s="30"/>
      <c r="T108" s="30"/>
      <c r="U108" s="30"/>
      <c r="V108" s="30"/>
      <c r="W108" s="30"/>
      <c r="X108" s="30"/>
      <c r="AE108" s="30"/>
      <c r="AF108" s="30"/>
      <c r="AG108" s="30"/>
      <c r="AH108" s="30"/>
      <c r="AI108" s="30"/>
      <c r="AJ108" s="30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</row>
    <row r="109" spans="1:141" ht="14.5">
      <c r="A109" s="793" t="s">
        <v>7</v>
      </c>
      <c r="B109" s="417">
        <v>10</v>
      </c>
      <c r="C109" s="338">
        <v>1.62</v>
      </c>
      <c r="D109" s="418" t="s">
        <v>187</v>
      </c>
      <c r="E109" s="390" t="s">
        <v>187</v>
      </c>
      <c r="F109" s="157"/>
      <c r="G109" s="157"/>
      <c r="H109" s="157"/>
      <c r="I109" s="157"/>
      <c r="J109" s="793" t="s">
        <v>7</v>
      </c>
      <c r="K109" s="417">
        <v>24</v>
      </c>
      <c r="L109" s="338">
        <v>4.01</v>
      </c>
      <c r="M109" s="418" t="s">
        <v>187</v>
      </c>
      <c r="N109" s="390" t="s">
        <v>187</v>
      </c>
      <c r="S109" s="30"/>
      <c r="T109" s="30"/>
      <c r="U109" s="30"/>
      <c r="V109" s="30"/>
      <c r="W109" s="30"/>
      <c r="X109" s="30"/>
      <c r="AE109" s="30"/>
      <c r="AF109" s="30"/>
      <c r="AG109" s="30"/>
      <c r="AH109" s="30"/>
      <c r="AI109" s="30"/>
      <c r="AJ109" s="30"/>
      <c r="AP109" s="55"/>
      <c r="AQ109" s="55"/>
      <c r="AR109" s="55"/>
      <c r="AS109" s="55"/>
      <c r="AT109" s="55"/>
      <c r="AU109" s="55"/>
      <c r="AV109" s="55"/>
      <c r="AW109" s="52" t="s">
        <v>24</v>
      </c>
      <c r="AX109" s="52"/>
      <c r="AY109" s="52"/>
      <c r="AZ109" s="52"/>
      <c r="BA109" s="52" t="s">
        <v>26</v>
      </c>
      <c r="BB109" s="52"/>
      <c r="BC109" s="52"/>
      <c r="BD109" s="52"/>
      <c r="BE109" s="52" t="s">
        <v>25</v>
      </c>
      <c r="BF109" s="52"/>
      <c r="BG109" s="52"/>
      <c r="BH109" s="52"/>
      <c r="BI109" s="52" t="s">
        <v>6</v>
      </c>
      <c r="BJ109" s="52"/>
      <c r="BK109" s="52"/>
      <c r="BL109" s="52"/>
      <c r="BM109" s="52" t="s">
        <v>7</v>
      </c>
      <c r="BN109" s="52"/>
      <c r="BO109" s="52"/>
      <c r="BP109" s="52"/>
      <c r="BQ109" s="52" t="s">
        <v>8</v>
      </c>
      <c r="BR109" s="52"/>
      <c r="BS109" s="52"/>
      <c r="BT109" s="52"/>
      <c r="BU109" s="52" t="s">
        <v>9</v>
      </c>
      <c r="BV109" s="52"/>
      <c r="BW109" s="52"/>
      <c r="BX109" s="52"/>
      <c r="BY109" s="52" t="s">
        <v>10</v>
      </c>
      <c r="BZ109" s="52"/>
      <c r="CA109" s="52"/>
      <c r="CB109" s="52"/>
      <c r="CC109" s="52" t="s">
        <v>11</v>
      </c>
      <c r="CD109" s="52"/>
      <c r="CE109" s="52"/>
      <c r="CF109" s="52"/>
      <c r="CG109" s="52" t="s">
        <v>12</v>
      </c>
      <c r="CH109" s="52"/>
      <c r="CI109" s="52"/>
      <c r="CJ109" s="52"/>
      <c r="CK109" s="52" t="s">
        <v>21</v>
      </c>
      <c r="CL109" s="52"/>
      <c r="CM109" s="52"/>
      <c r="CN109" s="52"/>
      <c r="CO109" s="52" t="s">
        <v>13</v>
      </c>
      <c r="CP109" s="52"/>
      <c r="CQ109" s="52"/>
      <c r="CR109" s="52"/>
      <c r="CS109" s="52" t="s">
        <v>14</v>
      </c>
      <c r="CT109" s="52"/>
      <c r="CU109" s="52"/>
      <c r="CV109" s="52"/>
      <c r="CW109" s="52" t="s">
        <v>15</v>
      </c>
      <c r="CX109" s="52"/>
      <c r="CY109" s="52"/>
      <c r="CZ109" s="52"/>
      <c r="DA109" s="52" t="s">
        <v>16</v>
      </c>
      <c r="DB109" s="52"/>
      <c r="DC109" s="52"/>
      <c r="DD109" s="52"/>
      <c r="DE109" s="52" t="s">
        <v>17</v>
      </c>
      <c r="DF109" s="52"/>
      <c r="DG109" s="52"/>
      <c r="DH109" s="52"/>
      <c r="DI109" s="52" t="s">
        <v>18</v>
      </c>
      <c r="DJ109" s="52"/>
      <c r="DK109" s="52"/>
      <c r="DL109" s="52"/>
      <c r="DM109" s="52" t="s">
        <v>19</v>
      </c>
      <c r="DN109" s="52"/>
      <c r="DO109" s="52"/>
      <c r="DP109" s="52"/>
      <c r="DQ109" s="52" t="s">
        <v>20</v>
      </c>
      <c r="DR109" s="52"/>
      <c r="DS109" s="52"/>
      <c r="DT109" s="52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</row>
    <row r="110" spans="1:141" ht="14.5">
      <c r="A110" s="792" t="s">
        <v>8</v>
      </c>
      <c r="B110" s="419">
        <v>23</v>
      </c>
      <c r="C110" s="334">
        <v>3.99</v>
      </c>
      <c r="D110" s="415" t="s">
        <v>187</v>
      </c>
      <c r="E110" s="386" t="s">
        <v>187</v>
      </c>
      <c r="F110" s="157"/>
      <c r="G110" s="157"/>
      <c r="H110" s="157"/>
      <c r="I110" s="157"/>
      <c r="J110" s="792" t="s">
        <v>8</v>
      </c>
      <c r="K110" s="419">
        <v>44</v>
      </c>
      <c r="L110" s="334">
        <v>5.99</v>
      </c>
      <c r="M110" s="415" t="s">
        <v>187</v>
      </c>
      <c r="N110" s="386" t="s">
        <v>187</v>
      </c>
      <c r="AW110" s="53" t="s">
        <v>169</v>
      </c>
      <c r="AX110" s="54"/>
      <c r="AY110" s="53" t="s">
        <v>170</v>
      </c>
      <c r="AZ110" s="54"/>
      <c r="BA110" s="53" t="s">
        <v>169</v>
      </c>
      <c r="BB110" s="54"/>
      <c r="BC110" s="53" t="s">
        <v>170</v>
      </c>
      <c r="BD110" s="54"/>
      <c r="BE110" s="53" t="s">
        <v>169</v>
      </c>
      <c r="BF110" s="54"/>
      <c r="BG110" s="53" t="s">
        <v>170</v>
      </c>
      <c r="BH110" s="54"/>
      <c r="BI110" s="53" t="s">
        <v>169</v>
      </c>
      <c r="BJ110" s="54"/>
      <c r="BK110" s="53" t="s">
        <v>170</v>
      </c>
      <c r="BL110" s="54"/>
      <c r="BM110" s="53" t="s">
        <v>169</v>
      </c>
      <c r="BN110" s="54"/>
      <c r="BO110" s="53" t="s">
        <v>170</v>
      </c>
      <c r="BP110" s="54"/>
      <c r="BQ110" s="53" t="s">
        <v>169</v>
      </c>
      <c r="BR110" s="54"/>
      <c r="BS110" s="53" t="s">
        <v>170</v>
      </c>
      <c r="BT110" s="54"/>
      <c r="BU110" s="53" t="s">
        <v>169</v>
      </c>
      <c r="BV110" s="54"/>
      <c r="BW110" s="53" t="s">
        <v>170</v>
      </c>
      <c r="BX110" s="54"/>
      <c r="BY110" s="53" t="s">
        <v>169</v>
      </c>
      <c r="BZ110" s="54"/>
      <c r="CA110" s="53" t="s">
        <v>170</v>
      </c>
      <c r="CB110" s="54"/>
      <c r="CC110" s="53" t="s">
        <v>169</v>
      </c>
      <c r="CD110" s="54"/>
      <c r="CE110" s="53" t="s">
        <v>170</v>
      </c>
      <c r="CF110" s="54"/>
      <c r="CG110" s="53" t="s">
        <v>169</v>
      </c>
      <c r="CH110" s="54"/>
      <c r="CI110" s="53" t="s">
        <v>170</v>
      </c>
      <c r="CJ110" s="54"/>
      <c r="CK110" s="53" t="s">
        <v>169</v>
      </c>
      <c r="CL110" s="54"/>
      <c r="CM110" s="53" t="s">
        <v>170</v>
      </c>
      <c r="CN110" s="54"/>
      <c r="CO110" s="53" t="s">
        <v>169</v>
      </c>
      <c r="CP110" s="54"/>
      <c r="CQ110" s="53" t="s">
        <v>170</v>
      </c>
      <c r="CR110" s="54"/>
      <c r="CS110" s="53" t="s">
        <v>169</v>
      </c>
      <c r="CT110" s="54"/>
      <c r="CU110" s="53" t="s">
        <v>170</v>
      </c>
      <c r="CV110" s="54"/>
      <c r="CW110" s="53" t="s">
        <v>169</v>
      </c>
      <c r="CX110" s="54"/>
      <c r="CY110" s="53" t="s">
        <v>170</v>
      </c>
      <c r="CZ110" s="54"/>
      <c r="DA110" s="53" t="s">
        <v>169</v>
      </c>
      <c r="DB110" s="54"/>
      <c r="DC110" s="53" t="s">
        <v>170</v>
      </c>
      <c r="DD110" s="54"/>
      <c r="DE110" s="53" t="s">
        <v>169</v>
      </c>
      <c r="DF110" s="54"/>
      <c r="DG110" s="53" t="s">
        <v>170</v>
      </c>
      <c r="DH110" s="54"/>
      <c r="DI110" s="53" t="s">
        <v>169</v>
      </c>
      <c r="DJ110" s="54"/>
      <c r="DK110" s="53" t="s">
        <v>170</v>
      </c>
      <c r="DL110" s="54"/>
      <c r="DM110" s="53" t="s">
        <v>169</v>
      </c>
      <c r="DN110" s="54"/>
      <c r="DO110" s="53" t="s">
        <v>170</v>
      </c>
      <c r="DP110" s="54"/>
      <c r="DQ110" s="53" t="s">
        <v>169</v>
      </c>
      <c r="DR110" s="54"/>
      <c r="DS110" s="53" t="s">
        <v>170</v>
      </c>
      <c r="DT110" s="54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</row>
    <row r="111" spans="1:141" ht="15" thickBot="1">
      <c r="A111" s="793" t="s">
        <v>9</v>
      </c>
      <c r="B111" s="417">
        <v>15</v>
      </c>
      <c r="C111" s="338">
        <v>3.87</v>
      </c>
      <c r="D111" s="418" t="s">
        <v>187</v>
      </c>
      <c r="E111" s="390" t="s">
        <v>187</v>
      </c>
      <c r="F111" s="157"/>
      <c r="G111" s="157"/>
      <c r="H111" s="157"/>
      <c r="I111" s="157"/>
      <c r="J111" s="793" t="s">
        <v>9</v>
      </c>
      <c r="K111" s="417">
        <v>28</v>
      </c>
      <c r="L111" s="338">
        <v>6.97</v>
      </c>
      <c r="M111" s="418" t="s">
        <v>187</v>
      </c>
      <c r="N111" s="390" t="s">
        <v>187</v>
      </c>
      <c r="AW111" s="48" t="s">
        <v>171</v>
      </c>
      <c r="AX111" s="47" t="s">
        <v>172</v>
      </c>
      <c r="AY111" s="48" t="s">
        <v>171</v>
      </c>
      <c r="AZ111" s="47" t="s">
        <v>172</v>
      </c>
      <c r="BA111" s="48" t="s">
        <v>171</v>
      </c>
      <c r="BB111" s="47" t="s">
        <v>172</v>
      </c>
      <c r="BC111" s="48" t="s">
        <v>171</v>
      </c>
      <c r="BD111" s="47" t="s">
        <v>172</v>
      </c>
      <c r="BE111" s="48" t="s">
        <v>171</v>
      </c>
      <c r="BF111" s="47" t="s">
        <v>172</v>
      </c>
      <c r="BG111" s="48" t="s">
        <v>171</v>
      </c>
      <c r="BH111" s="47" t="s">
        <v>172</v>
      </c>
      <c r="BI111" s="48" t="s">
        <v>171</v>
      </c>
      <c r="BJ111" s="47" t="s">
        <v>172</v>
      </c>
      <c r="BK111" s="48" t="s">
        <v>171</v>
      </c>
      <c r="BL111" s="47" t="s">
        <v>172</v>
      </c>
      <c r="BM111" s="48" t="s">
        <v>171</v>
      </c>
      <c r="BN111" s="47" t="s">
        <v>172</v>
      </c>
      <c r="BO111" s="48" t="s">
        <v>171</v>
      </c>
      <c r="BP111" s="47" t="s">
        <v>172</v>
      </c>
      <c r="BQ111" s="48" t="s">
        <v>171</v>
      </c>
      <c r="BR111" s="47" t="s">
        <v>172</v>
      </c>
      <c r="BS111" s="48" t="s">
        <v>171</v>
      </c>
      <c r="BT111" s="47" t="s">
        <v>172</v>
      </c>
      <c r="BU111" s="48" t="s">
        <v>171</v>
      </c>
      <c r="BV111" s="47" t="s">
        <v>172</v>
      </c>
      <c r="BW111" s="48" t="s">
        <v>171</v>
      </c>
      <c r="BX111" s="47" t="s">
        <v>172</v>
      </c>
      <c r="BY111" s="48" t="s">
        <v>171</v>
      </c>
      <c r="BZ111" s="47" t="s">
        <v>172</v>
      </c>
      <c r="CA111" s="48" t="s">
        <v>171</v>
      </c>
      <c r="CB111" s="47" t="s">
        <v>172</v>
      </c>
      <c r="CC111" s="48" t="s">
        <v>171</v>
      </c>
      <c r="CD111" s="47" t="s">
        <v>172</v>
      </c>
      <c r="CE111" s="48" t="s">
        <v>171</v>
      </c>
      <c r="CF111" s="47" t="s">
        <v>172</v>
      </c>
      <c r="CG111" s="48" t="s">
        <v>171</v>
      </c>
      <c r="CH111" s="47" t="s">
        <v>172</v>
      </c>
      <c r="CI111" s="48" t="s">
        <v>171</v>
      </c>
      <c r="CJ111" s="47" t="s">
        <v>172</v>
      </c>
      <c r="CK111" s="48" t="s">
        <v>171</v>
      </c>
      <c r="CL111" s="47" t="s">
        <v>172</v>
      </c>
      <c r="CM111" s="48" t="s">
        <v>171</v>
      </c>
      <c r="CN111" s="47" t="s">
        <v>172</v>
      </c>
      <c r="CO111" s="48" t="s">
        <v>171</v>
      </c>
      <c r="CP111" s="47" t="s">
        <v>172</v>
      </c>
      <c r="CQ111" s="48" t="s">
        <v>171</v>
      </c>
      <c r="CR111" s="47" t="s">
        <v>172</v>
      </c>
      <c r="CS111" s="48" t="s">
        <v>171</v>
      </c>
      <c r="CT111" s="47" t="s">
        <v>172</v>
      </c>
      <c r="CU111" s="48" t="s">
        <v>171</v>
      </c>
      <c r="CV111" s="47" t="s">
        <v>172</v>
      </c>
      <c r="CW111" s="48" t="s">
        <v>171</v>
      </c>
      <c r="CX111" s="47" t="s">
        <v>172</v>
      </c>
      <c r="CY111" s="48" t="s">
        <v>171</v>
      </c>
      <c r="CZ111" s="47" t="s">
        <v>172</v>
      </c>
      <c r="DA111" s="48" t="s">
        <v>171</v>
      </c>
      <c r="DB111" s="47" t="s">
        <v>172</v>
      </c>
      <c r="DC111" s="48" t="s">
        <v>171</v>
      </c>
      <c r="DD111" s="47" t="s">
        <v>172</v>
      </c>
      <c r="DE111" s="48" t="s">
        <v>171</v>
      </c>
      <c r="DF111" s="47" t="s">
        <v>172</v>
      </c>
      <c r="DG111" s="48" t="s">
        <v>171</v>
      </c>
      <c r="DH111" s="47" t="s">
        <v>172</v>
      </c>
      <c r="DI111" s="48" t="s">
        <v>171</v>
      </c>
      <c r="DJ111" s="47" t="s">
        <v>172</v>
      </c>
      <c r="DK111" s="48" t="s">
        <v>171</v>
      </c>
      <c r="DL111" s="47" t="s">
        <v>172</v>
      </c>
      <c r="DM111" s="48" t="s">
        <v>171</v>
      </c>
      <c r="DN111" s="47" t="s">
        <v>172</v>
      </c>
      <c r="DO111" s="48" t="s">
        <v>171</v>
      </c>
      <c r="DP111" s="47" t="s">
        <v>172</v>
      </c>
      <c r="DQ111" s="48" t="s">
        <v>171</v>
      </c>
      <c r="DR111" s="47" t="s">
        <v>172</v>
      </c>
      <c r="DS111" s="48" t="s">
        <v>171</v>
      </c>
      <c r="DT111" s="47" t="s">
        <v>172</v>
      </c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</row>
    <row r="112" spans="1:141" ht="15" thickBot="1">
      <c r="A112" s="792" t="s">
        <v>10</v>
      </c>
      <c r="B112" s="419">
        <v>9</v>
      </c>
      <c r="C112" s="334">
        <v>2.34</v>
      </c>
      <c r="D112" s="415" t="s">
        <v>187</v>
      </c>
      <c r="E112" s="386" t="s">
        <v>187</v>
      </c>
      <c r="F112" s="157"/>
      <c r="G112" s="157"/>
      <c r="H112" s="157"/>
      <c r="I112" s="157"/>
      <c r="J112" s="792" t="s">
        <v>10</v>
      </c>
      <c r="K112" s="419">
        <v>25</v>
      </c>
      <c r="L112" s="334">
        <v>5.17</v>
      </c>
      <c r="M112" s="415" t="s">
        <v>187</v>
      </c>
      <c r="N112" s="386" t="s">
        <v>187</v>
      </c>
      <c r="AP112" s="55"/>
      <c r="AQ112" s="1197" t="s">
        <v>207</v>
      </c>
      <c r="AR112" s="1198"/>
      <c r="AS112" s="1198"/>
      <c r="AT112" s="1198"/>
      <c r="AU112" s="1199"/>
      <c r="AV112" s="55"/>
      <c r="AW112" s="39">
        <v>4</v>
      </c>
      <c r="AX112" s="38">
        <v>0.71677825922708316</v>
      </c>
      <c r="AY112" s="39">
        <v>4</v>
      </c>
      <c r="AZ112" s="38">
        <v>1.9027306908258463</v>
      </c>
      <c r="BA112" s="39">
        <v>3</v>
      </c>
      <c r="BB112" s="40">
        <v>0.72</v>
      </c>
      <c r="BC112" s="39">
        <v>4</v>
      </c>
      <c r="BD112" s="38">
        <v>1.96</v>
      </c>
      <c r="BE112" s="39">
        <v>11</v>
      </c>
      <c r="BF112" s="40">
        <v>2.65</v>
      </c>
      <c r="BG112" s="39" t="s">
        <v>187</v>
      </c>
      <c r="BH112" s="38" t="s">
        <v>187</v>
      </c>
      <c r="BI112" s="39">
        <v>1</v>
      </c>
      <c r="BJ112" s="40">
        <v>1.44</v>
      </c>
      <c r="BK112" s="39">
        <v>0</v>
      </c>
      <c r="BL112" s="38">
        <v>0</v>
      </c>
      <c r="BM112" s="39">
        <v>2</v>
      </c>
      <c r="BN112" s="40">
        <v>1.24</v>
      </c>
      <c r="BO112" s="39" t="s">
        <v>187</v>
      </c>
      <c r="BP112" s="38" t="s">
        <v>187</v>
      </c>
      <c r="BQ112" s="39">
        <v>18</v>
      </c>
      <c r="BR112" s="40">
        <v>5.15</v>
      </c>
      <c r="BS112" s="39" t="s">
        <v>187</v>
      </c>
      <c r="BT112" s="38" t="s">
        <v>187</v>
      </c>
      <c r="BU112" s="39">
        <v>13</v>
      </c>
      <c r="BV112" s="40">
        <v>5.4</v>
      </c>
      <c r="BW112" s="39" t="s">
        <v>187</v>
      </c>
      <c r="BX112" s="38" t="s">
        <v>187</v>
      </c>
      <c r="BY112" s="39">
        <v>1</v>
      </c>
      <c r="BZ112" s="40">
        <v>1.08</v>
      </c>
      <c r="CA112" s="39" t="s">
        <v>187</v>
      </c>
      <c r="CB112" s="38" t="s">
        <v>187</v>
      </c>
      <c r="CC112" s="39">
        <v>2</v>
      </c>
      <c r="CD112" s="40">
        <v>2.14</v>
      </c>
      <c r="CE112" s="39" t="s">
        <v>187</v>
      </c>
      <c r="CF112" s="38" t="s">
        <v>187</v>
      </c>
      <c r="CG112" s="39">
        <v>5</v>
      </c>
      <c r="CH112" s="40">
        <v>2.36</v>
      </c>
      <c r="CI112" s="39" t="s">
        <v>187</v>
      </c>
      <c r="CJ112" s="38" t="s">
        <v>187</v>
      </c>
      <c r="CK112" s="39" t="s">
        <v>187</v>
      </c>
      <c r="CL112" s="40" t="s">
        <v>187</v>
      </c>
      <c r="CM112" s="39" t="s">
        <v>187</v>
      </c>
      <c r="CN112" s="38" t="s">
        <v>187</v>
      </c>
      <c r="CO112" s="39">
        <v>5</v>
      </c>
      <c r="CP112" s="40">
        <v>2.19</v>
      </c>
      <c r="CQ112" s="39" t="s">
        <v>187</v>
      </c>
      <c r="CR112" s="38" t="s">
        <v>187</v>
      </c>
      <c r="CS112" s="39">
        <v>4</v>
      </c>
      <c r="CT112" s="40">
        <v>1.66</v>
      </c>
      <c r="CU112" s="39" t="s">
        <v>187</v>
      </c>
      <c r="CV112" s="38" t="s">
        <v>187</v>
      </c>
      <c r="CW112" s="39">
        <v>4</v>
      </c>
      <c r="CX112" s="40">
        <v>2.14</v>
      </c>
      <c r="CY112" s="39" t="s">
        <v>187</v>
      </c>
      <c r="CZ112" s="38" t="s">
        <v>187</v>
      </c>
      <c r="DA112" s="39">
        <v>7</v>
      </c>
      <c r="DB112" s="40">
        <v>3.13</v>
      </c>
      <c r="DC112" s="39" t="s">
        <v>187</v>
      </c>
      <c r="DD112" s="38" t="s">
        <v>187</v>
      </c>
      <c r="DE112" s="39">
        <v>2</v>
      </c>
      <c r="DF112" s="40">
        <v>1.79</v>
      </c>
      <c r="DG112" s="39" t="s">
        <v>187</v>
      </c>
      <c r="DH112" s="38" t="s">
        <v>187</v>
      </c>
      <c r="DI112" s="39" t="s">
        <v>187</v>
      </c>
      <c r="DJ112" s="40" t="s">
        <v>187</v>
      </c>
      <c r="DK112" s="39" t="s">
        <v>187</v>
      </c>
      <c r="DL112" s="38" t="s">
        <v>187</v>
      </c>
      <c r="DM112" s="39">
        <v>2</v>
      </c>
      <c r="DN112" s="40">
        <v>1.34</v>
      </c>
      <c r="DO112" s="39" t="s">
        <v>187</v>
      </c>
      <c r="DP112" s="38" t="s">
        <v>187</v>
      </c>
      <c r="DQ112" s="39">
        <v>3</v>
      </c>
      <c r="DR112" s="40">
        <v>2.81</v>
      </c>
      <c r="DS112" s="39" t="s">
        <v>187</v>
      </c>
      <c r="DT112" s="38" t="s">
        <v>187</v>
      </c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</row>
    <row r="113" spans="1:141" ht="14.5">
      <c r="A113" s="793" t="s">
        <v>11</v>
      </c>
      <c r="B113" s="417">
        <v>7</v>
      </c>
      <c r="C113" s="338">
        <v>2.23</v>
      </c>
      <c r="D113" s="418" t="s">
        <v>187</v>
      </c>
      <c r="E113" s="390" t="s">
        <v>187</v>
      </c>
      <c r="F113" s="157"/>
      <c r="G113" s="157"/>
      <c r="H113" s="157"/>
      <c r="I113" s="157"/>
      <c r="J113" s="793" t="s">
        <v>11</v>
      </c>
      <c r="K113" s="417" t="s">
        <v>187</v>
      </c>
      <c r="L113" s="338" t="s">
        <v>187</v>
      </c>
      <c r="M113" s="418" t="s">
        <v>187</v>
      </c>
      <c r="N113" s="390" t="s">
        <v>187</v>
      </c>
      <c r="AP113" s="55"/>
      <c r="AQ113" s="58" t="s">
        <v>6</v>
      </c>
      <c r="AR113" s="63">
        <f>BI112</f>
        <v>1</v>
      </c>
      <c r="AS113" s="63">
        <f t="shared" ref="AS113:AU113" si="0">BJ112</f>
        <v>1.44</v>
      </c>
      <c r="AT113" s="63">
        <f t="shared" si="0"/>
        <v>0</v>
      </c>
      <c r="AU113" s="63">
        <f t="shared" si="0"/>
        <v>0</v>
      </c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</row>
    <row r="114" spans="1:141" ht="14.5">
      <c r="A114" s="792" t="s">
        <v>12</v>
      </c>
      <c r="B114" s="419">
        <v>12</v>
      </c>
      <c r="C114" s="334">
        <v>1.8900000000000001</v>
      </c>
      <c r="D114" s="415" t="s">
        <v>187</v>
      </c>
      <c r="E114" s="386" t="s">
        <v>187</v>
      </c>
      <c r="F114" s="157"/>
      <c r="G114" s="157"/>
      <c r="H114" s="157"/>
      <c r="I114" s="157"/>
      <c r="J114" s="792" t="s">
        <v>12</v>
      </c>
      <c r="K114" s="419">
        <v>29</v>
      </c>
      <c r="L114" s="334">
        <v>4.26</v>
      </c>
      <c r="M114" s="415" t="s">
        <v>187</v>
      </c>
      <c r="N114" s="386" t="s">
        <v>187</v>
      </c>
      <c r="AP114" s="55"/>
      <c r="AQ114" s="59" t="s">
        <v>7</v>
      </c>
      <c r="AR114" s="64">
        <f>BM112</f>
        <v>2</v>
      </c>
      <c r="AS114" s="64">
        <f t="shared" ref="AS114:AU114" si="1">BN112</f>
        <v>1.24</v>
      </c>
      <c r="AT114" s="64" t="str">
        <f t="shared" si="1"/>
        <v>X</v>
      </c>
      <c r="AU114" s="64" t="str">
        <f t="shared" si="1"/>
        <v>X</v>
      </c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</row>
    <row r="115" spans="1:141" ht="14.5">
      <c r="A115" s="793" t="s">
        <v>21</v>
      </c>
      <c r="B115" s="417">
        <v>6</v>
      </c>
      <c r="C115" s="338">
        <v>2.14</v>
      </c>
      <c r="D115" s="418" t="s">
        <v>187</v>
      </c>
      <c r="E115" s="390" t="s">
        <v>187</v>
      </c>
      <c r="F115" s="157"/>
      <c r="G115" s="157"/>
      <c r="H115" s="157"/>
      <c r="I115" s="157"/>
      <c r="J115" s="793" t="s">
        <v>21</v>
      </c>
      <c r="K115" s="417">
        <v>28</v>
      </c>
      <c r="L115" s="338">
        <v>7.86</v>
      </c>
      <c r="M115" s="418" t="s">
        <v>187</v>
      </c>
      <c r="N115" s="390" t="s">
        <v>187</v>
      </c>
      <c r="AP115" s="55"/>
      <c r="AQ115" s="58" t="s">
        <v>8</v>
      </c>
      <c r="AR115" s="65">
        <f>BQ112</f>
        <v>18</v>
      </c>
      <c r="AS115" s="65">
        <f t="shared" ref="AS115:AU115" si="2">BR112</f>
        <v>5.15</v>
      </c>
      <c r="AT115" s="65" t="str">
        <f t="shared" si="2"/>
        <v>X</v>
      </c>
      <c r="AU115" s="65" t="str">
        <f t="shared" si="2"/>
        <v>X</v>
      </c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</row>
    <row r="116" spans="1:141" ht="14.5">
      <c r="A116" s="792" t="s">
        <v>13</v>
      </c>
      <c r="B116" s="419">
        <v>8</v>
      </c>
      <c r="C116" s="334">
        <v>1.52</v>
      </c>
      <c r="D116" s="415" t="s">
        <v>187</v>
      </c>
      <c r="E116" s="386" t="s">
        <v>187</v>
      </c>
      <c r="F116" s="157"/>
      <c r="G116" s="157"/>
      <c r="H116" s="157"/>
      <c r="I116" s="157"/>
      <c r="J116" s="792" t="s">
        <v>13</v>
      </c>
      <c r="K116" s="419">
        <v>24</v>
      </c>
      <c r="L116" s="334">
        <v>3.85</v>
      </c>
      <c r="M116" s="415" t="s">
        <v>187</v>
      </c>
      <c r="N116" s="386" t="s">
        <v>187</v>
      </c>
      <c r="AP116" s="55"/>
      <c r="AQ116" s="59" t="s">
        <v>9</v>
      </c>
      <c r="AR116" s="64">
        <f>BU112</f>
        <v>13</v>
      </c>
      <c r="AS116" s="64">
        <f t="shared" ref="AS116:AU116" si="3">BV112</f>
        <v>5.4</v>
      </c>
      <c r="AT116" s="64" t="str">
        <f t="shared" si="3"/>
        <v>X</v>
      </c>
      <c r="AU116" s="64" t="str">
        <f t="shared" si="3"/>
        <v>X</v>
      </c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</row>
    <row r="117" spans="1:141" ht="14.5">
      <c r="A117" s="793" t="s">
        <v>14</v>
      </c>
      <c r="B117" s="417">
        <v>9</v>
      </c>
      <c r="C117" s="338">
        <v>1.6400000000000001</v>
      </c>
      <c r="D117" s="418" t="s">
        <v>187</v>
      </c>
      <c r="E117" s="390" t="s">
        <v>187</v>
      </c>
      <c r="F117" s="157"/>
      <c r="G117" s="157"/>
      <c r="H117" s="157"/>
      <c r="I117" s="157"/>
      <c r="J117" s="793" t="s">
        <v>14</v>
      </c>
      <c r="K117" s="417">
        <v>22</v>
      </c>
      <c r="L117" s="338">
        <v>3.78</v>
      </c>
      <c r="M117" s="418" t="s">
        <v>187</v>
      </c>
      <c r="N117" s="390" t="s">
        <v>187</v>
      </c>
      <c r="AP117" s="55"/>
      <c r="AQ117" s="58" t="s">
        <v>10</v>
      </c>
      <c r="AR117" s="65">
        <f>BY112</f>
        <v>1</v>
      </c>
      <c r="AS117" s="65">
        <f t="shared" ref="AS117:AU117" si="4">BZ112</f>
        <v>1.08</v>
      </c>
      <c r="AT117" s="65" t="str">
        <f t="shared" si="4"/>
        <v>X</v>
      </c>
      <c r="AU117" s="65" t="str">
        <f t="shared" si="4"/>
        <v>X</v>
      </c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</row>
    <row r="118" spans="1:141" ht="14.5">
      <c r="A118" s="792" t="s">
        <v>15</v>
      </c>
      <c r="B118" s="419">
        <v>12</v>
      </c>
      <c r="C118" s="334">
        <v>1.68</v>
      </c>
      <c r="D118" s="415" t="s">
        <v>187</v>
      </c>
      <c r="E118" s="386" t="s">
        <v>187</v>
      </c>
      <c r="F118" s="157"/>
      <c r="G118" s="157"/>
      <c r="H118" s="157"/>
      <c r="I118" s="157"/>
      <c r="J118" s="792" t="s">
        <v>15</v>
      </c>
      <c r="K118" s="419">
        <v>25</v>
      </c>
      <c r="L118" s="334">
        <v>3.7</v>
      </c>
      <c r="M118" s="415" t="s">
        <v>187</v>
      </c>
      <c r="N118" s="386" t="s">
        <v>187</v>
      </c>
      <c r="AP118" s="55"/>
      <c r="AQ118" s="59" t="s">
        <v>11</v>
      </c>
      <c r="AR118" s="64">
        <f>CC112</f>
        <v>2</v>
      </c>
      <c r="AS118" s="64">
        <f t="shared" ref="AS118:AU118" si="5">CD112</f>
        <v>2.14</v>
      </c>
      <c r="AT118" s="64" t="str">
        <f t="shared" si="5"/>
        <v>X</v>
      </c>
      <c r="AU118" s="64" t="str">
        <f t="shared" si="5"/>
        <v>X</v>
      </c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</row>
    <row r="119" spans="1:141" ht="14.5">
      <c r="A119" s="793" t="s">
        <v>16</v>
      </c>
      <c r="B119" s="417">
        <v>13</v>
      </c>
      <c r="C119" s="338">
        <v>1.93</v>
      </c>
      <c r="D119" s="418" t="s">
        <v>187</v>
      </c>
      <c r="E119" s="390" t="s">
        <v>187</v>
      </c>
      <c r="F119" s="157"/>
      <c r="G119" s="157"/>
      <c r="H119" s="157"/>
      <c r="I119" s="157"/>
      <c r="J119" s="793" t="s">
        <v>16</v>
      </c>
      <c r="K119" s="417">
        <v>30</v>
      </c>
      <c r="L119" s="338">
        <v>4.57</v>
      </c>
      <c r="M119" s="418" t="s">
        <v>187</v>
      </c>
      <c r="N119" s="390" t="s">
        <v>187</v>
      </c>
      <c r="AP119" s="55"/>
      <c r="AQ119" s="58" t="s">
        <v>12</v>
      </c>
      <c r="AR119" s="65">
        <f>CG112</f>
        <v>5</v>
      </c>
      <c r="AS119" s="65">
        <f t="shared" ref="AS119:AU119" si="6">CH112</f>
        <v>2.36</v>
      </c>
      <c r="AT119" s="65" t="str">
        <f t="shared" si="6"/>
        <v>X</v>
      </c>
      <c r="AU119" s="65" t="str">
        <f t="shared" si="6"/>
        <v>X</v>
      </c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</row>
    <row r="120" spans="1:141" ht="14.5">
      <c r="A120" s="792" t="s">
        <v>17</v>
      </c>
      <c r="B120" s="419">
        <v>4</v>
      </c>
      <c r="C120" s="334">
        <v>1.52</v>
      </c>
      <c r="D120" s="415" t="s">
        <v>187</v>
      </c>
      <c r="E120" s="386" t="s">
        <v>187</v>
      </c>
      <c r="F120" s="157"/>
      <c r="G120" s="157"/>
      <c r="H120" s="157"/>
      <c r="I120" s="157"/>
      <c r="J120" s="792" t="s">
        <v>17</v>
      </c>
      <c r="K120" s="419">
        <v>19</v>
      </c>
      <c r="L120" s="334">
        <v>6.38</v>
      </c>
      <c r="M120" s="415" t="s">
        <v>187</v>
      </c>
      <c r="N120" s="386" t="s">
        <v>187</v>
      </c>
      <c r="AP120" s="55"/>
      <c r="AQ120" s="59" t="s">
        <v>21</v>
      </c>
      <c r="AR120" s="64" t="str">
        <f>CK112</f>
        <v>X</v>
      </c>
      <c r="AS120" s="64" t="str">
        <f t="shared" ref="AS120:AU120" si="7">CL112</f>
        <v>X</v>
      </c>
      <c r="AT120" s="64" t="str">
        <f t="shared" si="7"/>
        <v>X</v>
      </c>
      <c r="AU120" s="64" t="str">
        <f t="shared" si="7"/>
        <v>X</v>
      </c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</row>
    <row r="121" spans="1:141" ht="14.5">
      <c r="A121" s="793" t="s">
        <v>18</v>
      </c>
      <c r="B121" s="417">
        <v>11</v>
      </c>
      <c r="C121" s="338">
        <v>3.83</v>
      </c>
      <c r="D121" s="418" t="s">
        <v>187</v>
      </c>
      <c r="E121" s="390" t="s">
        <v>187</v>
      </c>
      <c r="F121" s="157"/>
      <c r="G121" s="157"/>
      <c r="H121" s="157"/>
      <c r="I121" s="157"/>
      <c r="J121" s="793" t="s">
        <v>18</v>
      </c>
      <c r="K121" s="417">
        <v>22</v>
      </c>
      <c r="L121" s="338">
        <v>7.95</v>
      </c>
      <c r="M121" s="418" t="s">
        <v>187</v>
      </c>
      <c r="N121" s="390" t="s">
        <v>187</v>
      </c>
      <c r="AP121" s="55"/>
      <c r="AQ121" s="58" t="s">
        <v>13</v>
      </c>
      <c r="AR121" s="65">
        <f>CO112</f>
        <v>5</v>
      </c>
      <c r="AS121" s="65">
        <f t="shared" ref="AS121:AU121" si="8">CP112</f>
        <v>2.19</v>
      </c>
      <c r="AT121" s="65" t="str">
        <f t="shared" si="8"/>
        <v>X</v>
      </c>
      <c r="AU121" s="65" t="str">
        <f t="shared" si="8"/>
        <v>X</v>
      </c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</row>
    <row r="122" spans="1:141" ht="14.5">
      <c r="A122" s="792" t="s">
        <v>19</v>
      </c>
      <c r="B122" s="419">
        <v>11</v>
      </c>
      <c r="C122" s="334">
        <v>2.2200000000000002</v>
      </c>
      <c r="D122" s="415" t="s">
        <v>187</v>
      </c>
      <c r="E122" s="386" t="s">
        <v>187</v>
      </c>
      <c r="F122" s="157"/>
      <c r="G122" s="157"/>
      <c r="H122" s="157"/>
      <c r="I122" s="157"/>
      <c r="J122" s="792" t="s">
        <v>19</v>
      </c>
      <c r="K122" s="419" t="s">
        <v>232</v>
      </c>
      <c r="L122" s="334">
        <v>4.54</v>
      </c>
      <c r="M122" s="415" t="s">
        <v>187</v>
      </c>
      <c r="N122" s="386" t="s">
        <v>187</v>
      </c>
      <c r="AP122" s="55"/>
      <c r="AQ122" s="59" t="s">
        <v>14</v>
      </c>
      <c r="AR122" s="64">
        <f>CS112</f>
        <v>4</v>
      </c>
      <c r="AS122" s="64">
        <f t="shared" ref="AS122:AU122" si="9">CT112</f>
        <v>1.66</v>
      </c>
      <c r="AT122" s="64" t="str">
        <f t="shared" si="9"/>
        <v>X</v>
      </c>
      <c r="AU122" s="64" t="str">
        <f t="shared" si="9"/>
        <v>X</v>
      </c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</row>
    <row r="123" spans="1:141" ht="15" thickBot="1">
      <c r="A123" s="793" t="s">
        <v>20</v>
      </c>
      <c r="B123" s="417">
        <v>9</v>
      </c>
      <c r="C123" s="338">
        <v>2.83</v>
      </c>
      <c r="D123" s="418" t="s">
        <v>187</v>
      </c>
      <c r="E123" s="390" t="s">
        <v>187</v>
      </c>
      <c r="F123" s="157"/>
      <c r="G123" s="157"/>
      <c r="H123" s="157"/>
      <c r="I123" s="157"/>
      <c r="J123" s="793" t="s">
        <v>20</v>
      </c>
      <c r="K123" s="417" t="s">
        <v>231</v>
      </c>
      <c r="L123" s="338">
        <v>6.07</v>
      </c>
      <c r="M123" s="418" t="s">
        <v>187</v>
      </c>
      <c r="N123" s="390" t="s">
        <v>187</v>
      </c>
      <c r="AP123" s="55"/>
      <c r="AQ123" s="58" t="s">
        <v>15</v>
      </c>
      <c r="AR123" s="65">
        <f>CW112</f>
        <v>4</v>
      </c>
      <c r="AS123" s="65">
        <f t="shared" ref="AS123:AU123" si="10">CX112</f>
        <v>2.14</v>
      </c>
      <c r="AT123" s="65" t="str">
        <f t="shared" si="10"/>
        <v>X</v>
      </c>
      <c r="AU123" s="65" t="str">
        <f t="shared" si="10"/>
        <v>X</v>
      </c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</row>
    <row r="124" spans="1:141" ht="14.5">
      <c r="A124" s="794" t="s">
        <v>26</v>
      </c>
      <c r="B124" s="421" t="s">
        <v>248</v>
      </c>
      <c r="C124" s="422">
        <v>0.69000000000000006</v>
      </c>
      <c r="D124" s="423">
        <v>23</v>
      </c>
      <c r="E124" s="739">
        <v>3.39</v>
      </c>
      <c r="F124" s="157"/>
      <c r="G124" s="157"/>
      <c r="H124" s="157"/>
      <c r="I124" s="157"/>
      <c r="J124" s="794" t="s">
        <v>26</v>
      </c>
      <c r="K124" s="421" t="s">
        <v>234</v>
      </c>
      <c r="L124" s="422">
        <v>1.64</v>
      </c>
      <c r="M124" s="423" t="s">
        <v>233</v>
      </c>
      <c r="N124" s="739">
        <v>5.84</v>
      </c>
      <c r="AP124" s="55"/>
      <c r="AQ124" s="59" t="s">
        <v>16</v>
      </c>
      <c r="AR124" s="64">
        <f>DA112</f>
        <v>7</v>
      </c>
      <c r="AS124" s="64">
        <f t="shared" ref="AS124:AU124" si="11">DB112</f>
        <v>3.13</v>
      </c>
      <c r="AT124" s="64" t="str">
        <f t="shared" si="11"/>
        <v>X</v>
      </c>
      <c r="AU124" s="64" t="str">
        <f t="shared" si="11"/>
        <v>X</v>
      </c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</row>
    <row r="125" spans="1:141" ht="14.5">
      <c r="A125" s="795" t="s">
        <v>25</v>
      </c>
      <c r="B125" s="425">
        <v>13</v>
      </c>
      <c r="C125" s="426">
        <v>1.56</v>
      </c>
      <c r="D125" s="427">
        <v>22</v>
      </c>
      <c r="E125" s="740">
        <v>6.66</v>
      </c>
      <c r="F125" s="157"/>
      <c r="G125" s="157"/>
      <c r="H125" s="157"/>
      <c r="I125" s="157"/>
      <c r="J125" s="795" t="s">
        <v>25</v>
      </c>
      <c r="K125" s="425">
        <v>33</v>
      </c>
      <c r="L125" s="426">
        <v>3.58</v>
      </c>
      <c r="M125" s="427">
        <v>50</v>
      </c>
      <c r="N125" s="740">
        <v>14.61</v>
      </c>
      <c r="AP125" s="55"/>
      <c r="AQ125" s="58" t="s">
        <v>17</v>
      </c>
      <c r="AR125" s="65">
        <f>DE112</f>
        <v>2</v>
      </c>
      <c r="AS125" s="65">
        <f t="shared" ref="AS125:AU125" si="12">DF112</f>
        <v>1.79</v>
      </c>
      <c r="AT125" s="65" t="str">
        <f t="shared" si="12"/>
        <v>X</v>
      </c>
      <c r="AU125" s="65" t="str">
        <f t="shared" si="12"/>
        <v>X</v>
      </c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</row>
    <row r="126" spans="1:141" ht="15" thickBot="1">
      <c r="A126" s="796" t="s">
        <v>24</v>
      </c>
      <c r="B126" s="429" t="s">
        <v>249</v>
      </c>
      <c r="C126" s="430">
        <v>0.64</v>
      </c>
      <c r="D126" s="431">
        <v>23</v>
      </c>
      <c r="E126" s="741">
        <v>3.08</v>
      </c>
      <c r="F126" s="157"/>
      <c r="G126" s="157"/>
      <c r="H126" s="157"/>
      <c r="I126" s="157"/>
      <c r="J126" s="796" t="s">
        <v>24</v>
      </c>
      <c r="K126" s="429" t="s">
        <v>235</v>
      </c>
      <c r="L126" s="430">
        <v>1.5248382975533228</v>
      </c>
      <c r="M126" s="431">
        <v>39</v>
      </c>
      <c r="N126" s="741">
        <v>5.4385216049538059</v>
      </c>
      <c r="AP126" s="55"/>
      <c r="AQ126" s="59" t="s">
        <v>18</v>
      </c>
      <c r="AR126" s="64" t="str">
        <f>DI112</f>
        <v>X</v>
      </c>
      <c r="AS126" s="64" t="str">
        <f t="shared" ref="AS126:AU126" si="13">DJ112</f>
        <v>X</v>
      </c>
      <c r="AT126" s="64" t="str">
        <f t="shared" si="13"/>
        <v>X</v>
      </c>
      <c r="AU126" s="64" t="str">
        <f t="shared" si="13"/>
        <v>X</v>
      </c>
    </row>
    <row r="127" spans="1:141" ht="15" thickBot="1">
      <c r="A127" s="1192" t="s">
        <v>202</v>
      </c>
      <c r="B127" s="1184"/>
      <c r="C127" s="1184"/>
      <c r="D127" s="1184"/>
      <c r="E127" s="1185"/>
      <c r="F127" s="157"/>
      <c r="G127" s="157"/>
      <c r="H127" s="157"/>
      <c r="I127" s="157"/>
      <c r="J127" s="1192" t="s">
        <v>202</v>
      </c>
      <c r="K127" s="1184"/>
      <c r="L127" s="1184"/>
      <c r="M127" s="1184"/>
      <c r="N127" s="1185"/>
      <c r="AP127" s="55"/>
      <c r="AQ127" s="58" t="s">
        <v>19</v>
      </c>
      <c r="AR127" s="65">
        <f>DM112</f>
        <v>2</v>
      </c>
      <c r="AS127" s="65">
        <f t="shared" ref="AS127:AU127" si="14">DN112</f>
        <v>1.34</v>
      </c>
      <c r="AT127" s="65" t="str">
        <f t="shared" si="14"/>
        <v>X</v>
      </c>
      <c r="AU127" s="65" t="str">
        <f t="shared" si="14"/>
        <v>X</v>
      </c>
    </row>
    <row r="128" spans="1:141" ht="15" thickBot="1">
      <c r="A128" s="792" t="s">
        <v>6</v>
      </c>
      <c r="B128" s="413">
        <v>36</v>
      </c>
      <c r="C128" s="414">
        <v>2.99</v>
      </c>
      <c r="D128" s="415" t="s">
        <v>187</v>
      </c>
      <c r="E128" s="386" t="s">
        <v>187</v>
      </c>
      <c r="F128" s="157"/>
      <c r="G128" s="157"/>
      <c r="H128" s="157"/>
      <c r="I128" s="157"/>
      <c r="J128" s="792" t="s">
        <v>6</v>
      </c>
      <c r="K128" s="413">
        <v>25</v>
      </c>
      <c r="L128" s="414">
        <v>3.82</v>
      </c>
      <c r="M128" s="415" t="s">
        <v>187</v>
      </c>
      <c r="N128" s="386" t="s">
        <v>187</v>
      </c>
      <c r="AP128" s="55"/>
      <c r="AQ128" s="59" t="s">
        <v>20</v>
      </c>
      <c r="AR128" s="64">
        <f>DQ112</f>
        <v>3</v>
      </c>
      <c r="AS128" s="64">
        <f t="shared" ref="AS128:AU128" si="15">DR112</f>
        <v>2.81</v>
      </c>
      <c r="AT128" s="64" t="str">
        <f t="shared" si="15"/>
        <v>X</v>
      </c>
      <c r="AU128" s="64" t="str">
        <f t="shared" si="15"/>
        <v>X</v>
      </c>
    </row>
    <row r="129" spans="1:119" ht="14.5">
      <c r="A129" s="793" t="s">
        <v>7</v>
      </c>
      <c r="B129" s="417">
        <v>46</v>
      </c>
      <c r="C129" s="338">
        <v>2.93</v>
      </c>
      <c r="D129" s="418" t="s">
        <v>187</v>
      </c>
      <c r="E129" s="390" t="s">
        <v>187</v>
      </c>
      <c r="F129" s="157"/>
      <c r="G129" s="157"/>
      <c r="H129" s="157"/>
      <c r="I129" s="157"/>
      <c r="J129" s="793" t="s">
        <v>7</v>
      </c>
      <c r="K129" s="417">
        <v>24</v>
      </c>
      <c r="L129" s="338">
        <v>4.13</v>
      </c>
      <c r="M129" s="418" t="s">
        <v>187</v>
      </c>
      <c r="N129" s="390" t="s">
        <v>187</v>
      </c>
      <c r="AP129" s="55"/>
      <c r="AQ129" s="60" t="s">
        <v>26</v>
      </c>
      <c r="AR129" s="66">
        <f>BA112</f>
        <v>3</v>
      </c>
      <c r="AS129" s="66">
        <f t="shared" ref="AS129:AU129" si="16">BB112</f>
        <v>0.72</v>
      </c>
      <c r="AT129" s="66">
        <f t="shared" si="16"/>
        <v>4</v>
      </c>
      <c r="AU129" s="66">
        <f t="shared" si="16"/>
        <v>1.96</v>
      </c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</row>
    <row r="130" spans="1:119" ht="14.5">
      <c r="A130" s="792" t="s">
        <v>8</v>
      </c>
      <c r="B130" s="419" t="s">
        <v>229</v>
      </c>
      <c r="C130" s="334">
        <v>0.89</v>
      </c>
      <c r="D130" s="415" t="s">
        <v>187</v>
      </c>
      <c r="E130" s="386" t="s">
        <v>187</v>
      </c>
      <c r="F130" s="157"/>
      <c r="G130" s="157"/>
      <c r="H130" s="157"/>
      <c r="I130" s="157"/>
      <c r="J130" s="792" t="s">
        <v>8</v>
      </c>
      <c r="K130" s="419" t="s">
        <v>229</v>
      </c>
      <c r="L130" s="334">
        <v>1.66</v>
      </c>
      <c r="M130" s="415" t="s">
        <v>187</v>
      </c>
      <c r="N130" s="386" t="s">
        <v>187</v>
      </c>
      <c r="AP130" s="55"/>
      <c r="AQ130" s="61" t="s">
        <v>25</v>
      </c>
      <c r="AR130" s="67">
        <f>BE112</f>
        <v>11</v>
      </c>
      <c r="AS130" s="67">
        <f t="shared" ref="AS130:AU130" si="17">BF112</f>
        <v>2.65</v>
      </c>
      <c r="AT130" s="67" t="str">
        <f t="shared" si="17"/>
        <v>X</v>
      </c>
      <c r="AU130" s="67" t="str">
        <f t="shared" si="17"/>
        <v>X</v>
      </c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</row>
    <row r="131" spans="1:119" ht="15" thickBot="1">
      <c r="A131" s="793" t="s">
        <v>9</v>
      </c>
      <c r="B131" s="417">
        <v>8</v>
      </c>
      <c r="C131" s="338">
        <v>3.0100000000000002</v>
      </c>
      <c r="D131" s="418" t="s">
        <v>187</v>
      </c>
      <c r="E131" s="390" t="s">
        <v>187</v>
      </c>
      <c r="F131" s="157"/>
      <c r="G131" s="157"/>
      <c r="H131" s="157"/>
      <c r="I131" s="157"/>
      <c r="J131" s="793" t="s">
        <v>9</v>
      </c>
      <c r="K131" s="417">
        <v>14</v>
      </c>
      <c r="L131" s="338">
        <v>5.47</v>
      </c>
      <c r="M131" s="418" t="s">
        <v>187</v>
      </c>
      <c r="N131" s="390" t="s">
        <v>187</v>
      </c>
      <c r="AP131" s="55"/>
      <c r="AQ131" s="62" t="s">
        <v>24</v>
      </c>
      <c r="AR131" s="68">
        <f>AW112</f>
        <v>4</v>
      </c>
      <c r="AS131" s="68">
        <f t="shared" ref="AS131:AU131" si="18">AX112</f>
        <v>0.71677825922708316</v>
      </c>
      <c r="AT131" s="68">
        <f t="shared" si="18"/>
        <v>4</v>
      </c>
      <c r="AU131" s="68">
        <f t="shared" si="18"/>
        <v>1.9027306908258463</v>
      </c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</row>
    <row r="132" spans="1:119" ht="14.5">
      <c r="A132" s="792" t="s">
        <v>10</v>
      </c>
      <c r="B132" s="419">
        <v>27</v>
      </c>
      <c r="C132" s="334">
        <v>4.58</v>
      </c>
      <c r="D132" s="415" t="s">
        <v>187</v>
      </c>
      <c r="E132" s="386" t="s">
        <v>187</v>
      </c>
      <c r="F132" s="157"/>
      <c r="G132" s="157"/>
      <c r="H132" s="157"/>
      <c r="I132" s="157"/>
      <c r="J132" s="792" t="s">
        <v>10</v>
      </c>
      <c r="K132" s="419">
        <v>19</v>
      </c>
      <c r="L132" s="334">
        <v>4.92</v>
      </c>
      <c r="M132" s="415" t="s">
        <v>187</v>
      </c>
      <c r="N132" s="386" t="s">
        <v>187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</row>
    <row r="133" spans="1:119" ht="14.5">
      <c r="A133" s="793" t="s">
        <v>11</v>
      </c>
      <c r="B133" s="417">
        <v>14</v>
      </c>
      <c r="C133" s="338">
        <v>3.5300000000000002</v>
      </c>
      <c r="D133" s="418" t="s">
        <v>187</v>
      </c>
      <c r="E133" s="390" t="s">
        <v>187</v>
      </c>
      <c r="F133" s="157"/>
      <c r="G133" s="157"/>
      <c r="H133" s="157"/>
      <c r="I133" s="157"/>
      <c r="J133" s="793" t="s">
        <v>11</v>
      </c>
      <c r="K133" s="417" t="s">
        <v>187</v>
      </c>
      <c r="L133" s="338" t="s">
        <v>187</v>
      </c>
      <c r="M133" s="418" t="s">
        <v>187</v>
      </c>
      <c r="N133" s="390" t="s">
        <v>187</v>
      </c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</row>
    <row r="134" spans="1:119" ht="14.5">
      <c r="A134" s="792" t="s">
        <v>12</v>
      </c>
      <c r="B134" s="419">
        <v>36</v>
      </c>
      <c r="C134" s="334">
        <v>3.1</v>
      </c>
      <c r="D134" s="415" t="s">
        <v>187</v>
      </c>
      <c r="E134" s="386" t="s">
        <v>187</v>
      </c>
      <c r="F134" s="157"/>
      <c r="G134" s="157"/>
      <c r="H134" s="157"/>
      <c r="I134" s="157"/>
      <c r="J134" s="792" t="s">
        <v>12</v>
      </c>
      <c r="K134" s="419">
        <v>25</v>
      </c>
      <c r="L134" s="334">
        <v>4.38</v>
      </c>
      <c r="M134" s="415" t="s">
        <v>187</v>
      </c>
      <c r="N134" s="386" t="s">
        <v>187</v>
      </c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</row>
    <row r="135" spans="1:119" ht="14.5">
      <c r="A135" s="793" t="s">
        <v>21</v>
      </c>
      <c r="B135" s="417">
        <v>11</v>
      </c>
      <c r="C135" s="338">
        <v>3.63</v>
      </c>
      <c r="D135" s="418" t="s">
        <v>187</v>
      </c>
      <c r="E135" s="390" t="s">
        <v>187</v>
      </c>
      <c r="F135" s="157"/>
      <c r="G135" s="157"/>
      <c r="H135" s="157"/>
      <c r="I135" s="157"/>
      <c r="J135" s="793" t="s">
        <v>21</v>
      </c>
      <c r="K135" s="417">
        <v>0</v>
      </c>
      <c r="L135" s="338">
        <v>0.09</v>
      </c>
      <c r="M135" s="418" t="s">
        <v>187</v>
      </c>
      <c r="N135" s="390" t="s">
        <v>187</v>
      </c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</row>
    <row r="136" spans="1:119" ht="14.5">
      <c r="A136" s="792" t="s">
        <v>13</v>
      </c>
      <c r="B136" s="419">
        <v>36</v>
      </c>
      <c r="C136" s="334">
        <v>3.39</v>
      </c>
      <c r="D136" s="415" t="s">
        <v>187</v>
      </c>
      <c r="E136" s="386" t="s">
        <v>187</v>
      </c>
      <c r="F136" s="157"/>
      <c r="G136" s="157"/>
      <c r="H136" s="157"/>
      <c r="I136" s="157"/>
      <c r="J136" s="792" t="s">
        <v>13</v>
      </c>
      <c r="K136" s="419">
        <v>28</v>
      </c>
      <c r="L136" s="334">
        <v>4.2300000000000004</v>
      </c>
      <c r="M136" s="415" t="s">
        <v>187</v>
      </c>
      <c r="N136" s="386" t="s">
        <v>187</v>
      </c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</row>
    <row r="137" spans="1:119" ht="14.5">
      <c r="A137" s="793" t="s">
        <v>14</v>
      </c>
      <c r="B137" s="417">
        <v>29</v>
      </c>
      <c r="C137" s="338">
        <v>2.86</v>
      </c>
      <c r="D137" s="418" t="s">
        <v>187</v>
      </c>
      <c r="E137" s="390" t="s">
        <v>187</v>
      </c>
      <c r="F137" s="157"/>
      <c r="G137" s="157"/>
      <c r="H137" s="157"/>
      <c r="I137" s="157"/>
      <c r="J137" s="793" t="s">
        <v>14</v>
      </c>
      <c r="K137" s="417">
        <v>28</v>
      </c>
      <c r="L137" s="338">
        <v>4.26</v>
      </c>
      <c r="M137" s="418" t="s">
        <v>187</v>
      </c>
      <c r="N137" s="390" t="s">
        <v>187</v>
      </c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</row>
    <row r="138" spans="1:119" ht="14.5">
      <c r="A138" s="792" t="s">
        <v>15</v>
      </c>
      <c r="B138" s="419">
        <v>31</v>
      </c>
      <c r="C138" s="334">
        <v>2.64</v>
      </c>
      <c r="D138" s="415" t="s">
        <v>187</v>
      </c>
      <c r="E138" s="386" t="s">
        <v>187</v>
      </c>
      <c r="F138" s="157"/>
      <c r="G138" s="157"/>
      <c r="H138" s="157"/>
      <c r="I138" s="157"/>
      <c r="J138" s="792" t="s">
        <v>15</v>
      </c>
      <c r="K138" s="419">
        <v>27</v>
      </c>
      <c r="L138" s="334">
        <v>4.0999999999999996</v>
      </c>
      <c r="M138" s="415" t="s">
        <v>187</v>
      </c>
      <c r="N138" s="386" t="s">
        <v>187</v>
      </c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</row>
    <row r="139" spans="1:119" ht="14.5">
      <c r="A139" s="793" t="s">
        <v>16</v>
      </c>
      <c r="B139" s="417">
        <v>34</v>
      </c>
      <c r="C139" s="338">
        <v>3.02</v>
      </c>
      <c r="D139" s="418" t="s">
        <v>187</v>
      </c>
      <c r="E139" s="390" t="s">
        <v>187</v>
      </c>
      <c r="F139" s="157"/>
      <c r="G139" s="157"/>
      <c r="H139" s="157"/>
      <c r="I139" s="157"/>
      <c r="J139" s="793" t="s">
        <v>16</v>
      </c>
      <c r="K139" s="417">
        <v>24</v>
      </c>
      <c r="L139" s="338">
        <v>4.47</v>
      </c>
      <c r="M139" s="418" t="s">
        <v>187</v>
      </c>
      <c r="N139" s="390" t="s">
        <v>187</v>
      </c>
      <c r="AP139" s="56" t="s">
        <v>210</v>
      </c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</row>
    <row r="140" spans="1:119" ht="14.5">
      <c r="A140" s="792" t="s">
        <v>17</v>
      </c>
      <c r="B140" s="419">
        <v>10</v>
      </c>
      <c r="C140" s="334">
        <v>2.1800000000000002</v>
      </c>
      <c r="D140" s="415" t="s">
        <v>187</v>
      </c>
      <c r="E140" s="386" t="s">
        <v>187</v>
      </c>
      <c r="F140" s="157"/>
      <c r="G140" s="157"/>
      <c r="H140" s="157"/>
      <c r="I140" s="157"/>
      <c r="J140" s="792" t="s">
        <v>17</v>
      </c>
      <c r="K140" s="419">
        <v>17</v>
      </c>
      <c r="L140" s="334">
        <v>5.72</v>
      </c>
      <c r="M140" s="415" t="s">
        <v>187</v>
      </c>
      <c r="N140" s="386" t="s">
        <v>187</v>
      </c>
      <c r="AP140" s="50" t="s">
        <v>22</v>
      </c>
      <c r="AQ140" s="52" t="s">
        <v>24</v>
      </c>
      <c r="AR140" s="52"/>
      <c r="AS140" s="52"/>
      <c r="AT140" s="52"/>
      <c r="AU140" s="52" t="s">
        <v>26</v>
      </c>
      <c r="AV140" s="52"/>
      <c r="AW140" s="52"/>
      <c r="AX140" s="52"/>
      <c r="AY140" s="52" t="s">
        <v>25</v>
      </c>
      <c r="AZ140" s="52"/>
      <c r="BA140" s="52"/>
      <c r="BB140" s="52"/>
      <c r="BC140" s="52" t="s">
        <v>6</v>
      </c>
      <c r="BD140" s="52"/>
      <c r="BE140" s="52"/>
      <c r="BF140" s="52"/>
      <c r="BG140" s="52" t="s">
        <v>7</v>
      </c>
      <c r="BH140" s="52"/>
      <c r="BI140" s="52"/>
      <c r="BJ140" s="52"/>
      <c r="BK140" s="52" t="s">
        <v>8</v>
      </c>
      <c r="BL140" s="52"/>
      <c r="BM140" s="52"/>
      <c r="BN140" s="52"/>
      <c r="BO140" s="52" t="s">
        <v>9</v>
      </c>
      <c r="BP140" s="52"/>
      <c r="BQ140" s="52"/>
      <c r="BR140" s="52"/>
      <c r="BS140" s="52" t="s">
        <v>10</v>
      </c>
      <c r="BT140" s="52"/>
      <c r="BU140" s="52"/>
      <c r="BV140" s="52"/>
      <c r="BW140" s="52" t="s">
        <v>11</v>
      </c>
      <c r="BX140" s="52"/>
      <c r="BY140" s="52"/>
      <c r="BZ140" s="52"/>
      <c r="CA140" s="52" t="s">
        <v>12</v>
      </c>
      <c r="CB140" s="52"/>
      <c r="CC140" s="52"/>
      <c r="CD140" s="52"/>
      <c r="CE140" s="52" t="s">
        <v>21</v>
      </c>
      <c r="CF140" s="52"/>
      <c r="CG140" s="52"/>
      <c r="CH140" s="52"/>
      <c r="CI140" s="52" t="s">
        <v>13</v>
      </c>
      <c r="CJ140" s="52"/>
      <c r="CK140" s="52"/>
      <c r="CL140" s="52"/>
      <c r="CM140" s="52" t="s">
        <v>14</v>
      </c>
      <c r="CN140" s="52"/>
      <c r="CO140" s="52"/>
      <c r="CP140" s="52"/>
      <c r="CQ140" s="52" t="s">
        <v>15</v>
      </c>
      <c r="CR140" s="52"/>
      <c r="CS140" s="52"/>
      <c r="CT140" s="52"/>
      <c r="CU140" s="52" t="s">
        <v>16</v>
      </c>
      <c r="CV140" s="52"/>
      <c r="CW140" s="52"/>
      <c r="CX140" s="52"/>
      <c r="CY140" s="52" t="s">
        <v>17</v>
      </c>
      <c r="CZ140" s="52"/>
      <c r="DA140" s="52"/>
      <c r="DB140" s="52"/>
      <c r="DC140" s="52" t="s">
        <v>18</v>
      </c>
      <c r="DD140" s="52"/>
      <c r="DE140" s="52"/>
      <c r="DF140" s="52"/>
      <c r="DG140" s="52" t="s">
        <v>19</v>
      </c>
      <c r="DH140" s="52"/>
      <c r="DI140" s="52"/>
      <c r="DJ140" s="52"/>
      <c r="DK140" s="52" t="s">
        <v>20</v>
      </c>
      <c r="DL140" s="52"/>
      <c r="DM140" s="52"/>
      <c r="DN140" s="52"/>
      <c r="DO140" s="55"/>
    </row>
    <row r="141" spans="1:119" ht="14.5">
      <c r="A141" s="793" t="s">
        <v>18</v>
      </c>
      <c r="B141" s="417" t="s">
        <v>212</v>
      </c>
      <c r="C141" s="338">
        <v>5.09</v>
      </c>
      <c r="D141" s="418" t="s">
        <v>187</v>
      </c>
      <c r="E141" s="390" t="s">
        <v>187</v>
      </c>
      <c r="F141" s="157"/>
      <c r="G141" s="157"/>
      <c r="H141" s="157"/>
      <c r="I141" s="157"/>
      <c r="J141" s="793" t="s">
        <v>18</v>
      </c>
      <c r="K141" s="417">
        <v>13</v>
      </c>
      <c r="L141" s="338">
        <v>6.7</v>
      </c>
      <c r="M141" s="418" t="s">
        <v>187</v>
      </c>
      <c r="N141" s="390" t="s">
        <v>187</v>
      </c>
      <c r="AP141" s="43" t="s">
        <v>168</v>
      </c>
      <c r="AQ141" s="53" t="s">
        <v>169</v>
      </c>
      <c r="AR141" s="54"/>
      <c r="AS141" s="53" t="s">
        <v>170</v>
      </c>
      <c r="AT141" s="54"/>
      <c r="AU141" s="53" t="s">
        <v>169</v>
      </c>
      <c r="AV141" s="54"/>
      <c r="AW141" s="53" t="s">
        <v>170</v>
      </c>
      <c r="AX141" s="54"/>
      <c r="AY141" s="53" t="s">
        <v>169</v>
      </c>
      <c r="AZ141" s="54"/>
      <c r="BA141" s="53" t="s">
        <v>170</v>
      </c>
      <c r="BB141" s="54"/>
      <c r="BC141" s="53" t="s">
        <v>169</v>
      </c>
      <c r="BD141" s="54"/>
      <c r="BE141" s="53" t="s">
        <v>170</v>
      </c>
      <c r="BF141" s="54"/>
      <c r="BG141" s="53" t="s">
        <v>169</v>
      </c>
      <c r="BH141" s="54"/>
      <c r="BI141" s="53" t="s">
        <v>170</v>
      </c>
      <c r="BJ141" s="54"/>
      <c r="BK141" s="53" t="s">
        <v>169</v>
      </c>
      <c r="BL141" s="54"/>
      <c r="BM141" s="53" t="s">
        <v>170</v>
      </c>
      <c r="BN141" s="54"/>
      <c r="BO141" s="53" t="s">
        <v>169</v>
      </c>
      <c r="BP141" s="54"/>
      <c r="BQ141" s="53" t="s">
        <v>170</v>
      </c>
      <c r="BR141" s="54"/>
      <c r="BS141" s="53" t="s">
        <v>169</v>
      </c>
      <c r="BT141" s="54"/>
      <c r="BU141" s="53" t="s">
        <v>170</v>
      </c>
      <c r="BV141" s="54"/>
      <c r="BW141" s="53" t="s">
        <v>169</v>
      </c>
      <c r="BX141" s="54"/>
      <c r="BY141" s="53" t="s">
        <v>170</v>
      </c>
      <c r="BZ141" s="54"/>
      <c r="CA141" s="53" t="s">
        <v>169</v>
      </c>
      <c r="CB141" s="54"/>
      <c r="CC141" s="53" t="s">
        <v>170</v>
      </c>
      <c r="CD141" s="54"/>
      <c r="CE141" s="53" t="s">
        <v>169</v>
      </c>
      <c r="CF141" s="54"/>
      <c r="CG141" s="53" t="s">
        <v>170</v>
      </c>
      <c r="CH141" s="54"/>
      <c r="CI141" s="53" t="s">
        <v>169</v>
      </c>
      <c r="CJ141" s="54"/>
      <c r="CK141" s="53" t="s">
        <v>170</v>
      </c>
      <c r="CL141" s="54"/>
      <c r="CM141" s="53" t="s">
        <v>169</v>
      </c>
      <c r="CN141" s="54"/>
      <c r="CO141" s="53" t="s">
        <v>170</v>
      </c>
      <c r="CP141" s="54"/>
      <c r="CQ141" s="53" t="s">
        <v>169</v>
      </c>
      <c r="CR141" s="54"/>
      <c r="CS141" s="53" t="s">
        <v>170</v>
      </c>
      <c r="CT141" s="54"/>
      <c r="CU141" s="53" t="s">
        <v>169</v>
      </c>
      <c r="CV141" s="54"/>
      <c r="CW141" s="53" t="s">
        <v>170</v>
      </c>
      <c r="CX141" s="54"/>
      <c r="CY141" s="53" t="s">
        <v>169</v>
      </c>
      <c r="CZ141" s="54"/>
      <c r="DA141" s="53" t="s">
        <v>170</v>
      </c>
      <c r="DB141" s="54"/>
      <c r="DC141" s="53" t="s">
        <v>169</v>
      </c>
      <c r="DD141" s="54"/>
      <c r="DE141" s="53" t="s">
        <v>170</v>
      </c>
      <c r="DF141" s="54"/>
      <c r="DG141" s="53" t="s">
        <v>169</v>
      </c>
      <c r="DH141" s="54"/>
      <c r="DI141" s="53" t="s">
        <v>170</v>
      </c>
      <c r="DJ141" s="54"/>
      <c r="DK141" s="53" t="s">
        <v>169</v>
      </c>
      <c r="DL141" s="54"/>
      <c r="DM141" s="53" t="s">
        <v>170</v>
      </c>
      <c r="DN141" s="54"/>
      <c r="DO141" s="55"/>
    </row>
    <row r="142" spans="1:119" ht="14.5">
      <c r="A142" s="792" t="s">
        <v>19</v>
      </c>
      <c r="B142" s="419">
        <v>19</v>
      </c>
      <c r="C142" s="334">
        <v>3.09</v>
      </c>
      <c r="D142" s="415" t="s">
        <v>187</v>
      </c>
      <c r="E142" s="386" t="s">
        <v>187</v>
      </c>
      <c r="F142" s="157"/>
      <c r="G142" s="157"/>
      <c r="H142" s="157"/>
      <c r="I142" s="157"/>
      <c r="J142" s="792" t="s">
        <v>19</v>
      </c>
      <c r="K142" s="419">
        <v>24</v>
      </c>
      <c r="L142" s="334">
        <v>4.4000000000000004</v>
      </c>
      <c r="M142" s="415" t="s">
        <v>187</v>
      </c>
      <c r="N142" s="386" t="s">
        <v>187</v>
      </c>
      <c r="AP142" s="49" t="s">
        <v>209</v>
      </c>
      <c r="AQ142" s="48" t="s">
        <v>171</v>
      </c>
      <c r="AR142" s="47" t="s">
        <v>172</v>
      </c>
      <c r="AS142" s="48" t="s">
        <v>171</v>
      </c>
      <c r="AT142" s="47" t="s">
        <v>172</v>
      </c>
      <c r="AU142" s="48" t="s">
        <v>171</v>
      </c>
      <c r="AV142" s="47" t="s">
        <v>172</v>
      </c>
      <c r="AW142" s="48" t="s">
        <v>171</v>
      </c>
      <c r="AX142" s="47" t="s">
        <v>172</v>
      </c>
      <c r="AY142" s="48" t="s">
        <v>171</v>
      </c>
      <c r="AZ142" s="47" t="s">
        <v>172</v>
      </c>
      <c r="BA142" s="48" t="s">
        <v>171</v>
      </c>
      <c r="BB142" s="47" t="s">
        <v>172</v>
      </c>
      <c r="BC142" s="48" t="s">
        <v>171</v>
      </c>
      <c r="BD142" s="47" t="s">
        <v>172</v>
      </c>
      <c r="BE142" s="48" t="s">
        <v>171</v>
      </c>
      <c r="BF142" s="47" t="s">
        <v>172</v>
      </c>
      <c r="BG142" s="48" t="s">
        <v>171</v>
      </c>
      <c r="BH142" s="47" t="s">
        <v>172</v>
      </c>
      <c r="BI142" s="48" t="s">
        <v>171</v>
      </c>
      <c r="BJ142" s="47" t="s">
        <v>172</v>
      </c>
      <c r="BK142" s="48" t="s">
        <v>171</v>
      </c>
      <c r="BL142" s="47" t="s">
        <v>172</v>
      </c>
      <c r="BM142" s="48" t="s">
        <v>171</v>
      </c>
      <c r="BN142" s="47" t="s">
        <v>172</v>
      </c>
      <c r="BO142" s="48" t="s">
        <v>171</v>
      </c>
      <c r="BP142" s="47" t="s">
        <v>172</v>
      </c>
      <c r="BQ142" s="48" t="s">
        <v>171</v>
      </c>
      <c r="BR142" s="47" t="s">
        <v>172</v>
      </c>
      <c r="BS142" s="48" t="s">
        <v>171</v>
      </c>
      <c r="BT142" s="47" t="s">
        <v>172</v>
      </c>
      <c r="BU142" s="48" t="s">
        <v>171</v>
      </c>
      <c r="BV142" s="47" t="s">
        <v>172</v>
      </c>
      <c r="BW142" s="48" t="s">
        <v>171</v>
      </c>
      <c r="BX142" s="47" t="s">
        <v>172</v>
      </c>
      <c r="BY142" s="48" t="s">
        <v>171</v>
      </c>
      <c r="BZ142" s="47" t="s">
        <v>172</v>
      </c>
      <c r="CA142" s="48" t="s">
        <v>171</v>
      </c>
      <c r="CB142" s="47" t="s">
        <v>172</v>
      </c>
      <c r="CC142" s="48" t="s">
        <v>171</v>
      </c>
      <c r="CD142" s="47" t="s">
        <v>172</v>
      </c>
      <c r="CE142" s="48" t="s">
        <v>171</v>
      </c>
      <c r="CF142" s="47" t="s">
        <v>172</v>
      </c>
      <c r="CG142" s="48" t="s">
        <v>171</v>
      </c>
      <c r="CH142" s="47" t="s">
        <v>172</v>
      </c>
      <c r="CI142" s="48" t="s">
        <v>171</v>
      </c>
      <c r="CJ142" s="47" t="s">
        <v>172</v>
      </c>
      <c r="CK142" s="48" t="s">
        <v>171</v>
      </c>
      <c r="CL142" s="47" t="s">
        <v>172</v>
      </c>
      <c r="CM142" s="48" t="s">
        <v>171</v>
      </c>
      <c r="CN142" s="47" t="s">
        <v>172</v>
      </c>
      <c r="CO142" s="48" t="s">
        <v>171</v>
      </c>
      <c r="CP142" s="47" t="s">
        <v>172</v>
      </c>
      <c r="CQ142" s="48" t="s">
        <v>171</v>
      </c>
      <c r="CR142" s="47" t="s">
        <v>172</v>
      </c>
      <c r="CS142" s="48" t="s">
        <v>171</v>
      </c>
      <c r="CT142" s="47" t="s">
        <v>172</v>
      </c>
      <c r="CU142" s="48" t="s">
        <v>171</v>
      </c>
      <c r="CV142" s="47" t="s">
        <v>172</v>
      </c>
      <c r="CW142" s="48" t="s">
        <v>171</v>
      </c>
      <c r="CX142" s="47" t="s">
        <v>172</v>
      </c>
      <c r="CY142" s="48" t="s">
        <v>171</v>
      </c>
      <c r="CZ142" s="47" t="s">
        <v>172</v>
      </c>
      <c r="DA142" s="48" t="s">
        <v>171</v>
      </c>
      <c r="DB142" s="47" t="s">
        <v>172</v>
      </c>
      <c r="DC142" s="48" t="s">
        <v>171</v>
      </c>
      <c r="DD142" s="47" t="s">
        <v>172</v>
      </c>
      <c r="DE142" s="48" t="s">
        <v>171</v>
      </c>
      <c r="DF142" s="47" t="s">
        <v>172</v>
      </c>
      <c r="DG142" s="48" t="s">
        <v>171</v>
      </c>
      <c r="DH142" s="47" t="s">
        <v>172</v>
      </c>
      <c r="DI142" s="48" t="s">
        <v>171</v>
      </c>
      <c r="DJ142" s="47" t="s">
        <v>172</v>
      </c>
      <c r="DK142" s="48" t="s">
        <v>171</v>
      </c>
      <c r="DL142" s="47" t="s">
        <v>172</v>
      </c>
      <c r="DM142" s="48" t="s">
        <v>171</v>
      </c>
      <c r="DN142" s="47" t="s">
        <v>172</v>
      </c>
      <c r="DO142" s="55"/>
    </row>
    <row r="143" spans="1:119" ht="15" thickBot="1">
      <c r="A143" s="793" t="s">
        <v>20</v>
      </c>
      <c r="B143" s="417">
        <v>10</v>
      </c>
      <c r="C143" s="338">
        <v>3.23</v>
      </c>
      <c r="D143" s="418" t="s">
        <v>187</v>
      </c>
      <c r="E143" s="390" t="s">
        <v>187</v>
      </c>
      <c r="F143" s="157"/>
      <c r="G143" s="157"/>
      <c r="H143" s="157"/>
      <c r="I143" s="157"/>
      <c r="J143" s="793" t="s">
        <v>20</v>
      </c>
      <c r="K143" s="417">
        <v>3</v>
      </c>
      <c r="L143" s="338">
        <v>2.59</v>
      </c>
      <c r="M143" s="418" t="s">
        <v>187</v>
      </c>
      <c r="N143" s="390" t="s">
        <v>187</v>
      </c>
      <c r="AP143" s="43" t="s">
        <v>208</v>
      </c>
      <c r="AQ143" s="46">
        <v>28</v>
      </c>
      <c r="AR143" s="42">
        <v>1.6595436433361916</v>
      </c>
      <c r="AS143" s="34">
        <v>25</v>
      </c>
      <c r="AT143" s="42">
        <v>4.273820557976256</v>
      </c>
      <c r="AU143" s="46">
        <v>31</v>
      </c>
      <c r="AV143" s="36">
        <v>1.85</v>
      </c>
      <c r="AW143" s="34">
        <v>27</v>
      </c>
      <c r="AX143" s="42">
        <v>4.87</v>
      </c>
      <c r="AY143" s="46">
        <v>7</v>
      </c>
      <c r="AZ143" s="36">
        <v>1.65</v>
      </c>
      <c r="BA143" s="34" t="s">
        <v>187</v>
      </c>
      <c r="BB143" s="42" t="s">
        <v>187</v>
      </c>
      <c r="BC143" s="46">
        <v>36</v>
      </c>
      <c r="BD143" s="36">
        <v>5.45</v>
      </c>
      <c r="BE143" s="34">
        <v>20</v>
      </c>
      <c r="BF143" s="42">
        <v>10.51</v>
      </c>
      <c r="BG143" s="46">
        <v>28</v>
      </c>
      <c r="BH143" s="36">
        <v>4.0999999999999996</v>
      </c>
      <c r="BI143" s="34" t="s">
        <v>187</v>
      </c>
      <c r="BJ143" s="42" t="s">
        <v>187</v>
      </c>
      <c r="BK143" s="46">
        <v>4</v>
      </c>
      <c r="BL143" s="36">
        <v>2.16</v>
      </c>
      <c r="BM143" s="34" t="s">
        <v>187</v>
      </c>
      <c r="BN143" s="42" t="s">
        <v>187</v>
      </c>
      <c r="BO143" s="46">
        <v>8</v>
      </c>
      <c r="BP143" s="36">
        <v>4.54</v>
      </c>
      <c r="BQ143" s="34" t="s">
        <v>187</v>
      </c>
      <c r="BR143" s="42" t="s">
        <v>187</v>
      </c>
      <c r="BS143" s="46">
        <v>26</v>
      </c>
      <c r="BT143" s="36">
        <v>4.91</v>
      </c>
      <c r="BU143" s="34" t="s">
        <v>187</v>
      </c>
      <c r="BV143" s="42" t="s">
        <v>187</v>
      </c>
      <c r="BW143" s="46">
        <v>12</v>
      </c>
      <c r="BX143" s="36">
        <v>4.62</v>
      </c>
      <c r="BY143" s="34" t="s">
        <v>187</v>
      </c>
      <c r="BZ143" s="42" t="s">
        <v>187</v>
      </c>
      <c r="CA143" s="46">
        <v>33</v>
      </c>
      <c r="CB143" s="36">
        <v>4.9000000000000004</v>
      </c>
      <c r="CC143" s="34" t="s">
        <v>187</v>
      </c>
      <c r="CD143" s="42" t="s">
        <v>187</v>
      </c>
      <c r="CE143" s="46" t="s">
        <v>187</v>
      </c>
      <c r="CF143" s="36" t="s">
        <v>187</v>
      </c>
      <c r="CG143" s="34" t="s">
        <v>187</v>
      </c>
      <c r="CH143" s="42" t="s">
        <v>187</v>
      </c>
      <c r="CI143" s="46">
        <v>35</v>
      </c>
      <c r="CJ143" s="36">
        <v>4.8899999999999997</v>
      </c>
      <c r="CK143" s="34" t="s">
        <v>187</v>
      </c>
      <c r="CL143" s="42" t="s">
        <v>187</v>
      </c>
      <c r="CM143" s="46">
        <v>27</v>
      </c>
      <c r="CN143" s="36">
        <v>3.98</v>
      </c>
      <c r="CO143" s="34" t="s">
        <v>187</v>
      </c>
      <c r="CP143" s="42" t="s">
        <v>187</v>
      </c>
      <c r="CQ143" s="46">
        <v>28</v>
      </c>
      <c r="CR143" s="36">
        <v>4.6500000000000004</v>
      </c>
      <c r="CS143" s="34" t="s">
        <v>187</v>
      </c>
      <c r="CT143" s="42" t="s">
        <v>187</v>
      </c>
      <c r="CU143" s="46">
        <v>61</v>
      </c>
      <c r="CV143" s="36">
        <v>6.17</v>
      </c>
      <c r="CW143" s="34" t="s">
        <v>187</v>
      </c>
      <c r="CX143" s="42" t="s">
        <v>187</v>
      </c>
      <c r="CY143" s="46">
        <v>12</v>
      </c>
      <c r="CZ143" s="36">
        <v>4.8600000000000003</v>
      </c>
      <c r="DA143" s="34" t="s">
        <v>187</v>
      </c>
      <c r="DB143" s="42" t="s">
        <v>187</v>
      </c>
      <c r="DC143" s="46" t="s">
        <v>187</v>
      </c>
      <c r="DD143" s="36" t="s">
        <v>187</v>
      </c>
      <c r="DE143" s="34" t="s">
        <v>187</v>
      </c>
      <c r="DF143" s="42" t="s">
        <v>187</v>
      </c>
      <c r="DG143" s="46">
        <v>44</v>
      </c>
      <c r="DH143" s="36">
        <v>5.55</v>
      </c>
      <c r="DI143" s="34" t="s">
        <v>187</v>
      </c>
      <c r="DJ143" s="42" t="s">
        <v>187</v>
      </c>
      <c r="DK143" s="46">
        <v>3</v>
      </c>
      <c r="DL143" s="36">
        <v>2.81</v>
      </c>
      <c r="DM143" s="34" t="s">
        <v>187</v>
      </c>
      <c r="DN143" s="42" t="s">
        <v>187</v>
      </c>
    </row>
    <row r="144" spans="1:119" ht="14.5">
      <c r="A144" s="794" t="s">
        <v>26</v>
      </c>
      <c r="B144" s="421">
        <v>35</v>
      </c>
      <c r="C144" s="422">
        <v>1.26</v>
      </c>
      <c r="D144" s="423">
        <v>34</v>
      </c>
      <c r="E144" s="739">
        <v>3.95</v>
      </c>
      <c r="F144" s="157"/>
      <c r="G144" s="157"/>
      <c r="H144" s="157"/>
      <c r="I144" s="157"/>
      <c r="J144" s="794" t="s">
        <v>26</v>
      </c>
      <c r="K144" s="421">
        <v>26</v>
      </c>
      <c r="L144" s="422">
        <v>1.79</v>
      </c>
      <c r="M144" s="423">
        <v>33</v>
      </c>
      <c r="N144" s="739">
        <v>5.86</v>
      </c>
      <c r="AP144" s="45" t="s">
        <v>207</v>
      </c>
      <c r="AQ144" s="35">
        <v>11</v>
      </c>
      <c r="AR144" s="44">
        <v>1.1789005003250412</v>
      </c>
      <c r="AS144" s="35">
        <v>7</v>
      </c>
      <c r="AT144" s="44">
        <v>2.283447940458478</v>
      </c>
      <c r="AU144" s="35">
        <v>12</v>
      </c>
      <c r="AV144" s="37">
        <v>1.32</v>
      </c>
      <c r="AW144" s="35">
        <v>7</v>
      </c>
      <c r="AX144" s="44">
        <v>2.56</v>
      </c>
      <c r="AY144" s="35">
        <v>4</v>
      </c>
      <c r="AZ144" s="37">
        <v>1.2</v>
      </c>
      <c r="BA144" s="35" t="s">
        <v>187</v>
      </c>
      <c r="BB144" s="44" t="s">
        <v>187</v>
      </c>
      <c r="BC144" s="35">
        <v>17</v>
      </c>
      <c r="BD144" s="37">
        <v>4.3099999999999996</v>
      </c>
      <c r="BE144" s="35">
        <v>0</v>
      </c>
      <c r="BF144" s="44">
        <v>0</v>
      </c>
      <c r="BG144" s="35">
        <v>12</v>
      </c>
      <c r="BH144" s="37">
        <v>3.05</v>
      </c>
      <c r="BI144" s="35" t="s">
        <v>187</v>
      </c>
      <c r="BJ144" s="44" t="s">
        <v>187</v>
      </c>
      <c r="BK144" s="35">
        <v>3</v>
      </c>
      <c r="BL144" s="37">
        <v>1.78</v>
      </c>
      <c r="BM144" s="35" t="s">
        <v>187</v>
      </c>
      <c r="BN144" s="44" t="s">
        <v>187</v>
      </c>
      <c r="BO144" s="35">
        <v>6</v>
      </c>
      <c r="BP144" s="37">
        <v>4.28</v>
      </c>
      <c r="BQ144" s="35" t="s">
        <v>187</v>
      </c>
      <c r="BR144" s="44" t="s">
        <v>187</v>
      </c>
      <c r="BS144" s="35">
        <v>14</v>
      </c>
      <c r="BT144" s="37">
        <v>3.91</v>
      </c>
      <c r="BU144" s="35" t="s">
        <v>187</v>
      </c>
      <c r="BV144" s="44" t="s">
        <v>187</v>
      </c>
      <c r="BW144" s="35">
        <v>2</v>
      </c>
      <c r="BX144" s="37">
        <v>1.97</v>
      </c>
      <c r="BY144" s="35" t="s">
        <v>187</v>
      </c>
      <c r="BZ144" s="44" t="s">
        <v>187</v>
      </c>
      <c r="CA144" s="35">
        <v>3</v>
      </c>
      <c r="CB144" s="37">
        <v>1.78</v>
      </c>
      <c r="CC144" s="35" t="s">
        <v>187</v>
      </c>
      <c r="CD144" s="44" t="s">
        <v>187</v>
      </c>
      <c r="CE144" s="35" t="s">
        <v>187</v>
      </c>
      <c r="CF144" s="37" t="s">
        <v>187</v>
      </c>
      <c r="CG144" s="35" t="s">
        <v>187</v>
      </c>
      <c r="CH144" s="44" t="s">
        <v>187</v>
      </c>
      <c r="CI144" s="35">
        <v>19</v>
      </c>
      <c r="CJ144" s="37">
        <v>4.07</v>
      </c>
      <c r="CK144" s="35" t="s">
        <v>187</v>
      </c>
      <c r="CL144" s="44" t="s">
        <v>187</v>
      </c>
      <c r="CM144" s="35">
        <v>10</v>
      </c>
      <c r="CN144" s="37">
        <v>2.74</v>
      </c>
      <c r="CO144" s="35" t="s">
        <v>187</v>
      </c>
      <c r="CP144" s="44" t="s">
        <v>187</v>
      </c>
      <c r="CQ144" s="35">
        <v>11</v>
      </c>
      <c r="CR144" s="37">
        <v>3.27</v>
      </c>
      <c r="CS144" s="35" t="s">
        <v>187</v>
      </c>
      <c r="CT144" s="44" t="s">
        <v>187</v>
      </c>
      <c r="CU144" s="35">
        <v>15</v>
      </c>
      <c r="CV144" s="37">
        <v>4.5599999999999996</v>
      </c>
      <c r="CW144" s="35" t="s">
        <v>187</v>
      </c>
      <c r="CX144" s="44" t="s">
        <v>187</v>
      </c>
      <c r="CY144" s="35">
        <v>5</v>
      </c>
      <c r="CZ144" s="37">
        <v>3.05</v>
      </c>
      <c r="DA144" s="35" t="s">
        <v>187</v>
      </c>
      <c r="DB144" s="44" t="s">
        <v>187</v>
      </c>
      <c r="DC144" s="35" t="s">
        <v>187</v>
      </c>
      <c r="DD144" s="37" t="s">
        <v>187</v>
      </c>
      <c r="DE144" s="35" t="s">
        <v>187</v>
      </c>
      <c r="DF144" s="44" t="s">
        <v>187</v>
      </c>
      <c r="DG144" s="35">
        <v>17</v>
      </c>
      <c r="DH144" s="37">
        <v>3.83</v>
      </c>
      <c r="DI144" s="35" t="s">
        <v>187</v>
      </c>
      <c r="DJ144" s="44" t="s">
        <v>187</v>
      </c>
      <c r="DK144" s="35">
        <v>5</v>
      </c>
      <c r="DL144" s="37">
        <v>3.48</v>
      </c>
      <c r="DM144" s="35" t="s">
        <v>187</v>
      </c>
      <c r="DN144" s="44" t="s">
        <v>187</v>
      </c>
    </row>
    <row r="145" spans="1:118" ht="14.5">
      <c r="A145" s="795" t="s">
        <v>25</v>
      </c>
      <c r="B145" s="425">
        <v>8</v>
      </c>
      <c r="C145" s="426">
        <v>1.04</v>
      </c>
      <c r="D145" s="427">
        <v>11</v>
      </c>
      <c r="E145" s="740">
        <v>4.97</v>
      </c>
      <c r="F145" s="157"/>
      <c r="G145" s="157"/>
      <c r="H145" s="157"/>
      <c r="I145" s="157"/>
      <c r="J145" s="795" t="s">
        <v>25</v>
      </c>
      <c r="K145" s="425" t="s">
        <v>226</v>
      </c>
      <c r="L145" s="426">
        <v>1.55</v>
      </c>
      <c r="M145" s="427">
        <v>14</v>
      </c>
      <c r="N145" s="740">
        <v>11.01</v>
      </c>
      <c r="AP145" s="43" t="s">
        <v>206</v>
      </c>
      <c r="AQ145" s="46">
        <v>56</v>
      </c>
      <c r="AR145" s="42">
        <v>1.7985683305322984</v>
      </c>
      <c r="AS145" s="34">
        <v>35</v>
      </c>
      <c r="AT145" s="42">
        <v>4.7455800053512514</v>
      </c>
      <c r="AU145" s="46">
        <v>58</v>
      </c>
      <c r="AV145" s="36">
        <v>1.97</v>
      </c>
      <c r="AW145" s="34">
        <v>38</v>
      </c>
      <c r="AX145" s="42">
        <v>5.37</v>
      </c>
      <c r="AY145" s="46">
        <v>41</v>
      </c>
      <c r="AZ145" s="36">
        <v>3.41</v>
      </c>
      <c r="BA145" s="34" t="s">
        <v>187</v>
      </c>
      <c r="BB145" s="42" t="s">
        <v>187</v>
      </c>
      <c r="BC145" s="46">
        <v>44</v>
      </c>
      <c r="BD145" s="36">
        <v>5.62</v>
      </c>
      <c r="BE145" s="34">
        <v>21</v>
      </c>
      <c r="BF145" s="42">
        <v>11.18</v>
      </c>
      <c r="BG145" s="46">
        <v>62</v>
      </c>
      <c r="BH145" s="36">
        <v>4.37</v>
      </c>
      <c r="BI145" s="34" t="s">
        <v>187</v>
      </c>
      <c r="BJ145" s="42" t="s">
        <v>187</v>
      </c>
      <c r="BK145" s="46">
        <v>35</v>
      </c>
      <c r="BL145" s="36">
        <v>5.89</v>
      </c>
      <c r="BM145" s="34" t="s">
        <v>187</v>
      </c>
      <c r="BN145" s="42" t="s">
        <v>187</v>
      </c>
      <c r="BO145" s="46">
        <v>29</v>
      </c>
      <c r="BP145" s="36">
        <v>6.6</v>
      </c>
      <c r="BQ145" s="34" t="s">
        <v>187</v>
      </c>
      <c r="BR145" s="42" t="s">
        <v>187</v>
      </c>
      <c r="BS145" s="46">
        <v>67</v>
      </c>
      <c r="BT145" s="36">
        <v>5.35</v>
      </c>
      <c r="BU145" s="34" t="s">
        <v>187</v>
      </c>
      <c r="BV145" s="42" t="s">
        <v>187</v>
      </c>
      <c r="BW145" s="46">
        <v>61</v>
      </c>
      <c r="BX145" s="36">
        <v>6.75</v>
      </c>
      <c r="BY145" s="34" t="s">
        <v>187</v>
      </c>
      <c r="BZ145" s="42" t="s">
        <v>187</v>
      </c>
      <c r="CA145" s="46">
        <v>56</v>
      </c>
      <c r="CB145" s="36">
        <v>5.15</v>
      </c>
      <c r="CC145" s="34" t="s">
        <v>187</v>
      </c>
      <c r="CD145" s="42" t="s">
        <v>187</v>
      </c>
      <c r="CE145" s="46">
        <v>47</v>
      </c>
      <c r="CF145" s="36">
        <v>8.93</v>
      </c>
      <c r="CG145" s="34" t="s">
        <v>187</v>
      </c>
      <c r="CH145" s="42" t="s">
        <v>187</v>
      </c>
      <c r="CI145" s="46">
        <v>42</v>
      </c>
      <c r="CJ145" s="36">
        <v>5.0599999999999996</v>
      </c>
      <c r="CK145" s="34" t="s">
        <v>187</v>
      </c>
      <c r="CL145" s="42" t="s">
        <v>187</v>
      </c>
      <c r="CM145" s="46">
        <v>65</v>
      </c>
      <c r="CN145" s="36">
        <v>4.1900000000000004</v>
      </c>
      <c r="CO145" s="34" t="s">
        <v>187</v>
      </c>
      <c r="CP145" s="42" t="s">
        <v>187</v>
      </c>
      <c r="CQ145" s="46">
        <v>60</v>
      </c>
      <c r="CR145" s="36">
        <v>4.93</v>
      </c>
      <c r="CS145" s="34" t="s">
        <v>187</v>
      </c>
      <c r="CT145" s="42" t="s">
        <v>187</v>
      </c>
      <c r="CU145" s="46">
        <v>58</v>
      </c>
      <c r="CV145" s="36">
        <v>6.19</v>
      </c>
      <c r="CW145" s="34" t="s">
        <v>187</v>
      </c>
      <c r="CX145" s="42" t="s">
        <v>187</v>
      </c>
      <c r="CY145" s="46">
        <v>59</v>
      </c>
      <c r="CZ145" s="36">
        <v>6.92</v>
      </c>
      <c r="DA145" s="34" t="s">
        <v>187</v>
      </c>
      <c r="DB145" s="42" t="s">
        <v>187</v>
      </c>
      <c r="DC145" s="46" t="s">
        <v>187</v>
      </c>
      <c r="DD145" s="36" t="s">
        <v>187</v>
      </c>
      <c r="DE145" s="34" t="s">
        <v>187</v>
      </c>
      <c r="DF145" s="42" t="s">
        <v>187</v>
      </c>
      <c r="DG145" s="46">
        <v>62</v>
      </c>
      <c r="DH145" s="36">
        <v>5.37</v>
      </c>
      <c r="DI145" s="34" t="s">
        <v>187</v>
      </c>
      <c r="DJ145" s="42" t="s">
        <v>187</v>
      </c>
      <c r="DK145" s="46">
        <v>45</v>
      </c>
      <c r="DL145" s="36">
        <v>7.44</v>
      </c>
      <c r="DM145" s="34" t="s">
        <v>187</v>
      </c>
      <c r="DN145" s="42" t="s">
        <v>187</v>
      </c>
    </row>
    <row r="146" spans="1:118" ht="15" thickBot="1">
      <c r="A146" s="796" t="s">
        <v>24</v>
      </c>
      <c r="B146" s="429">
        <v>31</v>
      </c>
      <c r="C146" s="430">
        <v>1.1200000000000001</v>
      </c>
      <c r="D146" s="431">
        <v>31</v>
      </c>
      <c r="E146" s="741">
        <v>3.52</v>
      </c>
      <c r="F146" s="157"/>
      <c r="G146" s="157"/>
      <c r="H146" s="157"/>
      <c r="I146" s="157"/>
      <c r="J146" s="796" t="s">
        <v>24</v>
      </c>
      <c r="K146" s="429" t="s">
        <v>230</v>
      </c>
      <c r="L146" s="430">
        <v>1.6238982962442301</v>
      </c>
      <c r="M146" s="431">
        <v>31</v>
      </c>
      <c r="N146" s="741">
        <v>5.3814350790173906</v>
      </c>
      <c r="AP146" s="45" t="s">
        <v>205</v>
      </c>
      <c r="AQ146" s="35">
        <v>53</v>
      </c>
      <c r="AR146" s="44">
        <v>1.8470740839952513</v>
      </c>
      <c r="AS146" s="35">
        <v>60</v>
      </c>
      <c r="AT146" s="44">
        <v>5.0108621310130879</v>
      </c>
      <c r="AU146" s="35">
        <v>54</v>
      </c>
      <c r="AV146" s="37">
        <v>2.0299999999999998</v>
      </c>
      <c r="AW146" s="35">
        <v>62</v>
      </c>
      <c r="AX146" s="44">
        <v>5.54</v>
      </c>
      <c r="AY146" s="35">
        <v>41</v>
      </c>
      <c r="AZ146" s="37">
        <v>3.49</v>
      </c>
      <c r="BA146" s="35" t="s">
        <v>187</v>
      </c>
      <c r="BB146" s="44" t="s">
        <v>187</v>
      </c>
      <c r="BC146" s="35">
        <v>51</v>
      </c>
      <c r="BD146" s="37">
        <v>5.71</v>
      </c>
      <c r="BE146" s="35">
        <v>43</v>
      </c>
      <c r="BF146" s="44">
        <v>13.85</v>
      </c>
      <c r="BG146" s="35">
        <v>63</v>
      </c>
      <c r="BH146" s="37">
        <v>4.38</v>
      </c>
      <c r="BI146" s="35" t="s">
        <v>187</v>
      </c>
      <c r="BJ146" s="44" t="s">
        <v>187</v>
      </c>
      <c r="BK146" s="35">
        <v>39</v>
      </c>
      <c r="BL146" s="37">
        <v>6.09</v>
      </c>
      <c r="BM146" s="35" t="s">
        <v>187</v>
      </c>
      <c r="BN146" s="44" t="s">
        <v>187</v>
      </c>
      <c r="BO146" s="35">
        <v>38</v>
      </c>
      <c r="BP146" s="37">
        <v>7.58</v>
      </c>
      <c r="BQ146" s="35" t="s">
        <v>187</v>
      </c>
      <c r="BR146" s="44" t="s">
        <v>187</v>
      </c>
      <c r="BS146" s="35">
        <v>52</v>
      </c>
      <c r="BT146" s="37">
        <v>5.61</v>
      </c>
      <c r="BU146" s="35" t="s">
        <v>187</v>
      </c>
      <c r="BV146" s="44" t="s">
        <v>187</v>
      </c>
      <c r="BW146" s="35">
        <v>57</v>
      </c>
      <c r="BX146" s="37">
        <v>6.97</v>
      </c>
      <c r="BY146" s="35" t="s">
        <v>187</v>
      </c>
      <c r="BZ146" s="44" t="s">
        <v>187</v>
      </c>
      <c r="CA146" s="35">
        <v>47</v>
      </c>
      <c r="CB146" s="37">
        <v>5.41</v>
      </c>
      <c r="CC146" s="35" t="s">
        <v>187</v>
      </c>
      <c r="CD146" s="44" t="s">
        <v>187</v>
      </c>
      <c r="CE146" s="35" t="s">
        <v>187</v>
      </c>
      <c r="CF146" s="37" t="s">
        <v>187</v>
      </c>
      <c r="CG146" s="35" t="s">
        <v>187</v>
      </c>
      <c r="CH146" s="44" t="s">
        <v>187</v>
      </c>
      <c r="CI146" s="35">
        <v>55</v>
      </c>
      <c r="CJ146" s="37">
        <v>5.17</v>
      </c>
      <c r="CK146" s="35" t="s">
        <v>187</v>
      </c>
      <c r="CL146" s="44" t="s">
        <v>187</v>
      </c>
      <c r="CM146" s="35">
        <v>55</v>
      </c>
      <c r="CN146" s="37">
        <v>4.47</v>
      </c>
      <c r="CO146" s="35" t="s">
        <v>187</v>
      </c>
      <c r="CP146" s="44" t="s">
        <v>187</v>
      </c>
      <c r="CQ146" s="35">
        <v>44</v>
      </c>
      <c r="CR146" s="37">
        <v>5.27</v>
      </c>
      <c r="CS146" s="35" t="s">
        <v>187</v>
      </c>
      <c r="CT146" s="44" t="s">
        <v>187</v>
      </c>
      <c r="CU146" s="35">
        <v>58</v>
      </c>
      <c r="CV146" s="37">
        <v>6.31</v>
      </c>
      <c r="CW146" s="35" t="s">
        <v>187</v>
      </c>
      <c r="CX146" s="44" t="s">
        <v>187</v>
      </c>
      <c r="CY146" s="35">
        <v>46</v>
      </c>
      <c r="CZ146" s="37">
        <v>7.2</v>
      </c>
      <c r="DA146" s="35" t="s">
        <v>187</v>
      </c>
      <c r="DB146" s="44" t="s">
        <v>187</v>
      </c>
      <c r="DC146" s="35" t="s">
        <v>187</v>
      </c>
      <c r="DD146" s="37" t="s">
        <v>187</v>
      </c>
      <c r="DE146" s="35" t="s">
        <v>187</v>
      </c>
      <c r="DF146" s="44" t="s">
        <v>187</v>
      </c>
      <c r="DG146" s="35">
        <v>53</v>
      </c>
      <c r="DH146" s="37">
        <v>5.53</v>
      </c>
      <c r="DI146" s="35" t="s">
        <v>187</v>
      </c>
      <c r="DJ146" s="44" t="s">
        <v>187</v>
      </c>
      <c r="DK146" s="35">
        <v>44</v>
      </c>
      <c r="DL146" s="37">
        <v>7.48</v>
      </c>
      <c r="DM146" s="35" t="s">
        <v>187</v>
      </c>
      <c r="DN146" s="44" t="s">
        <v>187</v>
      </c>
    </row>
    <row r="147" spans="1:118" ht="15" thickBot="1">
      <c r="A147" s="1192" t="s">
        <v>201</v>
      </c>
      <c r="B147" s="1184"/>
      <c r="C147" s="1184"/>
      <c r="D147" s="1184"/>
      <c r="E147" s="1185"/>
      <c r="F147" s="157"/>
      <c r="G147" s="157"/>
      <c r="H147" s="157"/>
      <c r="I147" s="157"/>
      <c r="J147" s="1192" t="s">
        <v>201</v>
      </c>
      <c r="K147" s="1184"/>
      <c r="L147" s="1184"/>
      <c r="M147" s="1184"/>
      <c r="N147" s="1185"/>
      <c r="AP147" s="43" t="s">
        <v>204</v>
      </c>
      <c r="AQ147" s="46">
        <v>53</v>
      </c>
      <c r="AR147" s="42">
        <v>1.8375384137793729</v>
      </c>
      <c r="AS147" s="34">
        <v>55</v>
      </c>
      <c r="AT147" s="42">
        <v>5.0604245552598934</v>
      </c>
      <c r="AU147" s="46">
        <v>55</v>
      </c>
      <c r="AV147" s="36">
        <v>2.02</v>
      </c>
      <c r="AW147" s="34">
        <v>58</v>
      </c>
      <c r="AX147" s="42">
        <v>5.62</v>
      </c>
      <c r="AY147" s="46">
        <v>32</v>
      </c>
      <c r="AZ147" s="36">
        <v>3.4</v>
      </c>
      <c r="BA147" s="34" t="s">
        <v>187</v>
      </c>
      <c r="BB147" s="42" t="s">
        <v>187</v>
      </c>
      <c r="BC147" s="46">
        <v>45</v>
      </c>
      <c r="BD147" s="36">
        <v>5.64</v>
      </c>
      <c r="BE147" s="34">
        <v>53</v>
      </c>
      <c r="BF147" s="42">
        <v>14.18</v>
      </c>
      <c r="BG147" s="46">
        <v>69</v>
      </c>
      <c r="BH147" s="36">
        <v>4.16</v>
      </c>
      <c r="BI147" s="34" t="s">
        <v>187</v>
      </c>
      <c r="BJ147" s="42" t="s">
        <v>187</v>
      </c>
      <c r="BK147" s="46">
        <v>30</v>
      </c>
      <c r="BL147" s="36">
        <v>5.88</v>
      </c>
      <c r="BM147" s="34" t="s">
        <v>187</v>
      </c>
      <c r="BN147" s="42" t="s">
        <v>187</v>
      </c>
      <c r="BO147" s="46">
        <v>20</v>
      </c>
      <c r="BP147" s="36">
        <v>5.58</v>
      </c>
      <c r="BQ147" s="34" t="s">
        <v>187</v>
      </c>
      <c r="BR147" s="42" t="s">
        <v>187</v>
      </c>
      <c r="BS147" s="46">
        <v>58</v>
      </c>
      <c r="BT147" s="36">
        <v>5.55</v>
      </c>
      <c r="BU147" s="34" t="s">
        <v>187</v>
      </c>
      <c r="BV147" s="42" t="s">
        <v>187</v>
      </c>
      <c r="BW147" s="46">
        <v>41</v>
      </c>
      <c r="BX147" s="36">
        <v>6.95</v>
      </c>
      <c r="BY147" s="34" t="s">
        <v>187</v>
      </c>
      <c r="BZ147" s="42" t="s">
        <v>187</v>
      </c>
      <c r="CA147" s="46">
        <v>43</v>
      </c>
      <c r="CB147" s="36">
        <v>5.23</v>
      </c>
      <c r="CC147" s="34" t="s">
        <v>187</v>
      </c>
      <c r="CD147" s="42" t="s">
        <v>187</v>
      </c>
      <c r="CE147" s="46" t="s">
        <v>187</v>
      </c>
      <c r="CF147" s="36" t="s">
        <v>187</v>
      </c>
      <c r="CG147" s="34" t="s">
        <v>187</v>
      </c>
      <c r="CH147" s="42" t="s">
        <v>187</v>
      </c>
      <c r="CI147" s="46">
        <v>56</v>
      </c>
      <c r="CJ147" s="36">
        <v>5.13</v>
      </c>
      <c r="CK147" s="34" t="s">
        <v>187</v>
      </c>
      <c r="CL147" s="42" t="s">
        <v>187</v>
      </c>
      <c r="CM147" s="46">
        <v>58</v>
      </c>
      <c r="CN147" s="36">
        <v>4.3899999999999997</v>
      </c>
      <c r="CO147" s="34" t="s">
        <v>187</v>
      </c>
      <c r="CP147" s="42" t="s">
        <v>187</v>
      </c>
      <c r="CQ147" s="46">
        <v>43</v>
      </c>
      <c r="CR147" s="36">
        <v>5.32</v>
      </c>
      <c r="CS147" s="34" t="s">
        <v>187</v>
      </c>
      <c r="CT147" s="42" t="s">
        <v>187</v>
      </c>
      <c r="CU147" s="46">
        <v>60</v>
      </c>
      <c r="CV147" s="36">
        <v>6.07</v>
      </c>
      <c r="CW147" s="34" t="s">
        <v>187</v>
      </c>
      <c r="CX147" s="42" t="s">
        <v>187</v>
      </c>
      <c r="CY147" s="46">
        <v>42</v>
      </c>
      <c r="CZ147" s="36">
        <v>7.28</v>
      </c>
      <c r="DA147" s="34" t="s">
        <v>187</v>
      </c>
      <c r="DB147" s="42" t="s">
        <v>187</v>
      </c>
      <c r="DC147" s="46" t="s">
        <v>187</v>
      </c>
      <c r="DD147" s="36" t="s">
        <v>187</v>
      </c>
      <c r="DE147" s="34" t="s">
        <v>187</v>
      </c>
      <c r="DF147" s="42" t="s">
        <v>187</v>
      </c>
      <c r="DG147" s="46">
        <v>55</v>
      </c>
      <c r="DH147" s="36">
        <v>5.47</v>
      </c>
      <c r="DI147" s="34" t="s">
        <v>187</v>
      </c>
      <c r="DJ147" s="42" t="s">
        <v>187</v>
      </c>
      <c r="DK147" s="46">
        <v>35</v>
      </c>
      <c r="DL147" s="36">
        <v>7.32</v>
      </c>
      <c r="DM147" s="34" t="s">
        <v>187</v>
      </c>
      <c r="DN147" s="42" t="s">
        <v>187</v>
      </c>
    </row>
    <row r="148" spans="1:118" ht="14.5">
      <c r="A148" s="792" t="s">
        <v>6</v>
      </c>
      <c r="B148" s="413">
        <v>42</v>
      </c>
      <c r="C148" s="414">
        <v>3.0500000000000003</v>
      </c>
      <c r="D148" s="415" t="s">
        <v>187</v>
      </c>
      <c r="E148" s="386" t="s">
        <v>187</v>
      </c>
      <c r="F148" s="157"/>
      <c r="G148" s="157"/>
      <c r="H148" s="157"/>
      <c r="I148" s="157"/>
      <c r="J148" s="792" t="s">
        <v>6</v>
      </c>
      <c r="K148" s="413">
        <v>14</v>
      </c>
      <c r="L148" s="414">
        <v>2.93</v>
      </c>
      <c r="M148" s="415" t="s">
        <v>187</v>
      </c>
      <c r="N148" s="386" t="s">
        <v>187</v>
      </c>
      <c r="AP148" s="45" t="s">
        <v>203</v>
      </c>
      <c r="AQ148" s="35">
        <v>31</v>
      </c>
      <c r="AR148" s="44">
        <v>1.7039912391198384</v>
      </c>
      <c r="AS148" s="35">
        <v>30</v>
      </c>
      <c r="AT148" s="44">
        <v>4.6333181897204385</v>
      </c>
      <c r="AU148" s="35">
        <v>30</v>
      </c>
      <c r="AV148" s="37">
        <v>1.87</v>
      </c>
      <c r="AW148" s="35">
        <v>26</v>
      </c>
      <c r="AX148" s="44">
        <v>4.9000000000000004</v>
      </c>
      <c r="AY148" s="35">
        <v>38</v>
      </c>
      <c r="AZ148" s="37">
        <v>3.46</v>
      </c>
      <c r="BA148" s="35" t="s">
        <v>187</v>
      </c>
      <c r="BB148" s="44" t="s">
        <v>187</v>
      </c>
      <c r="BC148" s="35">
        <v>34</v>
      </c>
      <c r="BD148" s="37">
        <v>5.45</v>
      </c>
      <c r="BE148" s="35">
        <v>33</v>
      </c>
      <c r="BF148" s="44">
        <v>13.63</v>
      </c>
      <c r="BG148" s="35">
        <v>23</v>
      </c>
      <c r="BH148" s="37">
        <v>3.87</v>
      </c>
      <c r="BI148" s="35" t="s">
        <v>187</v>
      </c>
      <c r="BJ148" s="44" t="s">
        <v>187</v>
      </c>
      <c r="BK148" s="35">
        <v>48</v>
      </c>
      <c r="BL148" s="37">
        <v>6.1</v>
      </c>
      <c r="BM148" s="35" t="s">
        <v>187</v>
      </c>
      <c r="BN148" s="44" t="s">
        <v>187</v>
      </c>
      <c r="BO148" s="35">
        <v>36</v>
      </c>
      <c r="BP148" s="37">
        <v>7.2</v>
      </c>
      <c r="BQ148" s="35" t="s">
        <v>187</v>
      </c>
      <c r="BR148" s="44" t="s">
        <v>187</v>
      </c>
      <c r="BS148" s="35">
        <v>27</v>
      </c>
      <c r="BT148" s="37">
        <v>4.97</v>
      </c>
      <c r="BU148" s="35" t="s">
        <v>187</v>
      </c>
      <c r="BV148" s="44" t="s">
        <v>187</v>
      </c>
      <c r="BW148" s="35">
        <v>38</v>
      </c>
      <c r="BX148" s="37">
        <v>6.86</v>
      </c>
      <c r="BY148" s="35" t="s">
        <v>187</v>
      </c>
      <c r="BZ148" s="44" t="s">
        <v>187</v>
      </c>
      <c r="CA148" s="35">
        <v>35</v>
      </c>
      <c r="CB148" s="37">
        <v>5.01</v>
      </c>
      <c r="CC148" s="35" t="s">
        <v>187</v>
      </c>
      <c r="CD148" s="44" t="s">
        <v>187</v>
      </c>
      <c r="CE148" s="35" t="s">
        <v>187</v>
      </c>
      <c r="CF148" s="37" t="s">
        <v>187</v>
      </c>
      <c r="CG148" s="35" t="s">
        <v>187</v>
      </c>
      <c r="CH148" s="44" t="s">
        <v>187</v>
      </c>
      <c r="CI148" s="35">
        <v>30</v>
      </c>
      <c r="CJ148" s="37">
        <v>4.6900000000000004</v>
      </c>
      <c r="CK148" s="35" t="s">
        <v>187</v>
      </c>
      <c r="CL148" s="44" t="s">
        <v>187</v>
      </c>
      <c r="CM148" s="35">
        <v>31</v>
      </c>
      <c r="CN148" s="37">
        <v>4.1100000000000003</v>
      </c>
      <c r="CO148" s="35" t="s">
        <v>187</v>
      </c>
      <c r="CP148" s="44" t="s">
        <v>187</v>
      </c>
      <c r="CQ148" s="35">
        <v>33</v>
      </c>
      <c r="CR148" s="37">
        <v>4.9000000000000004</v>
      </c>
      <c r="CS148" s="35" t="s">
        <v>187</v>
      </c>
      <c r="CT148" s="44" t="s">
        <v>187</v>
      </c>
      <c r="CU148" s="35">
        <v>21</v>
      </c>
      <c r="CV148" s="37">
        <v>5.19</v>
      </c>
      <c r="CW148" s="35" t="s">
        <v>187</v>
      </c>
      <c r="CX148" s="44" t="s">
        <v>187</v>
      </c>
      <c r="CY148" s="35">
        <v>20</v>
      </c>
      <c r="CZ148" s="37">
        <v>5.92</v>
      </c>
      <c r="DA148" s="35" t="s">
        <v>187</v>
      </c>
      <c r="DB148" s="44" t="s">
        <v>187</v>
      </c>
      <c r="DC148" s="35" t="s">
        <v>187</v>
      </c>
      <c r="DD148" s="37" t="s">
        <v>187</v>
      </c>
      <c r="DE148" s="35" t="s">
        <v>187</v>
      </c>
      <c r="DF148" s="44" t="s">
        <v>187</v>
      </c>
      <c r="DG148" s="35">
        <v>18</v>
      </c>
      <c r="DH148" s="37">
        <v>4.12</v>
      </c>
      <c r="DI148" s="35" t="s">
        <v>187</v>
      </c>
      <c r="DJ148" s="44" t="s">
        <v>187</v>
      </c>
      <c r="DK148" s="35">
        <v>42</v>
      </c>
      <c r="DL148" s="37">
        <v>7.54</v>
      </c>
      <c r="DM148" s="35" t="s">
        <v>187</v>
      </c>
      <c r="DN148" s="44" t="s">
        <v>187</v>
      </c>
    </row>
    <row r="149" spans="1:118" ht="14.5">
      <c r="A149" s="793" t="s">
        <v>7</v>
      </c>
      <c r="B149" s="417" t="s">
        <v>219</v>
      </c>
      <c r="C149" s="338">
        <v>2.87</v>
      </c>
      <c r="D149" s="418" t="s">
        <v>187</v>
      </c>
      <c r="E149" s="390" t="s">
        <v>187</v>
      </c>
      <c r="F149" s="157"/>
      <c r="G149" s="157"/>
      <c r="H149" s="157"/>
      <c r="I149" s="157"/>
      <c r="J149" s="793" t="s">
        <v>7</v>
      </c>
      <c r="K149" s="417">
        <v>17</v>
      </c>
      <c r="L149" s="338">
        <v>3.64</v>
      </c>
      <c r="M149" s="418" t="s">
        <v>187</v>
      </c>
      <c r="N149" s="390" t="s">
        <v>187</v>
      </c>
      <c r="AP149" s="43" t="s">
        <v>202</v>
      </c>
      <c r="AQ149" s="46">
        <v>27</v>
      </c>
      <c r="AR149" s="42">
        <v>1.75299224544526</v>
      </c>
      <c r="AS149" s="34">
        <v>28</v>
      </c>
      <c r="AT149" s="42">
        <v>4.6988936012650351</v>
      </c>
      <c r="AU149" s="46">
        <v>29</v>
      </c>
      <c r="AV149" s="36">
        <v>1.95</v>
      </c>
      <c r="AW149" s="34">
        <v>31</v>
      </c>
      <c r="AX149" s="42">
        <v>5.32</v>
      </c>
      <c r="AY149" s="46">
        <v>11</v>
      </c>
      <c r="AZ149" s="36">
        <v>2.4</v>
      </c>
      <c r="BA149" s="34" t="s">
        <v>187</v>
      </c>
      <c r="BB149" s="42" t="s">
        <v>187</v>
      </c>
      <c r="BC149" s="46">
        <v>30</v>
      </c>
      <c r="BD149" s="36">
        <v>5.38</v>
      </c>
      <c r="BE149" s="34">
        <v>32</v>
      </c>
      <c r="BF149" s="42">
        <v>13.26</v>
      </c>
      <c r="BG149" s="46">
        <v>31</v>
      </c>
      <c r="BH149" s="36">
        <v>4.34</v>
      </c>
      <c r="BI149" s="34" t="s">
        <v>187</v>
      </c>
      <c r="BJ149" s="42" t="s">
        <v>187</v>
      </c>
      <c r="BK149" s="46">
        <v>13</v>
      </c>
      <c r="BL149" s="36">
        <v>4.4800000000000004</v>
      </c>
      <c r="BM149" s="34" t="s">
        <v>187</v>
      </c>
      <c r="BN149" s="42" t="s">
        <v>187</v>
      </c>
      <c r="BO149" s="46">
        <v>10</v>
      </c>
      <c r="BP149" s="36">
        <v>3.96</v>
      </c>
      <c r="BQ149" s="34" t="s">
        <v>187</v>
      </c>
      <c r="BR149" s="42" t="s">
        <v>187</v>
      </c>
      <c r="BS149" s="46">
        <v>24</v>
      </c>
      <c r="BT149" s="36">
        <v>5.05</v>
      </c>
      <c r="BU149" s="34" t="s">
        <v>187</v>
      </c>
      <c r="BV149" s="42" t="s">
        <v>187</v>
      </c>
      <c r="BW149" s="46">
        <v>19</v>
      </c>
      <c r="BX149" s="36">
        <v>5.96</v>
      </c>
      <c r="BY149" s="34" t="s">
        <v>187</v>
      </c>
      <c r="BZ149" s="42" t="s">
        <v>187</v>
      </c>
      <c r="CA149" s="46">
        <v>21</v>
      </c>
      <c r="CB149" s="36">
        <v>4.5199999999999996</v>
      </c>
      <c r="CC149" s="34" t="s">
        <v>187</v>
      </c>
      <c r="CD149" s="42" t="s">
        <v>187</v>
      </c>
      <c r="CE149" s="46" t="s">
        <v>187</v>
      </c>
      <c r="CF149" s="36" t="s">
        <v>187</v>
      </c>
      <c r="CG149" s="34" t="s">
        <v>187</v>
      </c>
      <c r="CH149" s="42" t="s">
        <v>187</v>
      </c>
      <c r="CI149" s="46">
        <v>35</v>
      </c>
      <c r="CJ149" s="36">
        <v>5.26</v>
      </c>
      <c r="CK149" s="34" t="s">
        <v>187</v>
      </c>
      <c r="CL149" s="42" t="s">
        <v>187</v>
      </c>
      <c r="CM149" s="46">
        <v>32</v>
      </c>
      <c r="CN149" s="36">
        <v>4.3</v>
      </c>
      <c r="CO149" s="34" t="s">
        <v>187</v>
      </c>
      <c r="CP149" s="42" t="s">
        <v>187</v>
      </c>
      <c r="CQ149" s="46">
        <v>21</v>
      </c>
      <c r="CR149" s="36">
        <v>4.46</v>
      </c>
      <c r="CS149" s="34" t="s">
        <v>187</v>
      </c>
      <c r="CT149" s="42" t="s">
        <v>187</v>
      </c>
      <c r="CU149" s="46">
        <v>31</v>
      </c>
      <c r="CV149" s="36">
        <v>6.19</v>
      </c>
      <c r="CW149" s="34" t="s">
        <v>187</v>
      </c>
      <c r="CX149" s="42" t="s">
        <v>187</v>
      </c>
      <c r="CY149" s="46">
        <v>9</v>
      </c>
      <c r="CZ149" s="36">
        <v>4.1900000000000004</v>
      </c>
      <c r="DA149" s="34" t="s">
        <v>187</v>
      </c>
      <c r="DB149" s="42" t="s">
        <v>187</v>
      </c>
      <c r="DC149" s="46" t="s">
        <v>187</v>
      </c>
      <c r="DD149" s="36" t="s">
        <v>187</v>
      </c>
      <c r="DE149" s="34" t="s">
        <v>187</v>
      </c>
      <c r="DF149" s="42" t="s">
        <v>187</v>
      </c>
      <c r="DG149" s="46">
        <v>18</v>
      </c>
      <c r="DH149" s="36">
        <v>4.3099999999999996</v>
      </c>
      <c r="DI149" s="34" t="s">
        <v>187</v>
      </c>
      <c r="DJ149" s="42" t="s">
        <v>187</v>
      </c>
      <c r="DK149" s="46">
        <v>8</v>
      </c>
      <c r="DL149" s="36">
        <v>4.2</v>
      </c>
      <c r="DM149" s="34" t="s">
        <v>187</v>
      </c>
      <c r="DN149" s="42" t="s">
        <v>187</v>
      </c>
    </row>
    <row r="150" spans="1:118" ht="14.5">
      <c r="A150" s="792" t="s">
        <v>8</v>
      </c>
      <c r="B150" s="419" t="s">
        <v>245</v>
      </c>
      <c r="C150" s="334">
        <v>2.91</v>
      </c>
      <c r="D150" s="415" t="s">
        <v>187</v>
      </c>
      <c r="E150" s="386" t="s">
        <v>187</v>
      </c>
      <c r="F150" s="157"/>
      <c r="G150" s="157"/>
      <c r="H150" s="157"/>
      <c r="I150" s="157"/>
      <c r="J150" s="792" t="s">
        <v>8</v>
      </c>
      <c r="K150" s="419">
        <v>8</v>
      </c>
      <c r="L150" s="334">
        <v>3.74</v>
      </c>
      <c r="M150" s="415" t="s">
        <v>187</v>
      </c>
      <c r="N150" s="386" t="s">
        <v>187</v>
      </c>
      <c r="AP150" s="45" t="s">
        <v>201</v>
      </c>
      <c r="AQ150" s="35">
        <v>17</v>
      </c>
      <c r="AR150" s="44">
        <v>1.4412631083732264</v>
      </c>
      <c r="AS150" s="35">
        <v>21</v>
      </c>
      <c r="AT150" s="44">
        <v>4.1375628519568606</v>
      </c>
      <c r="AU150" s="35">
        <v>17</v>
      </c>
      <c r="AV150" s="37">
        <v>1.6</v>
      </c>
      <c r="AW150" s="35">
        <v>22</v>
      </c>
      <c r="AX150" s="44">
        <v>4.71</v>
      </c>
      <c r="AY150" s="35">
        <v>12</v>
      </c>
      <c r="AZ150" s="37">
        <v>2.48</v>
      </c>
      <c r="BA150" s="35" t="s">
        <v>187</v>
      </c>
      <c r="BB150" s="44" t="s">
        <v>187</v>
      </c>
      <c r="BC150" s="35">
        <v>11</v>
      </c>
      <c r="BD150" s="37">
        <v>3.64</v>
      </c>
      <c r="BE150" s="35">
        <v>21</v>
      </c>
      <c r="BF150" s="44">
        <v>11.18</v>
      </c>
      <c r="BG150" s="35">
        <v>22</v>
      </c>
      <c r="BH150" s="37">
        <v>3.83</v>
      </c>
      <c r="BI150" s="35" t="s">
        <v>187</v>
      </c>
      <c r="BJ150" s="44" t="s">
        <v>187</v>
      </c>
      <c r="BK150" s="35">
        <v>11</v>
      </c>
      <c r="BL150" s="37">
        <v>4.1500000000000004</v>
      </c>
      <c r="BM150" s="35" t="s">
        <v>187</v>
      </c>
      <c r="BN150" s="44" t="s">
        <v>187</v>
      </c>
      <c r="BO150" s="35">
        <v>6</v>
      </c>
      <c r="BP150" s="37">
        <v>4.2699999999999996</v>
      </c>
      <c r="BQ150" s="35" t="s">
        <v>187</v>
      </c>
      <c r="BR150" s="44" t="s">
        <v>187</v>
      </c>
      <c r="BS150" s="35">
        <v>13</v>
      </c>
      <c r="BT150" s="37">
        <v>3.86</v>
      </c>
      <c r="BU150" s="35" t="s">
        <v>187</v>
      </c>
      <c r="BV150" s="44" t="s">
        <v>187</v>
      </c>
      <c r="BW150" s="35">
        <v>16</v>
      </c>
      <c r="BX150" s="37">
        <v>5.26</v>
      </c>
      <c r="BY150" s="35" t="s">
        <v>187</v>
      </c>
      <c r="BZ150" s="44" t="s">
        <v>187</v>
      </c>
      <c r="CA150" s="35">
        <v>16</v>
      </c>
      <c r="CB150" s="37">
        <v>3.91</v>
      </c>
      <c r="CC150" s="35" t="s">
        <v>187</v>
      </c>
      <c r="CD150" s="44" t="s">
        <v>187</v>
      </c>
      <c r="CE150" s="35" t="s">
        <v>187</v>
      </c>
      <c r="CF150" s="37" t="s">
        <v>187</v>
      </c>
      <c r="CG150" s="35" t="s">
        <v>187</v>
      </c>
      <c r="CH150" s="44" t="s">
        <v>187</v>
      </c>
      <c r="CI150" s="35">
        <v>16</v>
      </c>
      <c r="CJ150" s="37">
        <v>3.97</v>
      </c>
      <c r="CK150" s="35" t="s">
        <v>187</v>
      </c>
      <c r="CL150" s="44" t="s">
        <v>187</v>
      </c>
      <c r="CM150" s="35">
        <v>20</v>
      </c>
      <c r="CN150" s="37">
        <v>3.64</v>
      </c>
      <c r="CO150" s="35" t="s">
        <v>187</v>
      </c>
      <c r="CP150" s="44" t="s">
        <v>187</v>
      </c>
      <c r="CQ150" s="35">
        <v>13</v>
      </c>
      <c r="CR150" s="37">
        <v>3.62</v>
      </c>
      <c r="CS150" s="35" t="s">
        <v>187</v>
      </c>
      <c r="CT150" s="44" t="s">
        <v>187</v>
      </c>
      <c r="CU150" s="35">
        <v>10</v>
      </c>
      <c r="CV150" s="37">
        <v>3.91</v>
      </c>
      <c r="CW150" s="35" t="s">
        <v>187</v>
      </c>
      <c r="CX150" s="44" t="s">
        <v>187</v>
      </c>
      <c r="CY150" s="35">
        <v>25</v>
      </c>
      <c r="CZ150" s="37">
        <v>6.49</v>
      </c>
      <c r="DA150" s="35" t="s">
        <v>187</v>
      </c>
      <c r="DB150" s="44" t="s">
        <v>187</v>
      </c>
      <c r="DC150" s="35" t="s">
        <v>187</v>
      </c>
      <c r="DD150" s="37" t="s">
        <v>187</v>
      </c>
      <c r="DE150" s="35" t="s">
        <v>187</v>
      </c>
      <c r="DF150" s="44" t="s">
        <v>187</v>
      </c>
      <c r="DG150" s="35">
        <v>18</v>
      </c>
      <c r="DH150" s="37">
        <v>4.3899999999999997</v>
      </c>
      <c r="DI150" s="35" t="s">
        <v>187</v>
      </c>
      <c r="DJ150" s="44" t="s">
        <v>187</v>
      </c>
      <c r="DK150" s="35">
        <v>7</v>
      </c>
      <c r="DL150" s="37">
        <v>3.62</v>
      </c>
      <c r="DM150" s="35" t="s">
        <v>187</v>
      </c>
      <c r="DN150" s="44" t="s">
        <v>187</v>
      </c>
    </row>
    <row r="151" spans="1:118" ht="14.5">
      <c r="A151" s="793" t="s">
        <v>9</v>
      </c>
      <c r="B151" s="417">
        <v>24</v>
      </c>
      <c r="C151" s="338">
        <v>4.75</v>
      </c>
      <c r="D151" s="418" t="s">
        <v>187</v>
      </c>
      <c r="E151" s="390" t="s">
        <v>187</v>
      </c>
      <c r="F151" s="157"/>
      <c r="G151" s="157"/>
      <c r="H151" s="157"/>
      <c r="I151" s="157"/>
      <c r="J151" s="793" t="s">
        <v>9</v>
      </c>
      <c r="K151" s="417">
        <v>12</v>
      </c>
      <c r="L151" s="338">
        <v>5.24</v>
      </c>
      <c r="M151" s="418" t="s">
        <v>187</v>
      </c>
      <c r="N151" s="390" t="s">
        <v>187</v>
      </c>
      <c r="AP151" s="43" t="s">
        <v>200</v>
      </c>
      <c r="AQ151" s="34">
        <v>4</v>
      </c>
      <c r="AR151" s="42">
        <v>0.79951767945533825</v>
      </c>
      <c r="AS151" s="34">
        <v>8</v>
      </c>
      <c r="AT151" s="42">
        <v>2.4853542870952401</v>
      </c>
      <c r="AU151" s="34">
        <v>4</v>
      </c>
      <c r="AV151" s="36">
        <v>0.88</v>
      </c>
      <c r="AW151" s="34">
        <v>8</v>
      </c>
      <c r="AX151" s="42">
        <v>2.79</v>
      </c>
      <c r="AY151" s="34">
        <v>4</v>
      </c>
      <c r="AZ151" s="36">
        <v>1.57</v>
      </c>
      <c r="BA151" s="34" t="s">
        <v>187</v>
      </c>
      <c r="BB151" s="42" t="s">
        <v>187</v>
      </c>
      <c r="BC151" s="34">
        <v>7</v>
      </c>
      <c r="BD151" s="36">
        <v>3</v>
      </c>
      <c r="BE151" s="34">
        <v>7</v>
      </c>
      <c r="BF151" s="42">
        <v>6.94</v>
      </c>
      <c r="BG151" s="34">
        <v>5</v>
      </c>
      <c r="BH151" s="36">
        <v>2.13</v>
      </c>
      <c r="BI151" s="34" t="s">
        <v>187</v>
      </c>
      <c r="BJ151" s="42" t="s">
        <v>187</v>
      </c>
      <c r="BK151" s="34">
        <v>6</v>
      </c>
      <c r="BL151" s="36">
        <v>3.07</v>
      </c>
      <c r="BM151" s="34" t="s">
        <v>187</v>
      </c>
      <c r="BN151" s="42" t="s">
        <v>187</v>
      </c>
      <c r="BO151" s="34">
        <v>100</v>
      </c>
      <c r="BP151" s="36">
        <v>0</v>
      </c>
      <c r="BQ151" s="34" t="s">
        <v>187</v>
      </c>
      <c r="BR151" s="42" t="s">
        <v>187</v>
      </c>
      <c r="BS151" s="34">
        <v>0</v>
      </c>
      <c r="BT151" s="36">
        <v>0.04</v>
      </c>
      <c r="BU151" s="34" t="s">
        <v>187</v>
      </c>
      <c r="BV151" s="42" t="s">
        <v>187</v>
      </c>
      <c r="BW151" s="34">
        <v>6</v>
      </c>
      <c r="BX151" s="36">
        <v>3.23</v>
      </c>
      <c r="BY151" s="34" t="s">
        <v>187</v>
      </c>
      <c r="BZ151" s="42" t="s">
        <v>187</v>
      </c>
      <c r="CA151" s="34">
        <v>1</v>
      </c>
      <c r="CB151" s="36">
        <v>1.05</v>
      </c>
      <c r="CC151" s="34" t="s">
        <v>187</v>
      </c>
      <c r="CD151" s="42" t="s">
        <v>187</v>
      </c>
      <c r="CE151" s="34" t="s">
        <v>187</v>
      </c>
      <c r="CF151" s="36" t="s">
        <v>187</v>
      </c>
      <c r="CG151" s="34" t="s">
        <v>187</v>
      </c>
      <c r="CH151" s="42" t="s">
        <v>187</v>
      </c>
      <c r="CI151" s="34">
        <v>2</v>
      </c>
      <c r="CJ151" s="36">
        <v>1.26</v>
      </c>
      <c r="CK151" s="34" t="s">
        <v>187</v>
      </c>
      <c r="CL151" s="42" t="s">
        <v>187</v>
      </c>
      <c r="CM151" s="34">
        <v>5</v>
      </c>
      <c r="CN151" s="36">
        <v>2</v>
      </c>
      <c r="CO151" s="34" t="s">
        <v>187</v>
      </c>
      <c r="CP151" s="42" t="s">
        <v>187</v>
      </c>
      <c r="CQ151" s="34">
        <v>2</v>
      </c>
      <c r="CR151" s="36">
        <v>1.29</v>
      </c>
      <c r="CS151" s="34" t="s">
        <v>187</v>
      </c>
      <c r="CT151" s="42" t="s">
        <v>187</v>
      </c>
      <c r="CU151" s="34">
        <v>1</v>
      </c>
      <c r="CV151" s="36">
        <v>1.1499999999999999</v>
      </c>
      <c r="CW151" s="34" t="s">
        <v>187</v>
      </c>
      <c r="CX151" s="42" t="s">
        <v>187</v>
      </c>
      <c r="CY151" s="34">
        <v>3</v>
      </c>
      <c r="CZ151" s="36">
        <v>2.63</v>
      </c>
      <c r="DA151" s="34" t="s">
        <v>187</v>
      </c>
      <c r="DB151" s="42" t="s">
        <v>187</v>
      </c>
      <c r="DC151" s="34" t="s">
        <v>187</v>
      </c>
      <c r="DD151" s="36" t="s">
        <v>187</v>
      </c>
      <c r="DE151" s="34" t="s">
        <v>187</v>
      </c>
      <c r="DF151" s="42" t="s">
        <v>187</v>
      </c>
      <c r="DG151" s="34">
        <v>2</v>
      </c>
      <c r="DH151" s="36">
        <v>1.34</v>
      </c>
      <c r="DI151" s="34" t="s">
        <v>187</v>
      </c>
      <c r="DJ151" s="42" t="s">
        <v>187</v>
      </c>
      <c r="DK151" s="34">
        <v>5</v>
      </c>
      <c r="DL151" s="36">
        <v>3.48</v>
      </c>
      <c r="DM151" s="34" t="s">
        <v>187</v>
      </c>
      <c r="DN151" s="42" t="s">
        <v>187</v>
      </c>
    </row>
    <row r="152" spans="1:118" ht="14.5">
      <c r="A152" s="792" t="s">
        <v>10</v>
      </c>
      <c r="B152" s="419">
        <v>30</v>
      </c>
      <c r="C152" s="334">
        <v>4.5200000000000005</v>
      </c>
      <c r="D152" s="415" t="s">
        <v>187</v>
      </c>
      <c r="E152" s="386" t="s">
        <v>187</v>
      </c>
      <c r="F152" s="157"/>
      <c r="G152" s="157"/>
      <c r="H152" s="157"/>
      <c r="I152" s="157"/>
      <c r="J152" s="792" t="s">
        <v>10</v>
      </c>
      <c r="K152" s="419">
        <v>15</v>
      </c>
      <c r="L152" s="334">
        <v>4.37</v>
      </c>
      <c r="M152" s="415" t="s">
        <v>187</v>
      </c>
      <c r="N152" s="386" t="s">
        <v>187</v>
      </c>
      <c r="AP152" s="45" t="s">
        <v>199</v>
      </c>
      <c r="AQ152" s="35">
        <v>5</v>
      </c>
      <c r="AR152" s="44">
        <v>0.78378998245702169</v>
      </c>
      <c r="AS152" s="35">
        <v>5</v>
      </c>
      <c r="AT152" s="44">
        <v>2.2201428577113642</v>
      </c>
      <c r="AU152" s="35">
        <v>5</v>
      </c>
      <c r="AV152" s="37">
        <v>0.83</v>
      </c>
      <c r="AW152" s="35">
        <v>5</v>
      </c>
      <c r="AX152" s="44">
        <v>2.5499999999999998</v>
      </c>
      <c r="AY152" s="35">
        <v>9</v>
      </c>
      <c r="AZ152" s="37">
        <v>2.39</v>
      </c>
      <c r="BA152" s="35" t="s">
        <v>187</v>
      </c>
      <c r="BB152" s="44" t="s">
        <v>187</v>
      </c>
      <c r="BC152" s="35">
        <v>4</v>
      </c>
      <c r="BD152" s="37">
        <v>2.27</v>
      </c>
      <c r="BE152" s="35">
        <v>10</v>
      </c>
      <c r="BF152" s="44">
        <v>9.59</v>
      </c>
      <c r="BG152" s="35">
        <v>5</v>
      </c>
      <c r="BH152" s="37">
        <v>2.11</v>
      </c>
      <c r="BI152" s="35" t="s">
        <v>187</v>
      </c>
      <c r="BJ152" s="44" t="s">
        <v>187</v>
      </c>
      <c r="BK152" s="35">
        <v>11</v>
      </c>
      <c r="BL152" s="37">
        <v>4.4400000000000004</v>
      </c>
      <c r="BM152" s="35" t="s">
        <v>187</v>
      </c>
      <c r="BN152" s="44" t="s">
        <v>187</v>
      </c>
      <c r="BO152" s="35">
        <v>10</v>
      </c>
      <c r="BP152" s="37">
        <v>5.62</v>
      </c>
      <c r="BQ152" s="35" t="s">
        <v>187</v>
      </c>
      <c r="BR152" s="44" t="s">
        <v>187</v>
      </c>
      <c r="BS152" s="35">
        <v>9</v>
      </c>
      <c r="BT152" s="37">
        <v>3.19</v>
      </c>
      <c r="BU152" s="35" t="s">
        <v>187</v>
      </c>
      <c r="BV152" s="44" t="s">
        <v>187</v>
      </c>
      <c r="BW152" s="35">
        <v>14</v>
      </c>
      <c r="BX152" s="37">
        <v>4.9400000000000004</v>
      </c>
      <c r="BY152" s="35" t="s">
        <v>187</v>
      </c>
      <c r="BZ152" s="44" t="s">
        <v>187</v>
      </c>
      <c r="CA152" s="35">
        <v>4</v>
      </c>
      <c r="CB152" s="37">
        <v>2.0499999999999998</v>
      </c>
      <c r="CC152" s="35" t="s">
        <v>187</v>
      </c>
      <c r="CD152" s="44" t="s">
        <v>187</v>
      </c>
      <c r="CE152" s="35" t="s">
        <v>187</v>
      </c>
      <c r="CF152" s="37" t="s">
        <v>187</v>
      </c>
      <c r="CG152" s="35" t="s">
        <v>187</v>
      </c>
      <c r="CH152" s="44" t="s">
        <v>187</v>
      </c>
      <c r="CI152" s="35">
        <v>5</v>
      </c>
      <c r="CJ152" s="37">
        <v>2.25</v>
      </c>
      <c r="CK152" s="35" t="s">
        <v>187</v>
      </c>
      <c r="CL152" s="44" t="s">
        <v>187</v>
      </c>
      <c r="CM152" s="35">
        <v>4</v>
      </c>
      <c r="CN152" s="37">
        <v>1.69</v>
      </c>
      <c r="CO152" s="35" t="s">
        <v>187</v>
      </c>
      <c r="CP152" s="44" t="s">
        <v>187</v>
      </c>
      <c r="CQ152" s="35">
        <v>5</v>
      </c>
      <c r="CR152" s="37">
        <v>2.0099999999999998</v>
      </c>
      <c r="CS152" s="35" t="s">
        <v>187</v>
      </c>
      <c r="CT152" s="44" t="s">
        <v>187</v>
      </c>
      <c r="CU152" s="35">
        <v>8</v>
      </c>
      <c r="CV152" s="37">
        <v>3.62</v>
      </c>
      <c r="CW152" s="35" t="s">
        <v>187</v>
      </c>
      <c r="CX152" s="44" t="s">
        <v>187</v>
      </c>
      <c r="CY152" s="35">
        <v>7</v>
      </c>
      <c r="CZ152" s="37">
        <v>4.01</v>
      </c>
      <c r="DA152" s="35" t="s">
        <v>187</v>
      </c>
      <c r="DB152" s="44" t="s">
        <v>187</v>
      </c>
      <c r="DC152" s="35" t="s">
        <v>187</v>
      </c>
      <c r="DD152" s="37" t="s">
        <v>187</v>
      </c>
      <c r="DE152" s="35" t="s">
        <v>187</v>
      </c>
      <c r="DF152" s="44" t="s">
        <v>187</v>
      </c>
      <c r="DG152" s="35">
        <v>6</v>
      </c>
      <c r="DH152" s="37">
        <v>2.87</v>
      </c>
      <c r="DI152" s="35" t="s">
        <v>187</v>
      </c>
      <c r="DJ152" s="44" t="s">
        <v>187</v>
      </c>
      <c r="DK152" s="35">
        <v>2</v>
      </c>
      <c r="DL152" s="37">
        <v>2.14</v>
      </c>
      <c r="DM152" s="35" t="s">
        <v>187</v>
      </c>
      <c r="DN152" s="44" t="s">
        <v>187</v>
      </c>
    </row>
    <row r="153" spans="1:118" ht="14.5">
      <c r="A153" s="793" t="s">
        <v>11</v>
      </c>
      <c r="B153" s="417">
        <v>27</v>
      </c>
      <c r="C153" s="338">
        <v>4.2300000000000004</v>
      </c>
      <c r="D153" s="418" t="s">
        <v>187</v>
      </c>
      <c r="E153" s="390" t="s">
        <v>187</v>
      </c>
      <c r="F153" s="157"/>
      <c r="G153" s="157"/>
      <c r="H153" s="157"/>
      <c r="I153" s="157"/>
      <c r="J153" s="793" t="s">
        <v>11</v>
      </c>
      <c r="K153" s="417">
        <v>9</v>
      </c>
      <c r="L153" s="338">
        <v>5.08</v>
      </c>
      <c r="M153" s="418" t="s">
        <v>187</v>
      </c>
      <c r="N153" s="390" t="s">
        <v>187</v>
      </c>
      <c r="AP153" s="43" t="s">
        <v>198</v>
      </c>
      <c r="AQ153" s="34">
        <v>10</v>
      </c>
      <c r="AR153" s="42">
        <v>1.1054517359245517</v>
      </c>
      <c r="AS153" s="34">
        <v>10</v>
      </c>
      <c r="AT153" s="42">
        <v>3.0937782305238795</v>
      </c>
      <c r="AU153" s="34">
        <v>9</v>
      </c>
      <c r="AV153" s="36">
        <v>1.2</v>
      </c>
      <c r="AW153" s="34">
        <v>7</v>
      </c>
      <c r="AX153" s="42">
        <v>3.12</v>
      </c>
      <c r="AY153" s="34">
        <v>14</v>
      </c>
      <c r="AZ153" s="36">
        <v>2.74</v>
      </c>
      <c r="BA153" s="34" t="s">
        <v>187</v>
      </c>
      <c r="BB153" s="42" t="s">
        <v>187</v>
      </c>
      <c r="BC153" s="34">
        <v>10</v>
      </c>
      <c r="BD153" s="36">
        <v>3.51</v>
      </c>
      <c r="BE153" s="34">
        <v>0</v>
      </c>
      <c r="BF153" s="42">
        <v>0</v>
      </c>
      <c r="BG153" s="34">
        <v>9</v>
      </c>
      <c r="BH153" s="36">
        <v>2.62</v>
      </c>
      <c r="BI153" s="34" t="s">
        <v>187</v>
      </c>
      <c r="BJ153" s="42" t="s">
        <v>187</v>
      </c>
      <c r="BK153" s="34">
        <v>21</v>
      </c>
      <c r="BL153" s="36">
        <v>5.22</v>
      </c>
      <c r="BM153" s="34" t="s">
        <v>187</v>
      </c>
      <c r="BN153" s="42" t="s">
        <v>187</v>
      </c>
      <c r="BO153" s="34">
        <v>2</v>
      </c>
      <c r="BP153" s="36">
        <v>1.71</v>
      </c>
      <c r="BQ153" s="34" t="s">
        <v>187</v>
      </c>
      <c r="BR153" s="42" t="s">
        <v>187</v>
      </c>
      <c r="BS153" s="34">
        <v>6</v>
      </c>
      <c r="BT153" s="36">
        <v>2.67</v>
      </c>
      <c r="BU153" s="34" t="s">
        <v>187</v>
      </c>
      <c r="BV153" s="42" t="s">
        <v>187</v>
      </c>
      <c r="BW153" s="34">
        <v>18</v>
      </c>
      <c r="BX153" s="36">
        <v>5.49</v>
      </c>
      <c r="BY153" s="34" t="s">
        <v>187</v>
      </c>
      <c r="BZ153" s="42" t="s">
        <v>187</v>
      </c>
      <c r="CA153" s="34">
        <v>5</v>
      </c>
      <c r="CB153" s="36">
        <v>2.2799999999999998</v>
      </c>
      <c r="CC153" s="34" t="s">
        <v>187</v>
      </c>
      <c r="CD153" s="42" t="s">
        <v>187</v>
      </c>
      <c r="CE153" s="34" t="s">
        <v>187</v>
      </c>
      <c r="CF153" s="36" t="s">
        <v>187</v>
      </c>
      <c r="CG153" s="34" t="s">
        <v>187</v>
      </c>
      <c r="CH153" s="42" t="s">
        <v>187</v>
      </c>
      <c r="CI153" s="34">
        <v>5</v>
      </c>
      <c r="CJ153" s="36">
        <v>2.19</v>
      </c>
      <c r="CK153" s="34" t="s">
        <v>187</v>
      </c>
      <c r="CL153" s="42" t="s">
        <v>187</v>
      </c>
      <c r="CM153" s="34">
        <v>10</v>
      </c>
      <c r="CN153" s="36">
        <v>2.75</v>
      </c>
      <c r="CO153" s="34" t="s">
        <v>187</v>
      </c>
      <c r="CP153" s="42" t="s">
        <v>187</v>
      </c>
      <c r="CQ153" s="34">
        <v>8</v>
      </c>
      <c r="CR153" s="36">
        <v>2.88</v>
      </c>
      <c r="CS153" s="34" t="s">
        <v>187</v>
      </c>
      <c r="CT153" s="42" t="s">
        <v>187</v>
      </c>
      <c r="CU153" s="34">
        <v>13</v>
      </c>
      <c r="CV153" s="36">
        <v>4.3899999999999997</v>
      </c>
      <c r="CW153" s="34" t="s">
        <v>187</v>
      </c>
      <c r="CX153" s="42" t="s">
        <v>187</v>
      </c>
      <c r="CY153" s="34">
        <v>10</v>
      </c>
      <c r="CZ153" s="36">
        <v>4.67</v>
      </c>
      <c r="DA153" s="34" t="s">
        <v>187</v>
      </c>
      <c r="DB153" s="42" t="s">
        <v>187</v>
      </c>
      <c r="DC153" s="34" t="s">
        <v>187</v>
      </c>
      <c r="DD153" s="36" t="s">
        <v>187</v>
      </c>
      <c r="DE153" s="34" t="s">
        <v>187</v>
      </c>
      <c r="DF153" s="42" t="s">
        <v>187</v>
      </c>
      <c r="DG153" s="34">
        <v>14</v>
      </c>
      <c r="DH153" s="36">
        <v>4</v>
      </c>
      <c r="DI153" s="34" t="s">
        <v>187</v>
      </c>
      <c r="DJ153" s="42" t="s">
        <v>187</v>
      </c>
      <c r="DK153" s="34">
        <v>8</v>
      </c>
      <c r="DL153" s="36">
        <v>4.37</v>
      </c>
      <c r="DM153" s="34" t="s">
        <v>187</v>
      </c>
      <c r="DN153" s="42" t="s">
        <v>187</v>
      </c>
    </row>
    <row r="154" spans="1:118" ht="14.5">
      <c r="A154" s="792" t="s">
        <v>12</v>
      </c>
      <c r="B154" s="419">
        <v>33</v>
      </c>
      <c r="C154" s="334">
        <v>2.87</v>
      </c>
      <c r="D154" s="415" t="s">
        <v>187</v>
      </c>
      <c r="E154" s="386" t="s">
        <v>187</v>
      </c>
      <c r="F154" s="157"/>
      <c r="G154" s="157"/>
      <c r="H154" s="157"/>
      <c r="I154" s="157"/>
      <c r="J154" s="792" t="s">
        <v>12</v>
      </c>
      <c r="K154" s="419">
        <v>13</v>
      </c>
      <c r="L154" s="334">
        <v>3.25</v>
      </c>
      <c r="M154" s="415" t="s">
        <v>187</v>
      </c>
      <c r="N154" s="386" t="s">
        <v>187</v>
      </c>
      <c r="AP154" s="45" t="s">
        <v>197</v>
      </c>
      <c r="AQ154" s="35">
        <v>2</v>
      </c>
      <c r="AR154" s="44">
        <v>0.52849726091406724</v>
      </c>
      <c r="AS154" s="35">
        <v>1</v>
      </c>
      <c r="AT154" s="44">
        <v>0.53243420077206838</v>
      </c>
      <c r="AU154" s="35">
        <v>2</v>
      </c>
      <c r="AV154" s="37">
        <v>0.56000000000000005</v>
      </c>
      <c r="AW154" s="35">
        <v>0</v>
      </c>
      <c r="AX154" s="44">
        <v>0.15</v>
      </c>
      <c r="AY154" s="35">
        <v>3</v>
      </c>
      <c r="AZ154" s="37">
        <v>1.63</v>
      </c>
      <c r="BA154" s="35" t="s">
        <v>187</v>
      </c>
      <c r="BB154" s="44" t="s">
        <v>187</v>
      </c>
      <c r="BC154" s="35">
        <v>2</v>
      </c>
      <c r="BD154" s="37">
        <v>1.44</v>
      </c>
      <c r="BE154" s="35">
        <v>0</v>
      </c>
      <c r="BF154" s="44">
        <v>0</v>
      </c>
      <c r="BG154" s="35">
        <v>2</v>
      </c>
      <c r="BH154" s="37">
        <v>1.26</v>
      </c>
      <c r="BI154" s="35" t="s">
        <v>187</v>
      </c>
      <c r="BJ154" s="44" t="s">
        <v>187</v>
      </c>
      <c r="BK154" s="35">
        <v>6</v>
      </c>
      <c r="BL154" s="37">
        <v>3.27</v>
      </c>
      <c r="BM154" s="35" t="s">
        <v>187</v>
      </c>
      <c r="BN154" s="44" t="s">
        <v>187</v>
      </c>
      <c r="BO154" s="35">
        <v>4</v>
      </c>
      <c r="BP154" s="37">
        <v>3.98</v>
      </c>
      <c r="BQ154" s="35" t="s">
        <v>187</v>
      </c>
      <c r="BR154" s="44" t="s">
        <v>187</v>
      </c>
      <c r="BS154" s="35">
        <v>3</v>
      </c>
      <c r="BT154" s="37">
        <v>2.2599999999999998</v>
      </c>
      <c r="BU154" s="35" t="s">
        <v>187</v>
      </c>
      <c r="BV154" s="44" t="s">
        <v>187</v>
      </c>
      <c r="BW154" s="35">
        <v>100</v>
      </c>
      <c r="BX154" s="37">
        <v>0</v>
      </c>
      <c r="BY154" s="35" t="s">
        <v>187</v>
      </c>
      <c r="BZ154" s="44" t="s">
        <v>187</v>
      </c>
      <c r="CA154" s="35">
        <v>4</v>
      </c>
      <c r="CB154" s="37">
        <v>2.13</v>
      </c>
      <c r="CC154" s="35" t="s">
        <v>187</v>
      </c>
      <c r="CD154" s="44" t="s">
        <v>187</v>
      </c>
      <c r="CE154" s="35" t="s">
        <v>187</v>
      </c>
      <c r="CF154" s="37" t="s">
        <v>187</v>
      </c>
      <c r="CG154" s="35" t="s">
        <v>187</v>
      </c>
      <c r="CH154" s="44" t="s">
        <v>187</v>
      </c>
      <c r="CI154" s="35">
        <v>4</v>
      </c>
      <c r="CJ154" s="37">
        <v>2.25</v>
      </c>
      <c r="CK154" s="35" t="s">
        <v>187</v>
      </c>
      <c r="CL154" s="44" t="s">
        <v>187</v>
      </c>
      <c r="CM154" s="35">
        <v>1</v>
      </c>
      <c r="CN154" s="37">
        <v>1</v>
      </c>
      <c r="CO154" s="35" t="s">
        <v>187</v>
      </c>
      <c r="CP154" s="44" t="s">
        <v>187</v>
      </c>
      <c r="CQ154" s="35">
        <v>100</v>
      </c>
      <c r="CR154" s="37">
        <v>0</v>
      </c>
      <c r="CS154" s="35" t="s">
        <v>187</v>
      </c>
      <c r="CT154" s="44" t="s">
        <v>187</v>
      </c>
      <c r="CU154" s="35">
        <v>2</v>
      </c>
      <c r="CV154" s="37">
        <v>1.61</v>
      </c>
      <c r="CW154" s="35" t="s">
        <v>187</v>
      </c>
      <c r="CX154" s="44" t="s">
        <v>187</v>
      </c>
      <c r="CY154" s="35">
        <v>100</v>
      </c>
      <c r="CZ154" s="37">
        <v>0</v>
      </c>
      <c r="DA154" s="35" t="s">
        <v>187</v>
      </c>
      <c r="DB154" s="44" t="s">
        <v>187</v>
      </c>
      <c r="DC154" s="35" t="s">
        <v>187</v>
      </c>
      <c r="DD154" s="37" t="s">
        <v>187</v>
      </c>
      <c r="DE154" s="35" t="s">
        <v>187</v>
      </c>
      <c r="DF154" s="44" t="s">
        <v>187</v>
      </c>
      <c r="DG154" s="35">
        <v>2</v>
      </c>
      <c r="DH154" s="37">
        <v>1.69</v>
      </c>
      <c r="DI154" s="35" t="s">
        <v>187</v>
      </c>
      <c r="DJ154" s="44" t="s">
        <v>187</v>
      </c>
      <c r="DK154" s="35">
        <v>0</v>
      </c>
      <c r="DL154" s="37">
        <v>0.1</v>
      </c>
      <c r="DM154" s="35" t="s">
        <v>187</v>
      </c>
      <c r="DN154" s="44" t="s">
        <v>187</v>
      </c>
    </row>
    <row r="155" spans="1:118" ht="14.5">
      <c r="A155" s="793" t="s">
        <v>21</v>
      </c>
      <c r="B155" s="417">
        <v>24</v>
      </c>
      <c r="C155" s="338">
        <v>4.7700000000000005</v>
      </c>
      <c r="D155" s="418" t="s">
        <v>187</v>
      </c>
      <c r="E155" s="390" t="s">
        <v>187</v>
      </c>
      <c r="F155" s="157"/>
      <c r="G155" s="157"/>
      <c r="H155" s="157"/>
      <c r="I155" s="157"/>
      <c r="J155" s="793" t="s">
        <v>21</v>
      </c>
      <c r="K155" s="417">
        <v>12</v>
      </c>
      <c r="L155" s="338">
        <v>5.68</v>
      </c>
      <c r="M155" s="418" t="s">
        <v>187</v>
      </c>
      <c r="N155" s="390" t="s">
        <v>187</v>
      </c>
      <c r="AP155" s="43" t="s">
        <v>196</v>
      </c>
      <c r="AQ155" s="34">
        <v>46</v>
      </c>
      <c r="AR155" s="42">
        <v>1.8122621455785508</v>
      </c>
      <c r="AS155" s="34">
        <v>50</v>
      </c>
      <c r="AT155" s="42">
        <v>5.0080001372082554</v>
      </c>
      <c r="AU155" s="34">
        <v>44</v>
      </c>
      <c r="AV155" s="36">
        <v>1.99</v>
      </c>
      <c r="AW155" s="34">
        <v>50</v>
      </c>
      <c r="AX155" s="42">
        <v>5.59</v>
      </c>
      <c r="AY155" s="34">
        <v>66</v>
      </c>
      <c r="AZ155" s="36">
        <v>3.17</v>
      </c>
      <c r="BA155" s="34" t="s">
        <v>187</v>
      </c>
      <c r="BB155" s="42" t="s">
        <v>187</v>
      </c>
      <c r="BC155" s="34">
        <v>48</v>
      </c>
      <c r="BD155" s="36">
        <v>5.6</v>
      </c>
      <c r="BE155" s="34">
        <v>60</v>
      </c>
      <c r="BF155" s="42">
        <v>13.15</v>
      </c>
      <c r="BG155" s="34">
        <v>39</v>
      </c>
      <c r="BH155" s="36">
        <v>4.43</v>
      </c>
      <c r="BI155" s="34" t="s">
        <v>187</v>
      </c>
      <c r="BJ155" s="42" t="s">
        <v>187</v>
      </c>
      <c r="BK155" s="34">
        <v>76</v>
      </c>
      <c r="BL155" s="36">
        <v>5.08</v>
      </c>
      <c r="BM155" s="34" t="s">
        <v>187</v>
      </c>
      <c r="BN155" s="42" t="s">
        <v>187</v>
      </c>
      <c r="BO155" s="34">
        <v>74</v>
      </c>
      <c r="BP155" s="36">
        <v>6.64</v>
      </c>
      <c r="BQ155" s="34" t="s">
        <v>187</v>
      </c>
      <c r="BR155" s="42" t="s">
        <v>187</v>
      </c>
      <c r="BS155" s="34">
        <v>28</v>
      </c>
      <c r="BT155" s="36">
        <v>4.9800000000000004</v>
      </c>
      <c r="BU155" s="34" t="s">
        <v>187</v>
      </c>
      <c r="BV155" s="42" t="s">
        <v>187</v>
      </c>
      <c r="BW155" s="34">
        <v>60</v>
      </c>
      <c r="BX155" s="36">
        <v>6.75</v>
      </c>
      <c r="BY155" s="34" t="s">
        <v>187</v>
      </c>
      <c r="BZ155" s="42" t="s">
        <v>187</v>
      </c>
      <c r="CA155" s="34">
        <v>53</v>
      </c>
      <c r="CB155" s="36">
        <v>5.24</v>
      </c>
      <c r="CC155" s="34" t="s">
        <v>187</v>
      </c>
      <c r="CD155" s="42" t="s">
        <v>187</v>
      </c>
      <c r="CE155" s="34">
        <v>50</v>
      </c>
      <c r="CF155" s="36">
        <v>8.64</v>
      </c>
      <c r="CG155" s="34" t="s">
        <v>187</v>
      </c>
      <c r="CH155" s="42" t="s">
        <v>187</v>
      </c>
      <c r="CI155" s="34">
        <v>44</v>
      </c>
      <c r="CJ155" s="36">
        <v>5.0999999999999996</v>
      </c>
      <c r="CK155" s="34" t="s">
        <v>187</v>
      </c>
      <c r="CL155" s="42" t="s">
        <v>187</v>
      </c>
      <c r="CM155" s="34">
        <v>39</v>
      </c>
      <c r="CN155" s="36">
        <v>4.29</v>
      </c>
      <c r="CO155" s="34" t="s">
        <v>187</v>
      </c>
      <c r="CP155" s="42" t="s">
        <v>187</v>
      </c>
      <c r="CQ155" s="34">
        <v>56</v>
      </c>
      <c r="CR155" s="36">
        <v>5.12</v>
      </c>
      <c r="CS155" s="34" t="s">
        <v>187</v>
      </c>
      <c r="CT155" s="42" t="s">
        <v>187</v>
      </c>
      <c r="CU155" s="34">
        <v>48</v>
      </c>
      <c r="CV155" s="36">
        <v>6.5</v>
      </c>
      <c r="CW155" s="34" t="s">
        <v>187</v>
      </c>
      <c r="CX155" s="42" t="s">
        <v>187</v>
      </c>
      <c r="CY155" s="34">
        <v>45</v>
      </c>
      <c r="CZ155" s="36">
        <v>7.18</v>
      </c>
      <c r="DA155" s="34" t="s">
        <v>187</v>
      </c>
      <c r="DB155" s="42" t="s">
        <v>187</v>
      </c>
      <c r="DC155" s="34" t="s">
        <v>187</v>
      </c>
      <c r="DD155" s="36" t="s">
        <v>187</v>
      </c>
      <c r="DE155" s="34" t="s">
        <v>187</v>
      </c>
      <c r="DF155" s="42" t="s">
        <v>187</v>
      </c>
      <c r="DG155" s="34">
        <v>38</v>
      </c>
      <c r="DH155" s="36">
        <v>5.37</v>
      </c>
      <c r="DI155" s="34" t="s">
        <v>187</v>
      </c>
      <c r="DJ155" s="42" t="s">
        <v>187</v>
      </c>
      <c r="DK155" s="34">
        <v>57</v>
      </c>
      <c r="DL155" s="36">
        <v>7.4</v>
      </c>
      <c r="DM155" s="34" t="s">
        <v>187</v>
      </c>
      <c r="DN155" s="42" t="s">
        <v>187</v>
      </c>
    </row>
    <row r="156" spans="1:118" ht="14.5">
      <c r="A156" s="792" t="s">
        <v>13</v>
      </c>
      <c r="B156" s="419">
        <v>33</v>
      </c>
      <c r="C156" s="334">
        <v>3.18</v>
      </c>
      <c r="D156" s="415" t="s">
        <v>187</v>
      </c>
      <c r="E156" s="386" t="s">
        <v>187</v>
      </c>
      <c r="F156" s="157"/>
      <c r="G156" s="157"/>
      <c r="H156" s="157"/>
      <c r="I156" s="157"/>
      <c r="J156" s="792" t="s">
        <v>13</v>
      </c>
      <c r="K156" s="419">
        <v>17</v>
      </c>
      <c r="L156" s="334">
        <v>3.41</v>
      </c>
      <c r="M156" s="415" t="s">
        <v>187</v>
      </c>
      <c r="N156" s="386" t="s">
        <v>187</v>
      </c>
      <c r="AP156" s="41" t="s">
        <v>195</v>
      </c>
      <c r="AQ156" s="39">
        <v>4</v>
      </c>
      <c r="AR156" s="38">
        <v>0.71677825922708316</v>
      </c>
      <c r="AS156" s="39">
        <v>4</v>
      </c>
      <c r="AT156" s="38">
        <v>1.9027306908258463</v>
      </c>
      <c r="AU156" s="39">
        <v>3</v>
      </c>
      <c r="AV156" s="40">
        <v>0.72</v>
      </c>
      <c r="AW156" s="39">
        <v>4</v>
      </c>
      <c r="AX156" s="38">
        <v>1.96</v>
      </c>
      <c r="AY156" s="39">
        <v>11</v>
      </c>
      <c r="AZ156" s="40">
        <v>2.65</v>
      </c>
      <c r="BA156" s="39" t="s">
        <v>187</v>
      </c>
      <c r="BB156" s="38" t="s">
        <v>187</v>
      </c>
      <c r="BC156" s="39">
        <v>1</v>
      </c>
      <c r="BD156" s="40">
        <v>1.44</v>
      </c>
      <c r="BE156" s="39">
        <v>0</v>
      </c>
      <c r="BF156" s="38">
        <v>0</v>
      </c>
      <c r="BG156" s="39">
        <v>2</v>
      </c>
      <c r="BH156" s="40">
        <v>1.24</v>
      </c>
      <c r="BI156" s="39" t="s">
        <v>187</v>
      </c>
      <c r="BJ156" s="38" t="s">
        <v>187</v>
      </c>
      <c r="BK156" s="39">
        <v>18</v>
      </c>
      <c r="BL156" s="40">
        <v>5.15</v>
      </c>
      <c r="BM156" s="39" t="s">
        <v>187</v>
      </c>
      <c r="BN156" s="38" t="s">
        <v>187</v>
      </c>
      <c r="BO156" s="39">
        <v>13</v>
      </c>
      <c r="BP156" s="40">
        <v>5.4</v>
      </c>
      <c r="BQ156" s="39" t="s">
        <v>187</v>
      </c>
      <c r="BR156" s="38" t="s">
        <v>187</v>
      </c>
      <c r="BS156" s="39">
        <v>1</v>
      </c>
      <c r="BT156" s="40">
        <v>1.08</v>
      </c>
      <c r="BU156" s="39" t="s">
        <v>187</v>
      </c>
      <c r="BV156" s="38" t="s">
        <v>187</v>
      </c>
      <c r="BW156" s="39">
        <v>2</v>
      </c>
      <c r="BX156" s="40">
        <v>2.14</v>
      </c>
      <c r="BY156" s="39" t="s">
        <v>187</v>
      </c>
      <c r="BZ156" s="38" t="s">
        <v>187</v>
      </c>
      <c r="CA156" s="39">
        <v>5</v>
      </c>
      <c r="CB156" s="40">
        <v>2.36</v>
      </c>
      <c r="CC156" s="39" t="s">
        <v>187</v>
      </c>
      <c r="CD156" s="38" t="s">
        <v>187</v>
      </c>
      <c r="CE156" s="39" t="s">
        <v>187</v>
      </c>
      <c r="CF156" s="40" t="s">
        <v>187</v>
      </c>
      <c r="CG156" s="39" t="s">
        <v>187</v>
      </c>
      <c r="CH156" s="38" t="s">
        <v>187</v>
      </c>
      <c r="CI156" s="39">
        <v>5</v>
      </c>
      <c r="CJ156" s="40">
        <v>2.19</v>
      </c>
      <c r="CK156" s="39" t="s">
        <v>187</v>
      </c>
      <c r="CL156" s="38" t="s">
        <v>187</v>
      </c>
      <c r="CM156" s="39">
        <v>4</v>
      </c>
      <c r="CN156" s="40">
        <v>1.66</v>
      </c>
      <c r="CO156" s="39" t="s">
        <v>187</v>
      </c>
      <c r="CP156" s="38" t="s">
        <v>187</v>
      </c>
      <c r="CQ156" s="39">
        <v>4</v>
      </c>
      <c r="CR156" s="40">
        <v>2.14</v>
      </c>
      <c r="CS156" s="39" t="s">
        <v>187</v>
      </c>
      <c r="CT156" s="38" t="s">
        <v>187</v>
      </c>
      <c r="CU156" s="39">
        <v>7</v>
      </c>
      <c r="CV156" s="40">
        <v>3.13</v>
      </c>
      <c r="CW156" s="39" t="s">
        <v>187</v>
      </c>
      <c r="CX156" s="38" t="s">
        <v>187</v>
      </c>
      <c r="CY156" s="39">
        <v>2</v>
      </c>
      <c r="CZ156" s="40">
        <v>1.79</v>
      </c>
      <c r="DA156" s="39" t="s">
        <v>187</v>
      </c>
      <c r="DB156" s="38" t="s">
        <v>187</v>
      </c>
      <c r="DC156" s="39" t="s">
        <v>187</v>
      </c>
      <c r="DD156" s="40" t="s">
        <v>187</v>
      </c>
      <c r="DE156" s="39" t="s">
        <v>187</v>
      </c>
      <c r="DF156" s="38" t="s">
        <v>187</v>
      </c>
      <c r="DG156" s="39">
        <v>2</v>
      </c>
      <c r="DH156" s="40">
        <v>1.34</v>
      </c>
      <c r="DI156" s="39" t="s">
        <v>187</v>
      </c>
      <c r="DJ156" s="38" t="s">
        <v>187</v>
      </c>
      <c r="DK156" s="39">
        <v>3</v>
      </c>
      <c r="DL156" s="40">
        <v>2.81</v>
      </c>
      <c r="DM156" s="39" t="s">
        <v>187</v>
      </c>
      <c r="DN156" s="38" t="s">
        <v>187</v>
      </c>
    </row>
    <row r="157" spans="1:118" ht="14.5">
      <c r="A157" s="793" t="s">
        <v>14</v>
      </c>
      <c r="B157" s="417">
        <v>33</v>
      </c>
      <c r="C157" s="338">
        <v>2.95</v>
      </c>
      <c r="D157" s="418" t="s">
        <v>187</v>
      </c>
      <c r="E157" s="390" t="s">
        <v>187</v>
      </c>
      <c r="F157" s="157"/>
      <c r="G157" s="157"/>
      <c r="H157" s="157"/>
      <c r="I157" s="157"/>
      <c r="J157" s="793" t="s">
        <v>14</v>
      </c>
      <c r="K157" s="417">
        <v>23</v>
      </c>
      <c r="L157" s="338">
        <v>3.9</v>
      </c>
      <c r="M157" s="418" t="s">
        <v>187</v>
      </c>
      <c r="N157" s="390" t="s">
        <v>187</v>
      </c>
      <c r="AP157" s="55" t="s">
        <v>194</v>
      </c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</row>
    <row r="158" spans="1:118" ht="14.5">
      <c r="A158" s="792" t="s">
        <v>15</v>
      </c>
      <c r="B158" s="419">
        <v>28</v>
      </c>
      <c r="C158" s="334">
        <v>2.46</v>
      </c>
      <c r="D158" s="415" t="s">
        <v>187</v>
      </c>
      <c r="E158" s="386" t="s">
        <v>187</v>
      </c>
      <c r="F158" s="157"/>
      <c r="G158" s="157"/>
      <c r="H158" s="157"/>
      <c r="I158" s="157"/>
      <c r="J158" s="792" t="s">
        <v>15</v>
      </c>
      <c r="K158" s="419">
        <v>15</v>
      </c>
      <c r="L158" s="334">
        <v>3.16</v>
      </c>
      <c r="M158" s="415" t="s">
        <v>187</v>
      </c>
      <c r="N158" s="386" t="s">
        <v>187</v>
      </c>
      <c r="AP158" s="55" t="s">
        <v>193</v>
      </c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</row>
    <row r="159" spans="1:118" ht="14.5">
      <c r="A159" s="793" t="s">
        <v>16</v>
      </c>
      <c r="B159" s="417">
        <v>33</v>
      </c>
      <c r="C159" s="338">
        <v>2.96</v>
      </c>
      <c r="D159" s="418" t="s">
        <v>187</v>
      </c>
      <c r="E159" s="390" t="s">
        <v>187</v>
      </c>
      <c r="F159" s="157"/>
      <c r="G159" s="157"/>
      <c r="H159" s="157"/>
      <c r="I159" s="157"/>
      <c r="J159" s="793" t="s">
        <v>16</v>
      </c>
      <c r="K159" s="417">
        <v>19</v>
      </c>
      <c r="L159" s="338">
        <v>4.0199999999999996</v>
      </c>
      <c r="M159" s="418" t="s">
        <v>187</v>
      </c>
      <c r="N159" s="390" t="s">
        <v>187</v>
      </c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</row>
    <row r="160" spans="1:118" ht="14.5">
      <c r="A160" s="792" t="s">
        <v>17</v>
      </c>
      <c r="B160" s="419">
        <v>29</v>
      </c>
      <c r="C160" s="334">
        <v>3.7</v>
      </c>
      <c r="D160" s="415" t="s">
        <v>187</v>
      </c>
      <c r="E160" s="386" t="s">
        <v>187</v>
      </c>
      <c r="F160" s="157"/>
      <c r="G160" s="157"/>
      <c r="H160" s="157"/>
      <c r="I160" s="157"/>
      <c r="J160" s="792" t="s">
        <v>17</v>
      </c>
      <c r="K160" s="419">
        <v>18</v>
      </c>
      <c r="L160" s="334">
        <v>6</v>
      </c>
      <c r="M160" s="415" t="s">
        <v>187</v>
      </c>
      <c r="N160" s="386" t="s">
        <v>187</v>
      </c>
    </row>
    <row r="161" spans="1:14" ht="14.5">
      <c r="A161" s="793" t="s">
        <v>18</v>
      </c>
      <c r="B161" s="417">
        <v>20</v>
      </c>
      <c r="C161" s="338">
        <v>5.07</v>
      </c>
      <c r="D161" s="418" t="s">
        <v>187</v>
      </c>
      <c r="E161" s="390" t="s">
        <v>187</v>
      </c>
      <c r="F161" s="157"/>
      <c r="G161" s="157"/>
      <c r="H161" s="157"/>
      <c r="I161" s="157"/>
      <c r="J161" s="793" t="s">
        <v>18</v>
      </c>
      <c r="K161" s="417">
        <v>10</v>
      </c>
      <c r="L161" s="338">
        <v>5.12</v>
      </c>
      <c r="M161" s="418" t="s">
        <v>187</v>
      </c>
      <c r="N161" s="390" t="s">
        <v>187</v>
      </c>
    </row>
    <row r="162" spans="1:14" ht="14.5">
      <c r="A162" s="792" t="s">
        <v>19</v>
      </c>
      <c r="B162" s="419">
        <v>27</v>
      </c>
      <c r="C162" s="334">
        <v>3.66</v>
      </c>
      <c r="D162" s="415" t="s">
        <v>187</v>
      </c>
      <c r="E162" s="386" t="s">
        <v>187</v>
      </c>
      <c r="F162" s="157"/>
      <c r="G162" s="157"/>
      <c r="H162" s="157"/>
      <c r="I162" s="157"/>
      <c r="J162" s="792" t="s">
        <v>19</v>
      </c>
      <c r="K162" s="419">
        <v>13</v>
      </c>
      <c r="L162" s="334">
        <v>3.37</v>
      </c>
      <c r="M162" s="415" t="s">
        <v>187</v>
      </c>
      <c r="N162" s="386" t="s">
        <v>187</v>
      </c>
    </row>
    <row r="163" spans="1:14" ht="15" thickBot="1">
      <c r="A163" s="793" t="s">
        <v>20</v>
      </c>
      <c r="B163" s="417">
        <v>13</v>
      </c>
      <c r="C163" s="338">
        <v>3.0700000000000003</v>
      </c>
      <c r="D163" s="418" t="s">
        <v>187</v>
      </c>
      <c r="E163" s="390" t="s">
        <v>187</v>
      </c>
      <c r="F163" s="157"/>
      <c r="G163" s="157"/>
      <c r="H163" s="157"/>
      <c r="I163" s="157"/>
      <c r="J163" s="793" t="s">
        <v>20</v>
      </c>
      <c r="K163" s="417">
        <v>11</v>
      </c>
      <c r="L163" s="338">
        <v>5.48</v>
      </c>
      <c r="M163" s="418" t="s">
        <v>187</v>
      </c>
      <c r="N163" s="390" t="s">
        <v>187</v>
      </c>
    </row>
    <row r="164" spans="1:14" ht="14.5">
      <c r="A164" s="794" t="s">
        <v>26</v>
      </c>
      <c r="B164" s="421">
        <v>38</v>
      </c>
      <c r="C164" s="422">
        <v>1.26</v>
      </c>
      <c r="D164" s="423" t="s">
        <v>247</v>
      </c>
      <c r="E164" s="739">
        <v>3.81</v>
      </c>
      <c r="F164" s="157"/>
      <c r="G164" s="157"/>
      <c r="H164" s="157"/>
      <c r="I164" s="157"/>
      <c r="J164" s="794" t="s">
        <v>26</v>
      </c>
      <c r="K164" s="421">
        <v>17</v>
      </c>
      <c r="L164" s="422">
        <v>1.54</v>
      </c>
      <c r="M164" s="423">
        <v>19</v>
      </c>
      <c r="N164" s="739">
        <v>4.3099999999999996</v>
      </c>
    </row>
    <row r="165" spans="1:14" ht="14.5">
      <c r="A165" s="795" t="s">
        <v>25</v>
      </c>
      <c r="B165" s="425">
        <v>20</v>
      </c>
      <c r="C165" s="426">
        <v>1.67</v>
      </c>
      <c r="D165" s="427" t="s">
        <v>246</v>
      </c>
      <c r="E165" s="740">
        <v>8.27</v>
      </c>
      <c r="F165" s="157"/>
      <c r="G165" s="157"/>
      <c r="H165" s="157"/>
      <c r="I165" s="157"/>
      <c r="J165" s="795" t="s">
        <v>25</v>
      </c>
      <c r="K165" s="425">
        <v>11</v>
      </c>
      <c r="L165" s="426">
        <v>2.27</v>
      </c>
      <c r="M165" s="427" t="s">
        <v>218</v>
      </c>
      <c r="N165" s="740">
        <v>16.11</v>
      </c>
    </row>
    <row r="166" spans="1:14" ht="15" thickBot="1">
      <c r="A166" s="796" t="s">
        <v>24</v>
      </c>
      <c r="B166" s="429">
        <v>36</v>
      </c>
      <c r="C166" s="430">
        <v>1.1300000000000001</v>
      </c>
      <c r="D166" s="431">
        <v>36</v>
      </c>
      <c r="E166" s="741">
        <v>3.5100000000000002</v>
      </c>
      <c r="F166" s="157"/>
      <c r="G166" s="157"/>
      <c r="H166" s="157"/>
      <c r="I166" s="157"/>
      <c r="J166" s="796" t="s">
        <v>24</v>
      </c>
      <c r="K166" s="429">
        <v>17</v>
      </c>
      <c r="L166" s="430">
        <v>1.408435602930399</v>
      </c>
      <c r="M166" s="431">
        <v>21</v>
      </c>
      <c r="N166" s="741">
        <v>4.3622573547718382</v>
      </c>
    </row>
    <row r="167" spans="1:14" ht="15" thickBot="1">
      <c r="A167" s="1192" t="s">
        <v>200</v>
      </c>
      <c r="B167" s="1184"/>
      <c r="C167" s="1184"/>
      <c r="D167" s="1184"/>
      <c r="E167" s="1185"/>
      <c r="F167" s="157"/>
      <c r="G167" s="157"/>
      <c r="H167" s="157"/>
      <c r="I167" s="157"/>
      <c r="J167" s="1192" t="s">
        <v>200</v>
      </c>
      <c r="K167" s="1184"/>
      <c r="L167" s="1184"/>
      <c r="M167" s="1184"/>
      <c r="N167" s="1185"/>
    </row>
    <row r="168" spans="1:14" ht="14.5">
      <c r="A168" s="792" t="s">
        <v>6</v>
      </c>
      <c r="B168" s="413">
        <v>2</v>
      </c>
      <c r="C168" s="414">
        <v>0.82000000000000006</v>
      </c>
      <c r="D168" s="415" t="s">
        <v>187</v>
      </c>
      <c r="E168" s="386" t="s">
        <v>187</v>
      </c>
      <c r="F168" s="157"/>
      <c r="G168" s="157"/>
      <c r="H168" s="157"/>
      <c r="I168" s="157"/>
      <c r="J168" s="792" t="s">
        <v>6</v>
      </c>
      <c r="K168" s="413">
        <v>6</v>
      </c>
      <c r="L168" s="414">
        <v>2.04</v>
      </c>
      <c r="M168" s="415" t="s">
        <v>187</v>
      </c>
      <c r="N168" s="386" t="s">
        <v>187</v>
      </c>
    </row>
    <row r="169" spans="1:14" ht="14.5">
      <c r="A169" s="793" t="s">
        <v>7</v>
      </c>
      <c r="B169" s="417">
        <v>1</v>
      </c>
      <c r="C169" s="338">
        <v>0.28000000000000003</v>
      </c>
      <c r="D169" s="418" t="s">
        <v>187</v>
      </c>
      <c r="E169" s="390" t="s">
        <v>187</v>
      </c>
      <c r="F169" s="157"/>
      <c r="G169" s="157"/>
      <c r="H169" s="157"/>
      <c r="I169" s="157"/>
      <c r="J169" s="793" t="s">
        <v>7</v>
      </c>
      <c r="K169" s="417">
        <v>2</v>
      </c>
      <c r="L169" s="338">
        <v>1.27</v>
      </c>
      <c r="M169" s="418" t="s">
        <v>187</v>
      </c>
      <c r="N169" s="390" t="s">
        <v>187</v>
      </c>
    </row>
    <row r="170" spans="1:14" ht="14.5">
      <c r="A170" s="792" t="s">
        <v>8</v>
      </c>
      <c r="B170" s="419">
        <v>6</v>
      </c>
      <c r="C170" s="334">
        <v>2.27</v>
      </c>
      <c r="D170" s="415" t="s">
        <v>187</v>
      </c>
      <c r="E170" s="386" t="s">
        <v>187</v>
      </c>
      <c r="F170" s="157"/>
      <c r="G170" s="157"/>
      <c r="H170" s="157"/>
      <c r="I170" s="157"/>
      <c r="J170" s="792" t="s">
        <v>8</v>
      </c>
      <c r="K170" s="419">
        <v>6</v>
      </c>
      <c r="L170" s="334">
        <v>2.42</v>
      </c>
      <c r="M170" s="415" t="s">
        <v>187</v>
      </c>
      <c r="N170" s="386" t="s">
        <v>187</v>
      </c>
    </row>
    <row r="171" spans="1:14" ht="14.5">
      <c r="A171" s="793" t="s">
        <v>9</v>
      </c>
      <c r="B171" s="417">
        <v>3</v>
      </c>
      <c r="C171" s="338">
        <v>1.75</v>
      </c>
      <c r="D171" s="418" t="s">
        <v>187</v>
      </c>
      <c r="E171" s="390" t="s">
        <v>187</v>
      </c>
      <c r="F171" s="157"/>
      <c r="G171" s="157"/>
      <c r="H171" s="157"/>
      <c r="I171" s="157"/>
      <c r="J171" s="793" t="s">
        <v>9</v>
      </c>
      <c r="K171" s="417" t="s">
        <v>226</v>
      </c>
      <c r="L171" s="338">
        <v>3.88</v>
      </c>
      <c r="M171" s="418" t="s">
        <v>187</v>
      </c>
      <c r="N171" s="390" t="s">
        <v>187</v>
      </c>
    </row>
    <row r="172" spans="1:14" ht="14.5">
      <c r="A172" s="792" t="s">
        <v>10</v>
      </c>
      <c r="B172" s="419">
        <v>2</v>
      </c>
      <c r="C172" s="334">
        <v>0.8</v>
      </c>
      <c r="D172" s="415" t="s">
        <v>187</v>
      </c>
      <c r="E172" s="386" t="s">
        <v>187</v>
      </c>
      <c r="F172" s="157"/>
      <c r="G172" s="157"/>
      <c r="H172" s="157"/>
      <c r="I172" s="157"/>
      <c r="J172" s="792" t="s">
        <v>10</v>
      </c>
      <c r="K172" s="419">
        <v>3</v>
      </c>
      <c r="L172" s="334">
        <v>2.15</v>
      </c>
      <c r="M172" s="415" t="s">
        <v>187</v>
      </c>
      <c r="N172" s="386" t="s">
        <v>187</v>
      </c>
    </row>
    <row r="173" spans="1:14" ht="14.5">
      <c r="A173" s="793" t="s">
        <v>11</v>
      </c>
      <c r="B173" s="417">
        <v>3</v>
      </c>
      <c r="C173" s="338">
        <v>1.5</v>
      </c>
      <c r="D173" s="418" t="s">
        <v>187</v>
      </c>
      <c r="E173" s="390" t="s">
        <v>187</v>
      </c>
      <c r="F173" s="157"/>
      <c r="G173" s="157"/>
      <c r="H173" s="157"/>
      <c r="I173" s="157"/>
      <c r="J173" s="793" t="s">
        <v>11</v>
      </c>
      <c r="K173" s="417" t="s">
        <v>187</v>
      </c>
      <c r="L173" s="338" t="s">
        <v>187</v>
      </c>
      <c r="M173" s="418" t="s">
        <v>187</v>
      </c>
      <c r="N173" s="390" t="s">
        <v>187</v>
      </c>
    </row>
    <row r="174" spans="1:14" ht="14.5">
      <c r="A174" s="792" t="s">
        <v>12</v>
      </c>
      <c r="B174" s="419">
        <v>3</v>
      </c>
      <c r="C174" s="334">
        <v>0.95000000000000007</v>
      </c>
      <c r="D174" s="415" t="s">
        <v>187</v>
      </c>
      <c r="E174" s="386" t="s">
        <v>187</v>
      </c>
      <c r="F174" s="157"/>
      <c r="G174" s="157"/>
      <c r="H174" s="157"/>
      <c r="I174" s="157"/>
      <c r="J174" s="792" t="s">
        <v>12</v>
      </c>
      <c r="K174" s="419">
        <v>5</v>
      </c>
      <c r="L174" s="334">
        <v>2.2400000000000002</v>
      </c>
      <c r="M174" s="415" t="s">
        <v>187</v>
      </c>
      <c r="N174" s="386" t="s">
        <v>187</v>
      </c>
    </row>
    <row r="175" spans="1:14" ht="14.5">
      <c r="A175" s="793" t="s">
        <v>21</v>
      </c>
      <c r="B175" s="417">
        <v>2</v>
      </c>
      <c r="C175" s="338">
        <v>1.72</v>
      </c>
      <c r="D175" s="418" t="s">
        <v>187</v>
      </c>
      <c r="E175" s="390" t="s">
        <v>187</v>
      </c>
      <c r="F175" s="157"/>
      <c r="G175" s="157"/>
      <c r="H175" s="157"/>
      <c r="I175" s="157"/>
      <c r="J175" s="793" t="s">
        <v>21</v>
      </c>
      <c r="K175" s="417">
        <v>0</v>
      </c>
      <c r="L175" s="338">
        <v>0</v>
      </c>
      <c r="M175" s="418" t="s">
        <v>187</v>
      </c>
      <c r="N175" s="390" t="s">
        <v>187</v>
      </c>
    </row>
    <row r="176" spans="1:14" ht="14.5">
      <c r="A176" s="792" t="s">
        <v>13</v>
      </c>
      <c r="B176" s="419" t="s">
        <v>227</v>
      </c>
      <c r="C176" s="334">
        <v>1.41</v>
      </c>
      <c r="D176" s="415" t="s">
        <v>187</v>
      </c>
      <c r="E176" s="386" t="s">
        <v>187</v>
      </c>
      <c r="F176" s="157"/>
      <c r="G176" s="157"/>
      <c r="H176" s="157"/>
      <c r="I176" s="157"/>
      <c r="J176" s="792" t="s">
        <v>13</v>
      </c>
      <c r="K176" s="419">
        <v>3</v>
      </c>
      <c r="L176" s="334">
        <v>1.44</v>
      </c>
      <c r="M176" s="415" t="s">
        <v>187</v>
      </c>
      <c r="N176" s="386" t="s">
        <v>187</v>
      </c>
    </row>
    <row r="177" spans="1:14" ht="14.5">
      <c r="A177" s="793" t="s">
        <v>14</v>
      </c>
      <c r="B177" s="417">
        <v>1</v>
      </c>
      <c r="C177" s="338">
        <v>0.39</v>
      </c>
      <c r="D177" s="418" t="s">
        <v>187</v>
      </c>
      <c r="E177" s="390" t="s">
        <v>187</v>
      </c>
      <c r="F177" s="157"/>
      <c r="G177" s="157"/>
      <c r="H177" s="157"/>
      <c r="I177" s="157"/>
      <c r="J177" s="793" t="s">
        <v>14</v>
      </c>
      <c r="K177" s="417">
        <v>2</v>
      </c>
      <c r="L177" s="338">
        <v>1.25</v>
      </c>
      <c r="M177" s="418" t="s">
        <v>187</v>
      </c>
      <c r="N177" s="390" t="s">
        <v>187</v>
      </c>
    </row>
    <row r="178" spans="1:14" ht="14.5">
      <c r="A178" s="792" t="s">
        <v>15</v>
      </c>
      <c r="B178" s="419">
        <v>1</v>
      </c>
      <c r="C178" s="334">
        <v>0.46</v>
      </c>
      <c r="D178" s="415" t="s">
        <v>187</v>
      </c>
      <c r="E178" s="386" t="s">
        <v>187</v>
      </c>
      <c r="F178" s="157"/>
      <c r="G178" s="157"/>
      <c r="H178" s="157"/>
      <c r="I178" s="157"/>
      <c r="J178" s="792" t="s">
        <v>15</v>
      </c>
      <c r="K178" s="419">
        <v>2</v>
      </c>
      <c r="L178" s="334">
        <v>1.1200000000000001</v>
      </c>
      <c r="M178" s="415" t="s">
        <v>187</v>
      </c>
      <c r="N178" s="386" t="s">
        <v>187</v>
      </c>
    </row>
    <row r="179" spans="1:14" ht="14.5">
      <c r="A179" s="793" t="s">
        <v>16</v>
      </c>
      <c r="B179" s="417">
        <v>1</v>
      </c>
      <c r="C179" s="338">
        <v>0.57000000000000006</v>
      </c>
      <c r="D179" s="418" t="s">
        <v>187</v>
      </c>
      <c r="E179" s="390" t="s">
        <v>187</v>
      </c>
      <c r="F179" s="157"/>
      <c r="G179" s="157"/>
      <c r="H179" s="157"/>
      <c r="I179" s="157"/>
      <c r="J179" s="793" t="s">
        <v>16</v>
      </c>
      <c r="K179" s="417">
        <v>3</v>
      </c>
      <c r="L179" s="338">
        <v>1.83</v>
      </c>
      <c r="M179" s="418" t="s">
        <v>187</v>
      </c>
      <c r="N179" s="390" t="s">
        <v>187</v>
      </c>
    </row>
    <row r="180" spans="1:14" ht="14.5">
      <c r="A180" s="792" t="s">
        <v>17</v>
      </c>
      <c r="B180" s="419">
        <v>0</v>
      </c>
      <c r="C180" s="334">
        <v>0.31</v>
      </c>
      <c r="D180" s="415" t="s">
        <v>187</v>
      </c>
      <c r="E180" s="386" t="s">
        <v>187</v>
      </c>
      <c r="F180" s="157"/>
      <c r="G180" s="157"/>
      <c r="H180" s="157"/>
      <c r="I180" s="157"/>
      <c r="J180" s="792" t="s">
        <v>17</v>
      </c>
      <c r="K180" s="419">
        <v>2</v>
      </c>
      <c r="L180" s="334">
        <v>1.9</v>
      </c>
      <c r="M180" s="415" t="s">
        <v>187</v>
      </c>
      <c r="N180" s="386" t="s">
        <v>187</v>
      </c>
    </row>
    <row r="181" spans="1:14" ht="14.5">
      <c r="A181" s="793" t="s">
        <v>18</v>
      </c>
      <c r="B181" s="417">
        <v>0</v>
      </c>
      <c r="C181" s="338">
        <v>0.36</v>
      </c>
      <c r="D181" s="418" t="s">
        <v>187</v>
      </c>
      <c r="E181" s="390" t="s">
        <v>187</v>
      </c>
      <c r="F181" s="157"/>
      <c r="G181" s="157"/>
      <c r="H181" s="157"/>
      <c r="I181" s="157"/>
      <c r="J181" s="793" t="s">
        <v>18</v>
      </c>
      <c r="K181" s="417">
        <v>0</v>
      </c>
      <c r="L181" s="338">
        <v>0.11</v>
      </c>
      <c r="M181" s="418" t="s">
        <v>187</v>
      </c>
      <c r="N181" s="390" t="s">
        <v>187</v>
      </c>
    </row>
    <row r="182" spans="1:14" ht="14.5">
      <c r="A182" s="792" t="s">
        <v>19</v>
      </c>
      <c r="B182" s="419">
        <v>2</v>
      </c>
      <c r="C182" s="334">
        <v>0.8</v>
      </c>
      <c r="D182" s="415" t="s">
        <v>187</v>
      </c>
      <c r="E182" s="386" t="s">
        <v>187</v>
      </c>
      <c r="F182" s="157"/>
      <c r="G182" s="157"/>
      <c r="H182" s="157"/>
      <c r="I182" s="157"/>
      <c r="J182" s="792" t="s">
        <v>19</v>
      </c>
      <c r="K182" s="419">
        <v>5</v>
      </c>
      <c r="L182" s="334">
        <v>2.06</v>
      </c>
      <c r="M182" s="415" t="s">
        <v>187</v>
      </c>
      <c r="N182" s="386" t="s">
        <v>187</v>
      </c>
    </row>
    <row r="183" spans="1:14" ht="15" thickBot="1">
      <c r="A183" s="793" t="s">
        <v>20</v>
      </c>
      <c r="B183" s="417">
        <v>3</v>
      </c>
      <c r="C183" s="338">
        <v>1.7</v>
      </c>
      <c r="D183" s="418" t="s">
        <v>187</v>
      </c>
      <c r="E183" s="390" t="s">
        <v>187</v>
      </c>
      <c r="F183" s="157"/>
      <c r="G183" s="157"/>
      <c r="H183" s="157"/>
      <c r="I183" s="157"/>
      <c r="J183" s="793" t="s">
        <v>20</v>
      </c>
      <c r="K183" s="417">
        <v>11</v>
      </c>
      <c r="L183" s="338">
        <v>5.48</v>
      </c>
      <c r="M183" s="418" t="s">
        <v>187</v>
      </c>
      <c r="N183" s="390" t="s">
        <v>187</v>
      </c>
    </row>
    <row r="184" spans="1:14" ht="14.5">
      <c r="A184" s="794" t="s">
        <v>26</v>
      </c>
      <c r="B184" s="421">
        <v>2</v>
      </c>
      <c r="C184" s="422">
        <v>0.27</v>
      </c>
      <c r="D184" s="423">
        <v>10</v>
      </c>
      <c r="E184" s="739">
        <v>2.36</v>
      </c>
      <c r="F184" s="157"/>
      <c r="G184" s="157"/>
      <c r="H184" s="157"/>
      <c r="I184" s="157"/>
      <c r="J184" s="794" t="s">
        <v>26</v>
      </c>
      <c r="K184" s="421">
        <v>3</v>
      </c>
      <c r="L184" s="422">
        <v>0.64</v>
      </c>
      <c r="M184" s="423">
        <v>7</v>
      </c>
      <c r="N184" s="739">
        <v>2.79</v>
      </c>
    </row>
    <row r="185" spans="1:14" ht="14.5">
      <c r="A185" s="795" t="s">
        <v>25</v>
      </c>
      <c r="B185" s="425">
        <v>3</v>
      </c>
      <c r="C185" s="426">
        <v>0.81</v>
      </c>
      <c r="D185" s="427">
        <v>11</v>
      </c>
      <c r="E185" s="740">
        <v>4.75</v>
      </c>
      <c r="F185" s="157"/>
      <c r="G185" s="157"/>
      <c r="H185" s="157"/>
      <c r="I185" s="157"/>
      <c r="J185" s="795" t="s">
        <v>25</v>
      </c>
      <c r="K185" s="425">
        <v>5</v>
      </c>
      <c r="L185" s="426">
        <v>1.37</v>
      </c>
      <c r="M185" s="427">
        <v>13</v>
      </c>
      <c r="N185" s="740">
        <v>10.69</v>
      </c>
    </row>
    <row r="186" spans="1:14" ht="15" thickBot="1">
      <c r="A186" s="796" t="s">
        <v>24</v>
      </c>
      <c r="B186" s="429">
        <v>2</v>
      </c>
      <c r="C186" s="430">
        <v>0.26</v>
      </c>
      <c r="D186" s="431">
        <v>10</v>
      </c>
      <c r="E186" s="741">
        <v>2.14</v>
      </c>
      <c r="F186" s="157"/>
      <c r="G186" s="157"/>
      <c r="H186" s="157"/>
      <c r="I186" s="157"/>
      <c r="J186" s="796" t="s">
        <v>24</v>
      </c>
      <c r="K186" s="429">
        <v>3</v>
      </c>
      <c r="L186" s="430">
        <v>0.59462299715635547</v>
      </c>
      <c r="M186" s="431">
        <v>8</v>
      </c>
      <c r="N186" s="741">
        <v>2.7537960766964478</v>
      </c>
    </row>
    <row r="187" spans="1:14" ht="15" thickBot="1">
      <c r="A187" s="1192" t="s">
        <v>199</v>
      </c>
      <c r="B187" s="1184"/>
      <c r="C187" s="1184"/>
      <c r="D187" s="1184"/>
      <c r="E187" s="1185"/>
      <c r="F187" s="157"/>
      <c r="G187" s="157"/>
      <c r="H187" s="157"/>
      <c r="I187" s="157"/>
      <c r="J187" s="1192" t="s">
        <v>199</v>
      </c>
      <c r="K187" s="1184"/>
      <c r="L187" s="1184"/>
      <c r="M187" s="1184"/>
      <c r="N187" s="1185"/>
    </row>
    <row r="188" spans="1:14" ht="14.5">
      <c r="A188" s="792" t="s">
        <v>6</v>
      </c>
      <c r="B188" s="413">
        <v>6</v>
      </c>
      <c r="C188" s="414">
        <v>1.59</v>
      </c>
      <c r="D188" s="415" t="s">
        <v>187</v>
      </c>
      <c r="E188" s="386" t="s">
        <v>187</v>
      </c>
      <c r="F188" s="157"/>
      <c r="G188" s="157"/>
      <c r="H188" s="157"/>
      <c r="I188" s="157"/>
      <c r="J188" s="792" t="s">
        <v>6</v>
      </c>
      <c r="K188" s="413">
        <v>3</v>
      </c>
      <c r="L188" s="414">
        <v>1.3</v>
      </c>
      <c r="M188" s="415" t="s">
        <v>187</v>
      </c>
      <c r="N188" s="386" t="s">
        <v>187</v>
      </c>
    </row>
    <row r="189" spans="1:14" ht="14.5">
      <c r="A189" s="793" t="s">
        <v>7</v>
      </c>
      <c r="B189" s="417">
        <v>7</v>
      </c>
      <c r="C189" s="338">
        <v>1.3800000000000001</v>
      </c>
      <c r="D189" s="418" t="s">
        <v>187</v>
      </c>
      <c r="E189" s="390" t="s">
        <v>187</v>
      </c>
      <c r="F189" s="157"/>
      <c r="G189" s="157"/>
      <c r="H189" s="157"/>
      <c r="I189" s="157"/>
      <c r="J189" s="793" t="s">
        <v>7</v>
      </c>
      <c r="K189" s="417">
        <v>6</v>
      </c>
      <c r="L189" s="338">
        <v>2.2000000000000002</v>
      </c>
      <c r="M189" s="418" t="s">
        <v>187</v>
      </c>
      <c r="N189" s="390" t="s">
        <v>187</v>
      </c>
    </row>
    <row r="190" spans="1:14" ht="14.5">
      <c r="A190" s="792" t="s">
        <v>8</v>
      </c>
      <c r="B190" s="419" t="s">
        <v>227</v>
      </c>
      <c r="C190" s="334">
        <v>1.1200000000000001</v>
      </c>
      <c r="D190" s="415" t="s">
        <v>187</v>
      </c>
      <c r="E190" s="386" t="s">
        <v>187</v>
      </c>
      <c r="F190" s="157"/>
      <c r="G190" s="157"/>
      <c r="H190" s="157"/>
      <c r="I190" s="157"/>
      <c r="J190" s="792" t="s">
        <v>8</v>
      </c>
      <c r="K190" s="419" t="s">
        <v>227</v>
      </c>
      <c r="L190" s="334">
        <v>2.2999999999999998</v>
      </c>
      <c r="M190" s="415" t="s">
        <v>187</v>
      </c>
      <c r="N190" s="386" t="s">
        <v>187</v>
      </c>
    </row>
    <row r="191" spans="1:14" ht="14.5">
      <c r="A191" s="793" t="s">
        <v>9</v>
      </c>
      <c r="B191" s="417">
        <v>5</v>
      </c>
      <c r="C191" s="338">
        <v>2.37</v>
      </c>
      <c r="D191" s="418" t="s">
        <v>187</v>
      </c>
      <c r="E191" s="390" t="s">
        <v>187</v>
      </c>
      <c r="F191" s="157"/>
      <c r="G191" s="157"/>
      <c r="H191" s="157"/>
      <c r="I191" s="157"/>
      <c r="J191" s="793" t="s">
        <v>9</v>
      </c>
      <c r="K191" s="417">
        <v>2</v>
      </c>
      <c r="L191" s="338">
        <v>2.2000000000000002</v>
      </c>
      <c r="M191" s="418" t="s">
        <v>187</v>
      </c>
      <c r="N191" s="390" t="s">
        <v>187</v>
      </c>
    </row>
    <row r="192" spans="1:14" ht="14.5">
      <c r="A192" s="792" t="s">
        <v>10</v>
      </c>
      <c r="B192" s="419">
        <v>7</v>
      </c>
      <c r="C192" s="334">
        <v>2.63</v>
      </c>
      <c r="D192" s="415" t="s">
        <v>187</v>
      </c>
      <c r="E192" s="386" t="s">
        <v>187</v>
      </c>
      <c r="F192" s="157"/>
      <c r="G192" s="157"/>
      <c r="H192" s="157"/>
      <c r="I192" s="157"/>
      <c r="J192" s="792" t="s">
        <v>10</v>
      </c>
      <c r="K192" s="419">
        <v>3</v>
      </c>
      <c r="L192" s="334">
        <v>2.15</v>
      </c>
      <c r="M192" s="415" t="s">
        <v>187</v>
      </c>
      <c r="N192" s="386" t="s">
        <v>187</v>
      </c>
    </row>
    <row r="193" spans="1:14" ht="14.5">
      <c r="A193" s="793" t="s">
        <v>11</v>
      </c>
      <c r="B193" s="417">
        <v>6</v>
      </c>
      <c r="C193" s="338">
        <v>2.16</v>
      </c>
      <c r="D193" s="418" t="s">
        <v>187</v>
      </c>
      <c r="E193" s="390" t="s">
        <v>187</v>
      </c>
      <c r="F193" s="157"/>
      <c r="G193" s="157"/>
      <c r="H193" s="157"/>
      <c r="I193" s="157"/>
      <c r="J193" s="793" t="s">
        <v>11</v>
      </c>
      <c r="K193" s="417" t="s">
        <v>187</v>
      </c>
      <c r="L193" s="338" t="s">
        <v>187</v>
      </c>
      <c r="M193" s="418" t="s">
        <v>187</v>
      </c>
      <c r="N193" s="390" t="s">
        <v>187</v>
      </c>
    </row>
    <row r="194" spans="1:14" ht="14.5">
      <c r="A194" s="792" t="s">
        <v>12</v>
      </c>
      <c r="B194" s="419">
        <v>7</v>
      </c>
      <c r="C194" s="334">
        <v>1.33</v>
      </c>
      <c r="D194" s="415" t="s">
        <v>187</v>
      </c>
      <c r="E194" s="386" t="s">
        <v>187</v>
      </c>
      <c r="F194" s="157"/>
      <c r="G194" s="157"/>
      <c r="H194" s="157"/>
      <c r="I194" s="157"/>
      <c r="J194" s="792" t="s">
        <v>12</v>
      </c>
      <c r="K194" s="419">
        <v>4</v>
      </c>
      <c r="L194" s="334">
        <v>1.83</v>
      </c>
      <c r="M194" s="415" t="s">
        <v>187</v>
      </c>
      <c r="N194" s="386" t="s">
        <v>187</v>
      </c>
    </row>
    <row r="195" spans="1:14" ht="14.5">
      <c r="A195" s="793" t="s">
        <v>21</v>
      </c>
      <c r="B195" s="417">
        <v>10</v>
      </c>
      <c r="C195" s="338">
        <v>3.09</v>
      </c>
      <c r="D195" s="418" t="s">
        <v>187</v>
      </c>
      <c r="E195" s="390" t="s">
        <v>187</v>
      </c>
      <c r="F195" s="157"/>
      <c r="G195" s="157"/>
      <c r="H195" s="157"/>
      <c r="I195" s="157"/>
      <c r="J195" s="793" t="s">
        <v>21</v>
      </c>
      <c r="K195" s="417">
        <v>9</v>
      </c>
      <c r="L195" s="338">
        <v>5.2</v>
      </c>
      <c r="M195" s="418" t="s">
        <v>187</v>
      </c>
      <c r="N195" s="390" t="s">
        <v>187</v>
      </c>
    </row>
    <row r="196" spans="1:14" ht="14.5">
      <c r="A196" s="792" t="s">
        <v>13</v>
      </c>
      <c r="B196" s="419">
        <v>6</v>
      </c>
      <c r="C196" s="334">
        <v>1.56</v>
      </c>
      <c r="D196" s="415" t="s">
        <v>187</v>
      </c>
      <c r="E196" s="386" t="s">
        <v>187</v>
      </c>
      <c r="F196" s="157"/>
      <c r="G196" s="157"/>
      <c r="H196" s="157"/>
      <c r="I196" s="157"/>
      <c r="J196" s="792" t="s">
        <v>13</v>
      </c>
      <c r="K196" s="419">
        <v>5</v>
      </c>
      <c r="L196" s="334">
        <v>2</v>
      </c>
      <c r="M196" s="415" t="s">
        <v>187</v>
      </c>
      <c r="N196" s="386" t="s">
        <v>187</v>
      </c>
    </row>
    <row r="197" spans="1:14" ht="14.5">
      <c r="A197" s="793" t="s">
        <v>14</v>
      </c>
      <c r="B197" s="417">
        <v>5</v>
      </c>
      <c r="C197" s="338">
        <v>1.35</v>
      </c>
      <c r="D197" s="418" t="s">
        <v>187</v>
      </c>
      <c r="E197" s="390" t="s">
        <v>187</v>
      </c>
      <c r="F197" s="157"/>
      <c r="G197" s="157"/>
      <c r="H197" s="157"/>
      <c r="I197" s="157"/>
      <c r="J197" s="793" t="s">
        <v>14</v>
      </c>
      <c r="K197" s="417">
        <v>2</v>
      </c>
      <c r="L197" s="338">
        <v>1.28</v>
      </c>
      <c r="M197" s="418" t="s">
        <v>187</v>
      </c>
      <c r="N197" s="390" t="s">
        <v>187</v>
      </c>
    </row>
    <row r="198" spans="1:14" ht="14.5">
      <c r="A198" s="792" t="s">
        <v>15</v>
      </c>
      <c r="B198" s="419" t="s">
        <v>215</v>
      </c>
      <c r="C198" s="334">
        <v>1.19</v>
      </c>
      <c r="D198" s="415" t="s">
        <v>187</v>
      </c>
      <c r="E198" s="386" t="s">
        <v>187</v>
      </c>
      <c r="F198" s="157"/>
      <c r="G198" s="157"/>
      <c r="H198" s="157"/>
      <c r="I198" s="157"/>
      <c r="J198" s="792" t="s">
        <v>15</v>
      </c>
      <c r="K198" s="419">
        <v>5</v>
      </c>
      <c r="L198" s="334">
        <v>1.99</v>
      </c>
      <c r="M198" s="415" t="s">
        <v>187</v>
      </c>
      <c r="N198" s="386" t="s">
        <v>187</v>
      </c>
    </row>
    <row r="199" spans="1:14" ht="14.5">
      <c r="A199" s="793" t="s">
        <v>16</v>
      </c>
      <c r="B199" s="417">
        <v>7</v>
      </c>
      <c r="C199" s="338">
        <v>1.54</v>
      </c>
      <c r="D199" s="418" t="s">
        <v>187</v>
      </c>
      <c r="E199" s="390" t="s">
        <v>187</v>
      </c>
      <c r="F199" s="157"/>
      <c r="G199" s="157"/>
      <c r="H199" s="157"/>
      <c r="I199" s="157"/>
      <c r="J199" s="793" t="s">
        <v>16</v>
      </c>
      <c r="K199" s="417">
        <v>5</v>
      </c>
      <c r="L199" s="338">
        <v>2.2799999999999998</v>
      </c>
      <c r="M199" s="418" t="s">
        <v>187</v>
      </c>
      <c r="N199" s="390" t="s">
        <v>187</v>
      </c>
    </row>
    <row r="200" spans="1:14" ht="14.5">
      <c r="A200" s="792" t="s">
        <v>17</v>
      </c>
      <c r="B200" s="419">
        <v>6</v>
      </c>
      <c r="C200" s="334">
        <v>1.95</v>
      </c>
      <c r="D200" s="415" t="s">
        <v>187</v>
      </c>
      <c r="E200" s="386" t="s">
        <v>187</v>
      </c>
      <c r="F200" s="157"/>
      <c r="G200" s="157"/>
      <c r="H200" s="157"/>
      <c r="I200" s="157"/>
      <c r="J200" s="792" t="s">
        <v>17</v>
      </c>
      <c r="K200" s="419">
        <v>7</v>
      </c>
      <c r="L200" s="334">
        <v>4.34</v>
      </c>
      <c r="M200" s="415" t="s">
        <v>187</v>
      </c>
      <c r="N200" s="386" t="s">
        <v>187</v>
      </c>
    </row>
    <row r="201" spans="1:14" ht="14.5">
      <c r="A201" s="793" t="s">
        <v>18</v>
      </c>
      <c r="B201" s="417">
        <v>4</v>
      </c>
      <c r="C201" s="338">
        <v>2.31</v>
      </c>
      <c r="D201" s="418" t="s">
        <v>187</v>
      </c>
      <c r="E201" s="390" t="s">
        <v>187</v>
      </c>
      <c r="F201" s="157"/>
      <c r="G201" s="157"/>
      <c r="H201" s="157"/>
      <c r="I201" s="157"/>
      <c r="J201" s="793" t="s">
        <v>18</v>
      </c>
      <c r="K201" s="417">
        <v>3</v>
      </c>
      <c r="L201" s="338">
        <v>3.04</v>
      </c>
      <c r="M201" s="418" t="s">
        <v>187</v>
      </c>
      <c r="N201" s="390" t="s">
        <v>187</v>
      </c>
    </row>
    <row r="202" spans="1:14" ht="14.5">
      <c r="A202" s="792" t="s">
        <v>19</v>
      </c>
      <c r="B202" s="419">
        <v>7</v>
      </c>
      <c r="C202" s="334">
        <v>2.23</v>
      </c>
      <c r="D202" s="415" t="s">
        <v>187</v>
      </c>
      <c r="E202" s="386" t="s">
        <v>187</v>
      </c>
      <c r="F202" s="157"/>
      <c r="G202" s="157"/>
      <c r="H202" s="157"/>
      <c r="I202" s="157"/>
      <c r="J202" s="792" t="s">
        <v>19</v>
      </c>
      <c r="K202" s="419">
        <v>7</v>
      </c>
      <c r="L202" s="334">
        <v>2.5099999999999998</v>
      </c>
      <c r="M202" s="415" t="s">
        <v>187</v>
      </c>
      <c r="N202" s="386" t="s">
        <v>187</v>
      </c>
    </row>
    <row r="203" spans="1:14" ht="15" thickBot="1">
      <c r="A203" s="793" t="s">
        <v>20</v>
      </c>
      <c r="B203" s="417">
        <v>4</v>
      </c>
      <c r="C203" s="338">
        <v>1.84</v>
      </c>
      <c r="D203" s="418" t="s">
        <v>187</v>
      </c>
      <c r="E203" s="390" t="s">
        <v>187</v>
      </c>
      <c r="F203" s="157"/>
      <c r="G203" s="157"/>
      <c r="H203" s="157"/>
      <c r="I203" s="157"/>
      <c r="J203" s="793" t="s">
        <v>20</v>
      </c>
      <c r="K203" s="417">
        <v>0</v>
      </c>
      <c r="L203" s="338">
        <v>0.11</v>
      </c>
      <c r="M203" s="418" t="s">
        <v>187</v>
      </c>
      <c r="N203" s="390" t="s">
        <v>187</v>
      </c>
    </row>
    <row r="204" spans="1:14" ht="14.5">
      <c r="A204" s="794" t="s">
        <v>26</v>
      </c>
      <c r="B204" s="421">
        <v>6</v>
      </c>
      <c r="C204" s="422">
        <v>0.59</v>
      </c>
      <c r="D204" s="423">
        <v>11</v>
      </c>
      <c r="E204" s="739">
        <v>2.39</v>
      </c>
      <c r="F204" s="157"/>
      <c r="G204" s="157"/>
      <c r="H204" s="157"/>
      <c r="I204" s="157"/>
      <c r="J204" s="794" t="s">
        <v>26</v>
      </c>
      <c r="K204" s="421">
        <v>4</v>
      </c>
      <c r="L204" s="422">
        <v>0.67</v>
      </c>
      <c r="M204" s="423">
        <v>7</v>
      </c>
      <c r="N204" s="739">
        <v>2.52</v>
      </c>
    </row>
    <row r="205" spans="1:14" ht="14.5">
      <c r="A205" s="795" t="s">
        <v>25</v>
      </c>
      <c r="B205" s="425" t="s">
        <v>215</v>
      </c>
      <c r="C205" s="426">
        <v>0.79</v>
      </c>
      <c r="D205" s="427" t="s">
        <v>234</v>
      </c>
      <c r="E205" s="740">
        <v>6.5200000000000005</v>
      </c>
      <c r="F205" s="157"/>
      <c r="G205" s="157"/>
      <c r="H205" s="157"/>
      <c r="I205" s="157"/>
      <c r="J205" s="795" t="s">
        <v>25</v>
      </c>
      <c r="K205" s="425" t="s">
        <v>228</v>
      </c>
      <c r="L205" s="426">
        <v>1.41</v>
      </c>
      <c r="M205" s="427" t="s">
        <v>191</v>
      </c>
      <c r="N205" s="740">
        <v>11.67</v>
      </c>
    </row>
    <row r="206" spans="1:14" ht="15" thickBot="1">
      <c r="A206" s="796" t="s">
        <v>24</v>
      </c>
      <c r="B206" s="429" t="s">
        <v>214</v>
      </c>
      <c r="C206" s="430">
        <v>0.53</v>
      </c>
      <c r="D206" s="431">
        <v>12</v>
      </c>
      <c r="E206" s="741">
        <v>2.25</v>
      </c>
      <c r="F206" s="157"/>
      <c r="G206" s="157"/>
      <c r="H206" s="157"/>
      <c r="I206" s="157"/>
      <c r="J206" s="796" t="s">
        <v>24</v>
      </c>
      <c r="K206" s="429">
        <v>4</v>
      </c>
      <c r="L206" s="430">
        <v>0.61651180080219747</v>
      </c>
      <c r="M206" s="431">
        <v>8</v>
      </c>
      <c r="N206" s="741">
        <v>2.6114375207329341</v>
      </c>
    </row>
    <row r="207" spans="1:14" ht="15" thickBot="1">
      <c r="A207" s="1192" t="s">
        <v>198</v>
      </c>
      <c r="B207" s="1184"/>
      <c r="C207" s="1184"/>
      <c r="D207" s="1184"/>
      <c r="E207" s="1185"/>
      <c r="F207" s="157"/>
      <c r="G207" s="157"/>
      <c r="H207" s="157"/>
      <c r="I207" s="157"/>
      <c r="J207" s="1192" t="s">
        <v>198</v>
      </c>
      <c r="K207" s="1184"/>
      <c r="L207" s="1184"/>
      <c r="M207" s="1184"/>
      <c r="N207" s="1185"/>
    </row>
    <row r="208" spans="1:14" ht="14.5">
      <c r="A208" s="792" t="s">
        <v>6</v>
      </c>
      <c r="B208" s="413">
        <v>13</v>
      </c>
      <c r="C208" s="414">
        <v>2.16</v>
      </c>
      <c r="D208" s="415" t="s">
        <v>187</v>
      </c>
      <c r="E208" s="386" t="s">
        <v>187</v>
      </c>
      <c r="F208" s="157"/>
      <c r="G208" s="157"/>
      <c r="H208" s="157"/>
      <c r="I208" s="157"/>
      <c r="J208" s="792" t="s">
        <v>6</v>
      </c>
      <c r="K208" s="413">
        <v>6</v>
      </c>
      <c r="L208" s="414">
        <v>2.0099999999999998</v>
      </c>
      <c r="M208" s="415" t="s">
        <v>187</v>
      </c>
      <c r="N208" s="386" t="s">
        <v>187</v>
      </c>
    </row>
    <row r="209" spans="1:14" ht="14.5">
      <c r="A209" s="793" t="s">
        <v>7</v>
      </c>
      <c r="B209" s="417">
        <v>10</v>
      </c>
      <c r="C209" s="338">
        <v>1.68</v>
      </c>
      <c r="D209" s="418" t="s">
        <v>187</v>
      </c>
      <c r="E209" s="390" t="s">
        <v>187</v>
      </c>
      <c r="F209" s="157"/>
      <c r="G209" s="157"/>
      <c r="H209" s="157"/>
      <c r="I209" s="157"/>
      <c r="J209" s="793" t="s">
        <v>7</v>
      </c>
      <c r="K209" s="417">
        <v>7</v>
      </c>
      <c r="L209" s="338">
        <v>2.4500000000000002</v>
      </c>
      <c r="M209" s="418" t="s">
        <v>187</v>
      </c>
      <c r="N209" s="390" t="s">
        <v>187</v>
      </c>
    </row>
    <row r="210" spans="1:14" ht="14.5">
      <c r="A210" s="792" t="s">
        <v>8</v>
      </c>
      <c r="B210" s="419">
        <v>10</v>
      </c>
      <c r="C210" s="334">
        <v>3.0300000000000002</v>
      </c>
      <c r="D210" s="415" t="s">
        <v>187</v>
      </c>
      <c r="E210" s="386" t="s">
        <v>187</v>
      </c>
      <c r="F210" s="157"/>
      <c r="G210" s="157"/>
      <c r="H210" s="157"/>
      <c r="I210" s="157"/>
      <c r="J210" s="792" t="s">
        <v>8</v>
      </c>
      <c r="K210" s="419" t="s">
        <v>226</v>
      </c>
      <c r="L210" s="334">
        <v>3.38</v>
      </c>
      <c r="M210" s="415" t="s">
        <v>187</v>
      </c>
      <c r="N210" s="386" t="s">
        <v>187</v>
      </c>
    </row>
    <row r="211" spans="1:14" ht="14.5">
      <c r="A211" s="793" t="s">
        <v>9</v>
      </c>
      <c r="B211" s="417">
        <v>9</v>
      </c>
      <c r="C211" s="338">
        <v>3.24</v>
      </c>
      <c r="D211" s="418" t="s">
        <v>187</v>
      </c>
      <c r="E211" s="390" t="s">
        <v>187</v>
      </c>
      <c r="F211" s="157"/>
      <c r="G211" s="157"/>
      <c r="H211" s="157"/>
      <c r="I211" s="157"/>
      <c r="J211" s="793" t="s">
        <v>9</v>
      </c>
      <c r="K211" s="417">
        <v>5</v>
      </c>
      <c r="L211" s="338">
        <v>3.27</v>
      </c>
      <c r="M211" s="418" t="s">
        <v>187</v>
      </c>
      <c r="N211" s="390" t="s">
        <v>187</v>
      </c>
    </row>
    <row r="212" spans="1:14" ht="14.5">
      <c r="A212" s="792" t="s">
        <v>10</v>
      </c>
      <c r="B212" s="419" t="s">
        <v>223</v>
      </c>
      <c r="C212" s="334">
        <v>4.3500000000000005</v>
      </c>
      <c r="D212" s="415" t="s">
        <v>187</v>
      </c>
      <c r="E212" s="386" t="s">
        <v>187</v>
      </c>
      <c r="F212" s="157"/>
      <c r="G212" s="157"/>
      <c r="H212" s="157"/>
      <c r="I212" s="157"/>
      <c r="J212" s="792" t="s">
        <v>10</v>
      </c>
      <c r="K212" s="419">
        <v>8</v>
      </c>
      <c r="L212" s="334">
        <v>3.38</v>
      </c>
      <c r="M212" s="415" t="s">
        <v>187</v>
      </c>
      <c r="N212" s="386" t="s">
        <v>187</v>
      </c>
    </row>
    <row r="213" spans="1:14" ht="14.5">
      <c r="A213" s="793" t="s">
        <v>11</v>
      </c>
      <c r="B213" s="417">
        <v>10</v>
      </c>
      <c r="C213" s="338">
        <v>2.66</v>
      </c>
      <c r="D213" s="418" t="s">
        <v>187</v>
      </c>
      <c r="E213" s="390" t="s">
        <v>187</v>
      </c>
      <c r="F213" s="157"/>
      <c r="G213" s="157"/>
      <c r="H213" s="157"/>
      <c r="I213" s="157"/>
      <c r="J213" s="793" t="s">
        <v>11</v>
      </c>
      <c r="K213" s="417">
        <v>9</v>
      </c>
      <c r="L213" s="338">
        <v>5.08</v>
      </c>
      <c r="M213" s="418" t="s">
        <v>187</v>
      </c>
      <c r="N213" s="390" t="s">
        <v>187</v>
      </c>
    </row>
    <row r="214" spans="1:14" ht="14.5">
      <c r="A214" s="792" t="s">
        <v>12</v>
      </c>
      <c r="B214" s="419">
        <v>11</v>
      </c>
      <c r="C214" s="334">
        <v>1.67</v>
      </c>
      <c r="D214" s="415" t="s">
        <v>187</v>
      </c>
      <c r="E214" s="386" t="s">
        <v>187</v>
      </c>
      <c r="F214" s="157"/>
      <c r="G214" s="157"/>
      <c r="H214" s="157"/>
      <c r="I214" s="157"/>
      <c r="J214" s="792" t="s">
        <v>12</v>
      </c>
      <c r="K214" s="419" t="s">
        <v>225</v>
      </c>
      <c r="L214" s="334">
        <v>3.18</v>
      </c>
      <c r="M214" s="415" t="s">
        <v>187</v>
      </c>
      <c r="N214" s="386" t="s">
        <v>187</v>
      </c>
    </row>
    <row r="215" spans="1:14" ht="14.5">
      <c r="A215" s="793" t="s">
        <v>21</v>
      </c>
      <c r="B215" s="417">
        <v>10</v>
      </c>
      <c r="C215" s="338">
        <v>2.5</v>
      </c>
      <c r="D215" s="418" t="s">
        <v>187</v>
      </c>
      <c r="E215" s="390" t="s">
        <v>187</v>
      </c>
      <c r="F215" s="157"/>
      <c r="G215" s="157"/>
      <c r="H215" s="157"/>
      <c r="I215" s="157"/>
      <c r="J215" s="793" t="s">
        <v>21</v>
      </c>
      <c r="K215" s="417">
        <v>24</v>
      </c>
      <c r="L215" s="338">
        <v>7.54</v>
      </c>
      <c r="M215" s="418" t="s">
        <v>187</v>
      </c>
      <c r="N215" s="390" t="s">
        <v>187</v>
      </c>
    </row>
    <row r="216" spans="1:14" ht="14.5">
      <c r="A216" s="792" t="s">
        <v>13</v>
      </c>
      <c r="B216" s="419">
        <v>8</v>
      </c>
      <c r="C216" s="334">
        <v>1.6500000000000001</v>
      </c>
      <c r="D216" s="415" t="s">
        <v>187</v>
      </c>
      <c r="E216" s="386" t="s">
        <v>187</v>
      </c>
      <c r="F216" s="157"/>
      <c r="G216" s="157"/>
      <c r="H216" s="157"/>
      <c r="I216" s="157"/>
      <c r="J216" s="792" t="s">
        <v>13</v>
      </c>
      <c r="K216" s="419" t="s">
        <v>225</v>
      </c>
      <c r="L216" s="334">
        <v>3.03</v>
      </c>
      <c r="M216" s="415" t="s">
        <v>187</v>
      </c>
      <c r="N216" s="386" t="s">
        <v>187</v>
      </c>
    </row>
    <row r="217" spans="1:14" ht="14.5">
      <c r="A217" s="793" t="s">
        <v>14</v>
      </c>
      <c r="B217" s="417">
        <v>6</v>
      </c>
      <c r="C217" s="338">
        <v>1.3800000000000001</v>
      </c>
      <c r="D217" s="418" t="s">
        <v>187</v>
      </c>
      <c r="E217" s="390" t="s">
        <v>187</v>
      </c>
      <c r="F217" s="157"/>
      <c r="G217" s="157"/>
      <c r="H217" s="157"/>
      <c r="I217" s="157"/>
      <c r="J217" s="793" t="s">
        <v>14</v>
      </c>
      <c r="K217" s="417">
        <v>8</v>
      </c>
      <c r="L217" s="338">
        <v>2.58</v>
      </c>
      <c r="M217" s="418" t="s">
        <v>187</v>
      </c>
      <c r="N217" s="390" t="s">
        <v>187</v>
      </c>
    </row>
    <row r="218" spans="1:14" ht="14.5">
      <c r="A218" s="792" t="s">
        <v>15</v>
      </c>
      <c r="B218" s="419">
        <v>8</v>
      </c>
      <c r="C218" s="334">
        <v>1.44</v>
      </c>
      <c r="D218" s="415" t="s">
        <v>187</v>
      </c>
      <c r="E218" s="386" t="s">
        <v>187</v>
      </c>
      <c r="F218" s="157"/>
      <c r="G218" s="157"/>
      <c r="H218" s="157"/>
      <c r="I218" s="157"/>
      <c r="J218" s="792" t="s">
        <v>15</v>
      </c>
      <c r="K218" s="419">
        <v>8</v>
      </c>
      <c r="L218" s="334">
        <v>2.41</v>
      </c>
      <c r="M218" s="415" t="s">
        <v>187</v>
      </c>
      <c r="N218" s="386" t="s">
        <v>187</v>
      </c>
    </row>
    <row r="219" spans="1:14" ht="14.5">
      <c r="A219" s="793" t="s">
        <v>16</v>
      </c>
      <c r="B219" s="417">
        <v>10</v>
      </c>
      <c r="C219" s="338">
        <v>1.9000000000000001</v>
      </c>
      <c r="D219" s="418" t="s">
        <v>187</v>
      </c>
      <c r="E219" s="390" t="s">
        <v>187</v>
      </c>
      <c r="F219" s="157"/>
      <c r="G219" s="157"/>
      <c r="H219" s="157"/>
      <c r="I219" s="157"/>
      <c r="J219" s="793" t="s">
        <v>16</v>
      </c>
      <c r="K219" s="417">
        <v>11</v>
      </c>
      <c r="L219" s="338">
        <v>3.2</v>
      </c>
      <c r="M219" s="418" t="s">
        <v>187</v>
      </c>
      <c r="N219" s="390" t="s">
        <v>187</v>
      </c>
    </row>
    <row r="220" spans="1:14" ht="14.5">
      <c r="A220" s="792" t="s">
        <v>17</v>
      </c>
      <c r="B220" s="419">
        <v>10</v>
      </c>
      <c r="C220" s="334">
        <v>2.37</v>
      </c>
      <c r="D220" s="415" t="s">
        <v>187</v>
      </c>
      <c r="E220" s="386" t="s">
        <v>187</v>
      </c>
      <c r="F220" s="157"/>
      <c r="G220" s="157"/>
      <c r="H220" s="157"/>
      <c r="I220" s="157"/>
      <c r="J220" s="792" t="s">
        <v>17</v>
      </c>
      <c r="K220" s="419">
        <v>12</v>
      </c>
      <c r="L220" s="334">
        <v>5.44</v>
      </c>
      <c r="M220" s="415" t="s">
        <v>187</v>
      </c>
      <c r="N220" s="386" t="s">
        <v>187</v>
      </c>
    </row>
    <row r="221" spans="1:14" ht="14.5">
      <c r="A221" s="793" t="s">
        <v>18</v>
      </c>
      <c r="B221" s="417">
        <v>6</v>
      </c>
      <c r="C221" s="338">
        <v>2.5300000000000002</v>
      </c>
      <c r="D221" s="418" t="s">
        <v>187</v>
      </c>
      <c r="E221" s="390" t="s">
        <v>187</v>
      </c>
      <c r="F221" s="157"/>
      <c r="G221" s="157"/>
      <c r="H221" s="157"/>
      <c r="I221" s="157"/>
      <c r="J221" s="793" t="s">
        <v>18</v>
      </c>
      <c r="K221" s="417">
        <v>9</v>
      </c>
      <c r="L221" s="338">
        <v>5.92</v>
      </c>
      <c r="M221" s="418" t="s">
        <v>187</v>
      </c>
      <c r="N221" s="390" t="s">
        <v>187</v>
      </c>
    </row>
    <row r="222" spans="1:14" ht="14.5">
      <c r="A222" s="792" t="s">
        <v>19</v>
      </c>
      <c r="B222" s="419">
        <v>10</v>
      </c>
      <c r="C222" s="334">
        <v>2.36</v>
      </c>
      <c r="D222" s="415" t="s">
        <v>187</v>
      </c>
      <c r="E222" s="386" t="s">
        <v>187</v>
      </c>
      <c r="F222" s="157"/>
      <c r="G222" s="157"/>
      <c r="H222" s="157"/>
      <c r="I222" s="157"/>
      <c r="J222" s="792" t="s">
        <v>19</v>
      </c>
      <c r="K222" s="419">
        <v>10</v>
      </c>
      <c r="L222" s="334">
        <v>2.79</v>
      </c>
      <c r="M222" s="415" t="s">
        <v>187</v>
      </c>
      <c r="N222" s="386" t="s">
        <v>187</v>
      </c>
    </row>
    <row r="223" spans="1:14" ht="15" thickBot="1">
      <c r="A223" s="793" t="s">
        <v>20</v>
      </c>
      <c r="B223" s="417">
        <v>10</v>
      </c>
      <c r="C223" s="338">
        <v>2.89</v>
      </c>
      <c r="D223" s="418" t="s">
        <v>187</v>
      </c>
      <c r="E223" s="390" t="s">
        <v>187</v>
      </c>
      <c r="F223" s="157"/>
      <c r="G223" s="157"/>
      <c r="H223" s="157"/>
      <c r="I223" s="157"/>
      <c r="J223" s="793" t="s">
        <v>20</v>
      </c>
      <c r="K223" s="417" t="s">
        <v>224</v>
      </c>
      <c r="L223" s="338">
        <v>7.21</v>
      </c>
      <c r="M223" s="418" t="s">
        <v>187</v>
      </c>
      <c r="N223" s="390" t="s">
        <v>187</v>
      </c>
    </row>
    <row r="224" spans="1:14" ht="14.5">
      <c r="A224" s="794" t="s">
        <v>26</v>
      </c>
      <c r="B224" s="421">
        <v>9</v>
      </c>
      <c r="C224" s="422">
        <v>0.70000000000000007</v>
      </c>
      <c r="D224" s="423" t="s">
        <v>244</v>
      </c>
      <c r="E224" s="739">
        <v>2.61</v>
      </c>
      <c r="F224" s="157"/>
      <c r="G224" s="157"/>
      <c r="H224" s="157"/>
      <c r="I224" s="157"/>
      <c r="J224" s="794" t="s">
        <v>26</v>
      </c>
      <c r="K224" s="421">
        <v>9</v>
      </c>
      <c r="L224" s="422">
        <v>1.08</v>
      </c>
      <c r="M224" s="423">
        <v>11</v>
      </c>
      <c r="N224" s="739">
        <v>3.42</v>
      </c>
    </row>
    <row r="225" spans="1:14" ht="14.5">
      <c r="A225" s="795" t="s">
        <v>25</v>
      </c>
      <c r="B225" s="425">
        <v>9</v>
      </c>
      <c r="C225" s="426">
        <v>1.3</v>
      </c>
      <c r="D225" s="427">
        <v>29</v>
      </c>
      <c r="E225" s="740">
        <v>7.99</v>
      </c>
      <c r="F225" s="157"/>
      <c r="G225" s="157"/>
      <c r="H225" s="157"/>
      <c r="I225" s="157"/>
      <c r="J225" s="795" t="s">
        <v>25</v>
      </c>
      <c r="K225" s="425">
        <v>10</v>
      </c>
      <c r="L225" s="426">
        <v>2.11</v>
      </c>
      <c r="M225" s="427">
        <v>39</v>
      </c>
      <c r="N225" s="740">
        <v>15.43</v>
      </c>
    </row>
    <row r="226" spans="1:14" ht="15" thickBot="1">
      <c r="A226" s="796" t="s">
        <v>24</v>
      </c>
      <c r="B226" s="429" t="s">
        <v>211</v>
      </c>
      <c r="C226" s="430">
        <v>0.63</v>
      </c>
      <c r="D226" s="431" t="s">
        <v>242</v>
      </c>
      <c r="E226" s="741">
        <v>2.54</v>
      </c>
      <c r="F226" s="157"/>
      <c r="G226" s="157"/>
      <c r="H226" s="157"/>
      <c r="I226" s="157"/>
      <c r="J226" s="796" t="s">
        <v>24</v>
      </c>
      <c r="K226" s="429">
        <v>9</v>
      </c>
      <c r="L226" s="430">
        <v>0.99706673850709449</v>
      </c>
      <c r="M226" s="431">
        <v>14</v>
      </c>
      <c r="N226" s="741">
        <v>3.6774878540537035</v>
      </c>
    </row>
    <row r="227" spans="1:14" ht="15" thickBot="1">
      <c r="A227" s="1192" t="s">
        <v>197</v>
      </c>
      <c r="B227" s="1184"/>
      <c r="C227" s="1184"/>
      <c r="D227" s="1184"/>
      <c r="E227" s="1185"/>
      <c r="F227" s="157"/>
      <c r="G227" s="157"/>
      <c r="H227" s="157"/>
      <c r="I227" s="157"/>
      <c r="J227" s="1192" t="s">
        <v>197</v>
      </c>
      <c r="K227" s="1184"/>
      <c r="L227" s="1184"/>
      <c r="M227" s="1184"/>
      <c r="N227" s="1185"/>
    </row>
    <row r="228" spans="1:14" ht="14.5">
      <c r="A228" s="792" t="s">
        <v>6</v>
      </c>
      <c r="B228" s="413">
        <v>2</v>
      </c>
      <c r="C228" s="414">
        <v>0.73</v>
      </c>
      <c r="D228" s="415" t="s">
        <v>187</v>
      </c>
      <c r="E228" s="386" t="s">
        <v>187</v>
      </c>
      <c r="F228" s="157"/>
      <c r="G228" s="157"/>
      <c r="H228" s="157"/>
      <c r="I228" s="157"/>
      <c r="J228" s="792" t="s">
        <v>6</v>
      </c>
      <c r="K228" s="413">
        <v>2</v>
      </c>
      <c r="L228" s="414">
        <v>1.1399999999999999</v>
      </c>
      <c r="M228" s="415" t="s">
        <v>187</v>
      </c>
      <c r="N228" s="386" t="s">
        <v>187</v>
      </c>
    </row>
    <row r="229" spans="1:14" ht="14.5">
      <c r="A229" s="793" t="s">
        <v>7</v>
      </c>
      <c r="B229" s="417">
        <v>1</v>
      </c>
      <c r="C229" s="338">
        <v>0.66</v>
      </c>
      <c r="D229" s="418" t="s">
        <v>187</v>
      </c>
      <c r="E229" s="390" t="s">
        <v>187</v>
      </c>
      <c r="F229" s="157"/>
      <c r="G229" s="157"/>
      <c r="H229" s="157"/>
      <c r="I229" s="157"/>
      <c r="J229" s="793" t="s">
        <v>7</v>
      </c>
      <c r="K229" s="417">
        <v>0</v>
      </c>
      <c r="L229" s="338">
        <v>0</v>
      </c>
      <c r="M229" s="418" t="s">
        <v>187</v>
      </c>
      <c r="N229" s="390" t="s">
        <v>187</v>
      </c>
    </row>
    <row r="230" spans="1:14" ht="14.5">
      <c r="A230" s="792" t="s">
        <v>8</v>
      </c>
      <c r="B230" s="419">
        <v>3</v>
      </c>
      <c r="C230" s="334">
        <v>1.56</v>
      </c>
      <c r="D230" s="415" t="s">
        <v>187</v>
      </c>
      <c r="E230" s="386" t="s">
        <v>187</v>
      </c>
      <c r="F230" s="157"/>
      <c r="G230" s="157"/>
      <c r="H230" s="157"/>
      <c r="I230" s="157"/>
      <c r="J230" s="792" t="s">
        <v>8</v>
      </c>
      <c r="K230" s="419">
        <v>1</v>
      </c>
      <c r="L230" s="334">
        <v>1.1000000000000001</v>
      </c>
      <c r="M230" s="415" t="s">
        <v>187</v>
      </c>
      <c r="N230" s="386" t="s">
        <v>187</v>
      </c>
    </row>
    <row r="231" spans="1:14" ht="14.5">
      <c r="A231" s="793" t="s">
        <v>9</v>
      </c>
      <c r="B231" s="417">
        <v>3</v>
      </c>
      <c r="C231" s="338">
        <v>1.72</v>
      </c>
      <c r="D231" s="418" t="s">
        <v>187</v>
      </c>
      <c r="E231" s="390" t="s">
        <v>187</v>
      </c>
      <c r="F231" s="157"/>
      <c r="G231" s="157"/>
      <c r="H231" s="157"/>
      <c r="I231" s="157"/>
      <c r="J231" s="793" t="s">
        <v>9</v>
      </c>
      <c r="K231" s="417">
        <v>0</v>
      </c>
      <c r="L231" s="338">
        <v>7.0000000000000007E-2</v>
      </c>
      <c r="M231" s="418" t="s">
        <v>187</v>
      </c>
      <c r="N231" s="390" t="s">
        <v>187</v>
      </c>
    </row>
    <row r="232" spans="1:14" ht="14.5">
      <c r="A232" s="792" t="s">
        <v>10</v>
      </c>
      <c r="B232" s="419">
        <v>3</v>
      </c>
      <c r="C232" s="334">
        <v>1.87</v>
      </c>
      <c r="D232" s="415" t="s">
        <v>187</v>
      </c>
      <c r="E232" s="386" t="s">
        <v>187</v>
      </c>
      <c r="F232" s="157"/>
      <c r="G232" s="157"/>
      <c r="H232" s="157"/>
      <c r="I232" s="157"/>
      <c r="J232" s="792" t="s">
        <v>10</v>
      </c>
      <c r="K232" s="419">
        <v>1</v>
      </c>
      <c r="L232" s="334">
        <v>1.2</v>
      </c>
      <c r="M232" s="415" t="s">
        <v>187</v>
      </c>
      <c r="N232" s="386" t="s">
        <v>187</v>
      </c>
    </row>
    <row r="233" spans="1:14" ht="14.5">
      <c r="A233" s="793" t="s">
        <v>11</v>
      </c>
      <c r="B233" s="417">
        <v>2</v>
      </c>
      <c r="C233" s="338">
        <v>1.44</v>
      </c>
      <c r="D233" s="418" t="s">
        <v>187</v>
      </c>
      <c r="E233" s="390" t="s">
        <v>187</v>
      </c>
      <c r="F233" s="157"/>
      <c r="G233" s="157"/>
      <c r="H233" s="157"/>
      <c r="I233" s="157"/>
      <c r="J233" s="793" t="s">
        <v>11</v>
      </c>
      <c r="K233" s="417" t="s">
        <v>222</v>
      </c>
      <c r="L233" s="338">
        <v>0.06</v>
      </c>
      <c r="M233" s="418" t="s">
        <v>187</v>
      </c>
      <c r="N233" s="390" t="s">
        <v>187</v>
      </c>
    </row>
    <row r="234" spans="1:14" ht="14.5">
      <c r="A234" s="792" t="s">
        <v>12</v>
      </c>
      <c r="B234" s="419">
        <v>2</v>
      </c>
      <c r="C234" s="334">
        <v>0.81</v>
      </c>
      <c r="D234" s="415" t="s">
        <v>187</v>
      </c>
      <c r="E234" s="386" t="s">
        <v>187</v>
      </c>
      <c r="F234" s="157"/>
      <c r="G234" s="157"/>
      <c r="H234" s="157"/>
      <c r="I234" s="157"/>
      <c r="J234" s="792" t="s">
        <v>12</v>
      </c>
      <c r="K234" s="419">
        <v>3</v>
      </c>
      <c r="L234" s="334">
        <v>1.68</v>
      </c>
      <c r="M234" s="415" t="s">
        <v>187</v>
      </c>
      <c r="N234" s="386" t="s">
        <v>187</v>
      </c>
    </row>
    <row r="235" spans="1:14" ht="14.5">
      <c r="A235" s="793" t="s">
        <v>21</v>
      </c>
      <c r="B235" s="417">
        <v>4</v>
      </c>
      <c r="C235" s="338">
        <v>1.8900000000000001</v>
      </c>
      <c r="D235" s="418" t="s">
        <v>187</v>
      </c>
      <c r="E235" s="390" t="s">
        <v>187</v>
      </c>
      <c r="F235" s="157"/>
      <c r="G235" s="157"/>
      <c r="H235" s="157"/>
      <c r="I235" s="157"/>
      <c r="J235" s="793" t="s">
        <v>21</v>
      </c>
      <c r="K235" s="417">
        <v>9</v>
      </c>
      <c r="L235" s="338">
        <v>5.05</v>
      </c>
      <c r="M235" s="418" t="s">
        <v>187</v>
      </c>
      <c r="N235" s="390" t="s">
        <v>187</v>
      </c>
    </row>
    <row r="236" spans="1:14" ht="14.5">
      <c r="A236" s="792" t="s">
        <v>13</v>
      </c>
      <c r="B236" s="419">
        <v>2</v>
      </c>
      <c r="C236" s="334">
        <v>1.17</v>
      </c>
      <c r="D236" s="415" t="s">
        <v>187</v>
      </c>
      <c r="E236" s="386" t="s">
        <v>187</v>
      </c>
      <c r="F236" s="157"/>
      <c r="G236" s="157"/>
      <c r="H236" s="157"/>
      <c r="I236" s="157"/>
      <c r="J236" s="792" t="s">
        <v>13</v>
      </c>
      <c r="K236" s="419">
        <v>3</v>
      </c>
      <c r="L236" s="334">
        <v>1.68</v>
      </c>
      <c r="M236" s="415" t="s">
        <v>187</v>
      </c>
      <c r="N236" s="386" t="s">
        <v>187</v>
      </c>
    </row>
    <row r="237" spans="1:14" ht="14.5">
      <c r="A237" s="793" t="s">
        <v>14</v>
      </c>
      <c r="B237" s="417">
        <v>3</v>
      </c>
      <c r="C237" s="338">
        <v>0.92</v>
      </c>
      <c r="D237" s="418" t="s">
        <v>187</v>
      </c>
      <c r="E237" s="390" t="s">
        <v>187</v>
      </c>
      <c r="F237" s="157"/>
      <c r="G237" s="157"/>
      <c r="H237" s="157"/>
      <c r="I237" s="157"/>
      <c r="J237" s="793" t="s">
        <v>14</v>
      </c>
      <c r="K237" s="417">
        <v>3</v>
      </c>
      <c r="L237" s="338">
        <v>1.74</v>
      </c>
      <c r="M237" s="418" t="s">
        <v>187</v>
      </c>
      <c r="N237" s="390" t="s">
        <v>187</v>
      </c>
    </row>
    <row r="238" spans="1:14" ht="14.5">
      <c r="A238" s="792" t="s">
        <v>15</v>
      </c>
      <c r="B238" s="419">
        <v>3</v>
      </c>
      <c r="C238" s="334">
        <v>0.77</v>
      </c>
      <c r="D238" s="415" t="s">
        <v>187</v>
      </c>
      <c r="E238" s="386" t="s">
        <v>187</v>
      </c>
      <c r="F238" s="157"/>
      <c r="G238" s="157"/>
      <c r="H238" s="157"/>
      <c r="I238" s="157"/>
      <c r="J238" s="792" t="s">
        <v>15</v>
      </c>
      <c r="K238" s="419" t="s">
        <v>215</v>
      </c>
      <c r="L238" s="334">
        <v>1.83</v>
      </c>
      <c r="M238" s="415" t="s">
        <v>187</v>
      </c>
      <c r="N238" s="386" t="s">
        <v>187</v>
      </c>
    </row>
    <row r="239" spans="1:14" ht="14.5">
      <c r="A239" s="793" t="s">
        <v>16</v>
      </c>
      <c r="B239" s="417">
        <v>3</v>
      </c>
      <c r="C239" s="338">
        <v>1.05</v>
      </c>
      <c r="D239" s="418" t="s">
        <v>187</v>
      </c>
      <c r="E239" s="390" t="s">
        <v>187</v>
      </c>
      <c r="F239" s="157"/>
      <c r="G239" s="157"/>
      <c r="H239" s="157"/>
      <c r="I239" s="157"/>
      <c r="J239" s="793" t="s">
        <v>16</v>
      </c>
      <c r="K239" s="417">
        <v>2</v>
      </c>
      <c r="L239" s="338">
        <v>1.31</v>
      </c>
      <c r="M239" s="418" t="s">
        <v>187</v>
      </c>
      <c r="N239" s="390" t="s">
        <v>187</v>
      </c>
    </row>
    <row r="240" spans="1:14" ht="14.5">
      <c r="A240" s="792" t="s">
        <v>17</v>
      </c>
      <c r="B240" s="419">
        <v>1</v>
      </c>
      <c r="C240" s="334">
        <v>0.99</v>
      </c>
      <c r="D240" s="415" t="s">
        <v>187</v>
      </c>
      <c r="E240" s="386" t="s">
        <v>187</v>
      </c>
      <c r="F240" s="157"/>
      <c r="G240" s="157"/>
      <c r="H240" s="157"/>
      <c r="I240" s="157"/>
      <c r="J240" s="792" t="s">
        <v>17</v>
      </c>
      <c r="K240" s="419" t="s">
        <v>215</v>
      </c>
      <c r="L240" s="334">
        <v>3.62</v>
      </c>
      <c r="M240" s="415" t="s">
        <v>187</v>
      </c>
      <c r="N240" s="386" t="s">
        <v>187</v>
      </c>
    </row>
    <row r="241" spans="1:14" ht="14.5">
      <c r="A241" s="793" t="s">
        <v>18</v>
      </c>
      <c r="B241" s="417">
        <v>3</v>
      </c>
      <c r="C241" s="338">
        <v>2.2200000000000002</v>
      </c>
      <c r="D241" s="418" t="s">
        <v>187</v>
      </c>
      <c r="E241" s="390" t="s">
        <v>187</v>
      </c>
      <c r="F241" s="157"/>
      <c r="G241" s="157"/>
      <c r="H241" s="157"/>
      <c r="I241" s="157"/>
      <c r="J241" s="793" t="s">
        <v>18</v>
      </c>
      <c r="K241" s="417">
        <v>4</v>
      </c>
      <c r="L241" s="338">
        <v>4.32</v>
      </c>
      <c r="M241" s="418" t="s">
        <v>187</v>
      </c>
      <c r="N241" s="390" t="s">
        <v>187</v>
      </c>
    </row>
    <row r="242" spans="1:14" ht="14.5">
      <c r="A242" s="792" t="s">
        <v>19</v>
      </c>
      <c r="B242" s="419">
        <v>1</v>
      </c>
      <c r="C242" s="334">
        <v>0.51</v>
      </c>
      <c r="D242" s="415" t="s">
        <v>187</v>
      </c>
      <c r="E242" s="386" t="s">
        <v>187</v>
      </c>
      <c r="F242" s="157"/>
      <c r="G242" s="157"/>
      <c r="H242" s="157"/>
      <c r="I242" s="157"/>
      <c r="J242" s="792" t="s">
        <v>19</v>
      </c>
      <c r="K242" s="419">
        <v>3</v>
      </c>
      <c r="L242" s="334">
        <v>1.64</v>
      </c>
      <c r="M242" s="415" t="s">
        <v>187</v>
      </c>
      <c r="N242" s="386" t="s">
        <v>187</v>
      </c>
    </row>
    <row r="243" spans="1:14" ht="15" thickBot="1">
      <c r="A243" s="793" t="s">
        <v>20</v>
      </c>
      <c r="B243" s="417">
        <v>2</v>
      </c>
      <c r="C243" s="338">
        <v>1.62</v>
      </c>
      <c r="D243" s="418" t="s">
        <v>187</v>
      </c>
      <c r="E243" s="390" t="s">
        <v>187</v>
      </c>
      <c r="F243" s="157"/>
      <c r="G243" s="157"/>
      <c r="H243" s="157"/>
      <c r="I243" s="157"/>
      <c r="J243" s="793" t="s">
        <v>20</v>
      </c>
      <c r="K243" s="417">
        <v>0</v>
      </c>
      <c r="L243" s="338">
        <v>0.08</v>
      </c>
      <c r="M243" s="418" t="s">
        <v>187</v>
      </c>
      <c r="N243" s="390" t="s">
        <v>187</v>
      </c>
    </row>
    <row r="244" spans="1:14" ht="14.5">
      <c r="A244" s="794" t="s">
        <v>26</v>
      </c>
      <c r="B244" s="421">
        <v>2</v>
      </c>
      <c r="C244" s="422">
        <v>0.35000000000000003</v>
      </c>
      <c r="D244" s="423" t="s">
        <v>215</v>
      </c>
      <c r="E244" s="739">
        <v>1.79</v>
      </c>
      <c r="F244" s="157"/>
      <c r="G244" s="157"/>
      <c r="H244" s="157"/>
      <c r="I244" s="157"/>
      <c r="J244" s="794" t="s">
        <v>26</v>
      </c>
      <c r="K244" s="421">
        <v>3</v>
      </c>
      <c r="L244" s="422">
        <v>0.65</v>
      </c>
      <c r="M244" s="423" t="s">
        <v>213</v>
      </c>
      <c r="N244" s="739">
        <v>3.3</v>
      </c>
    </row>
    <row r="245" spans="1:14" ht="14.5">
      <c r="A245" s="795" t="s">
        <v>25</v>
      </c>
      <c r="B245" s="425">
        <v>2</v>
      </c>
      <c r="C245" s="426">
        <v>0.69000000000000006</v>
      </c>
      <c r="D245" s="427">
        <v>11</v>
      </c>
      <c r="E245" s="740">
        <v>4.78</v>
      </c>
      <c r="F245" s="157"/>
      <c r="G245" s="157"/>
      <c r="H245" s="157"/>
      <c r="I245" s="157"/>
      <c r="J245" s="795" t="s">
        <v>25</v>
      </c>
      <c r="K245" s="425">
        <v>2</v>
      </c>
      <c r="L245" s="426">
        <v>0.92</v>
      </c>
      <c r="M245" s="427" t="s">
        <v>223</v>
      </c>
      <c r="N245" s="740">
        <v>11.29</v>
      </c>
    </row>
    <row r="246" spans="1:14" ht="15" thickBot="1">
      <c r="A246" s="796" t="s">
        <v>24</v>
      </c>
      <c r="B246" s="429">
        <v>2</v>
      </c>
      <c r="C246" s="430">
        <v>0.32</v>
      </c>
      <c r="D246" s="431" t="s">
        <v>214</v>
      </c>
      <c r="E246" s="741">
        <v>1.68</v>
      </c>
      <c r="F246" s="157"/>
      <c r="G246" s="157"/>
      <c r="H246" s="157"/>
      <c r="I246" s="157"/>
      <c r="J246" s="796" t="s">
        <v>24</v>
      </c>
      <c r="K246" s="429">
        <v>3</v>
      </c>
      <c r="L246" s="430">
        <v>0.58757320551430825</v>
      </c>
      <c r="M246" s="431" t="s">
        <v>211</v>
      </c>
      <c r="N246" s="741">
        <v>3.1936506636005659</v>
      </c>
    </row>
    <row r="247" spans="1:14" ht="15" thickBot="1">
      <c r="A247" s="1192" t="s">
        <v>196</v>
      </c>
      <c r="B247" s="1184"/>
      <c r="C247" s="1184"/>
      <c r="D247" s="1184"/>
      <c r="E247" s="1185"/>
      <c r="F247" s="157"/>
      <c r="G247" s="157"/>
      <c r="H247" s="157"/>
      <c r="I247" s="157"/>
      <c r="J247" s="1192" t="s">
        <v>196</v>
      </c>
      <c r="K247" s="1184"/>
      <c r="L247" s="1184"/>
      <c r="M247" s="1184"/>
      <c r="N247" s="1185"/>
    </row>
    <row r="248" spans="1:14" ht="14.5">
      <c r="A248" s="792" t="s">
        <v>6</v>
      </c>
      <c r="B248" s="413">
        <v>14</v>
      </c>
      <c r="C248" s="414">
        <v>1.79</v>
      </c>
      <c r="D248" s="415" t="s">
        <v>187</v>
      </c>
      <c r="E248" s="386" t="s">
        <v>187</v>
      </c>
      <c r="F248" s="157"/>
      <c r="G248" s="157"/>
      <c r="H248" s="157"/>
      <c r="I248" s="157"/>
      <c r="J248" s="792" t="s">
        <v>6</v>
      </c>
      <c r="K248" s="413">
        <v>42</v>
      </c>
      <c r="L248" s="414">
        <v>4.25</v>
      </c>
      <c r="M248" s="415" t="s">
        <v>187</v>
      </c>
      <c r="N248" s="386" t="s">
        <v>187</v>
      </c>
    </row>
    <row r="249" spans="1:14" ht="14.5">
      <c r="A249" s="793" t="s">
        <v>7</v>
      </c>
      <c r="B249" s="417">
        <v>12</v>
      </c>
      <c r="C249" s="338">
        <v>1.7</v>
      </c>
      <c r="D249" s="418" t="s">
        <v>187</v>
      </c>
      <c r="E249" s="390" t="s">
        <v>187</v>
      </c>
      <c r="F249" s="157"/>
      <c r="G249" s="157"/>
      <c r="H249" s="157"/>
      <c r="I249" s="157"/>
      <c r="J249" s="793" t="s">
        <v>7</v>
      </c>
      <c r="K249" s="417">
        <v>47</v>
      </c>
      <c r="L249" s="338">
        <v>4.57</v>
      </c>
      <c r="M249" s="418" t="s">
        <v>187</v>
      </c>
      <c r="N249" s="390" t="s">
        <v>187</v>
      </c>
    </row>
    <row r="250" spans="1:14" ht="14.5">
      <c r="A250" s="792" t="s">
        <v>8</v>
      </c>
      <c r="B250" s="419">
        <v>27</v>
      </c>
      <c r="C250" s="334">
        <v>3.9</v>
      </c>
      <c r="D250" s="415" t="s">
        <v>187</v>
      </c>
      <c r="E250" s="386" t="s">
        <v>187</v>
      </c>
      <c r="F250" s="157"/>
      <c r="G250" s="157"/>
      <c r="H250" s="157"/>
      <c r="I250" s="157"/>
      <c r="J250" s="792" t="s">
        <v>8</v>
      </c>
      <c r="K250" s="419">
        <v>64</v>
      </c>
      <c r="L250" s="334">
        <v>5.49</v>
      </c>
      <c r="M250" s="415" t="s">
        <v>187</v>
      </c>
      <c r="N250" s="386" t="s">
        <v>187</v>
      </c>
    </row>
    <row r="251" spans="1:14" ht="14.5">
      <c r="A251" s="793" t="s">
        <v>9</v>
      </c>
      <c r="B251" s="417">
        <v>17</v>
      </c>
      <c r="C251" s="338">
        <v>3.91</v>
      </c>
      <c r="D251" s="418" t="s">
        <v>187</v>
      </c>
      <c r="E251" s="390" t="s">
        <v>187</v>
      </c>
      <c r="F251" s="157"/>
      <c r="G251" s="157"/>
      <c r="H251" s="157"/>
      <c r="I251" s="157"/>
      <c r="J251" s="793" t="s">
        <v>9</v>
      </c>
      <c r="K251" s="417" t="s">
        <v>218</v>
      </c>
      <c r="L251" s="338">
        <v>7.45</v>
      </c>
      <c r="M251" s="418" t="s">
        <v>187</v>
      </c>
      <c r="N251" s="390" t="s">
        <v>187</v>
      </c>
    </row>
    <row r="252" spans="1:14" ht="14.5">
      <c r="A252" s="792" t="s">
        <v>10</v>
      </c>
      <c r="B252" s="419" t="s">
        <v>241</v>
      </c>
      <c r="C252" s="334">
        <v>3.19</v>
      </c>
      <c r="D252" s="415" t="s">
        <v>187</v>
      </c>
      <c r="E252" s="386" t="s">
        <v>187</v>
      </c>
      <c r="F252" s="157"/>
      <c r="G252" s="157"/>
      <c r="H252" s="157"/>
      <c r="I252" s="157"/>
      <c r="J252" s="792" t="s">
        <v>10</v>
      </c>
      <c r="K252" s="419" t="s">
        <v>217</v>
      </c>
      <c r="L252" s="334">
        <v>5.96</v>
      </c>
      <c r="M252" s="415" t="s">
        <v>187</v>
      </c>
      <c r="N252" s="386" t="s">
        <v>187</v>
      </c>
    </row>
    <row r="253" spans="1:14" ht="14.5">
      <c r="A253" s="793" t="s">
        <v>11</v>
      </c>
      <c r="B253" s="417">
        <v>10</v>
      </c>
      <c r="C253" s="338">
        <v>2.88</v>
      </c>
      <c r="D253" s="418" t="s">
        <v>187</v>
      </c>
      <c r="E253" s="390" t="s">
        <v>187</v>
      </c>
      <c r="F253" s="157"/>
      <c r="G253" s="157"/>
      <c r="H253" s="157"/>
      <c r="I253" s="157"/>
      <c r="J253" s="793" t="s">
        <v>11</v>
      </c>
      <c r="K253" s="417" t="s">
        <v>187</v>
      </c>
      <c r="L253" s="338" t="s">
        <v>187</v>
      </c>
      <c r="M253" s="418" t="s">
        <v>187</v>
      </c>
      <c r="N253" s="390" t="s">
        <v>187</v>
      </c>
    </row>
    <row r="254" spans="1:14" ht="14.5">
      <c r="A254" s="792" t="s">
        <v>12</v>
      </c>
      <c r="B254" s="419">
        <v>16</v>
      </c>
      <c r="C254" s="334">
        <v>2.0100000000000002</v>
      </c>
      <c r="D254" s="415" t="s">
        <v>187</v>
      </c>
      <c r="E254" s="386" t="s">
        <v>187</v>
      </c>
      <c r="F254" s="157"/>
      <c r="G254" s="157"/>
      <c r="H254" s="157"/>
      <c r="I254" s="157"/>
      <c r="J254" s="792" t="s">
        <v>12</v>
      </c>
      <c r="K254" s="419">
        <v>45</v>
      </c>
      <c r="L254" s="334">
        <v>4.7</v>
      </c>
      <c r="M254" s="415" t="s">
        <v>187</v>
      </c>
      <c r="N254" s="386" t="s">
        <v>187</v>
      </c>
    </row>
    <row r="255" spans="1:14" ht="14.5">
      <c r="A255" s="793" t="s">
        <v>21</v>
      </c>
      <c r="B255" s="417">
        <v>11</v>
      </c>
      <c r="C255" s="338">
        <v>3.09</v>
      </c>
      <c r="D255" s="418" t="s">
        <v>187</v>
      </c>
      <c r="E255" s="390" t="s">
        <v>187</v>
      </c>
      <c r="F255" s="157"/>
      <c r="G255" s="157"/>
      <c r="H255" s="157"/>
      <c r="I255" s="157"/>
      <c r="J255" s="793" t="s">
        <v>21</v>
      </c>
      <c r="K255" s="417">
        <v>40</v>
      </c>
      <c r="L255" s="338">
        <v>8.56</v>
      </c>
      <c r="M255" s="418" t="s">
        <v>187</v>
      </c>
      <c r="N255" s="390" t="s">
        <v>187</v>
      </c>
    </row>
    <row r="256" spans="1:14" ht="14.5">
      <c r="A256" s="792" t="s">
        <v>13</v>
      </c>
      <c r="B256" s="419">
        <v>15</v>
      </c>
      <c r="C256" s="334">
        <v>2.23</v>
      </c>
      <c r="D256" s="415" t="s">
        <v>187</v>
      </c>
      <c r="E256" s="386" t="s">
        <v>187</v>
      </c>
      <c r="F256" s="157"/>
      <c r="G256" s="157"/>
      <c r="H256" s="157"/>
      <c r="I256" s="157"/>
      <c r="J256" s="792" t="s">
        <v>13</v>
      </c>
      <c r="K256" s="419">
        <v>41</v>
      </c>
      <c r="L256" s="334">
        <v>4.5</v>
      </c>
      <c r="M256" s="415" t="s">
        <v>187</v>
      </c>
      <c r="N256" s="386" t="s">
        <v>187</v>
      </c>
    </row>
    <row r="257" spans="1:14" ht="14.5">
      <c r="A257" s="793" t="s">
        <v>14</v>
      </c>
      <c r="B257" s="417">
        <v>14</v>
      </c>
      <c r="C257" s="338">
        <v>1.8800000000000001</v>
      </c>
      <c r="D257" s="418" t="s">
        <v>187</v>
      </c>
      <c r="E257" s="390" t="s">
        <v>187</v>
      </c>
      <c r="F257" s="157"/>
      <c r="G257" s="157"/>
      <c r="H257" s="157"/>
      <c r="I257" s="157"/>
      <c r="J257" s="793" t="s">
        <v>14</v>
      </c>
      <c r="K257" s="417">
        <v>42</v>
      </c>
      <c r="L257" s="338">
        <v>4.5199999999999996</v>
      </c>
      <c r="M257" s="418" t="s">
        <v>187</v>
      </c>
      <c r="N257" s="390" t="s">
        <v>187</v>
      </c>
    </row>
    <row r="258" spans="1:14" ht="14.5">
      <c r="A258" s="792" t="s">
        <v>15</v>
      </c>
      <c r="B258" s="419">
        <v>18</v>
      </c>
      <c r="C258" s="334">
        <v>1.9100000000000001</v>
      </c>
      <c r="D258" s="415" t="s">
        <v>187</v>
      </c>
      <c r="E258" s="386" t="s">
        <v>187</v>
      </c>
      <c r="F258" s="157"/>
      <c r="G258" s="157"/>
      <c r="H258" s="157"/>
      <c r="I258" s="157"/>
      <c r="J258" s="792" t="s">
        <v>15</v>
      </c>
      <c r="K258" s="419">
        <v>53</v>
      </c>
      <c r="L258" s="334">
        <v>4.33</v>
      </c>
      <c r="M258" s="415" t="s">
        <v>187</v>
      </c>
      <c r="N258" s="386" t="s">
        <v>187</v>
      </c>
    </row>
    <row r="259" spans="1:14" ht="14.5">
      <c r="A259" s="793" t="s">
        <v>16</v>
      </c>
      <c r="B259" s="417">
        <v>17</v>
      </c>
      <c r="C259" s="338">
        <v>2.13</v>
      </c>
      <c r="D259" s="418" t="s">
        <v>187</v>
      </c>
      <c r="E259" s="390" t="s">
        <v>187</v>
      </c>
      <c r="F259" s="157"/>
      <c r="G259" s="157"/>
      <c r="H259" s="157"/>
      <c r="I259" s="157"/>
      <c r="J259" s="793" t="s">
        <v>16</v>
      </c>
      <c r="K259" s="417">
        <v>45</v>
      </c>
      <c r="L259" s="338">
        <v>4.97</v>
      </c>
      <c r="M259" s="418" t="s">
        <v>187</v>
      </c>
      <c r="N259" s="390" t="s">
        <v>187</v>
      </c>
    </row>
    <row r="260" spans="1:14" ht="14.5">
      <c r="A260" s="792" t="s">
        <v>17</v>
      </c>
      <c r="B260" s="419">
        <v>10</v>
      </c>
      <c r="C260" s="334">
        <v>2.14</v>
      </c>
      <c r="D260" s="415" t="s">
        <v>187</v>
      </c>
      <c r="E260" s="386" t="s">
        <v>187</v>
      </c>
      <c r="F260" s="157"/>
      <c r="G260" s="157"/>
      <c r="H260" s="157"/>
      <c r="I260" s="157"/>
      <c r="J260" s="792" t="s">
        <v>17</v>
      </c>
      <c r="K260" s="419">
        <v>40</v>
      </c>
      <c r="L260" s="334">
        <v>7.44</v>
      </c>
      <c r="M260" s="415" t="s">
        <v>187</v>
      </c>
      <c r="N260" s="386" t="s">
        <v>187</v>
      </c>
    </row>
    <row r="261" spans="1:14" ht="14.5">
      <c r="A261" s="793" t="s">
        <v>18</v>
      </c>
      <c r="B261" s="417">
        <v>13</v>
      </c>
      <c r="C261" s="338">
        <v>3.95</v>
      </c>
      <c r="D261" s="418" t="s">
        <v>187</v>
      </c>
      <c r="E261" s="390" t="s">
        <v>187</v>
      </c>
      <c r="F261" s="157"/>
      <c r="G261" s="157"/>
      <c r="H261" s="157"/>
      <c r="I261" s="157"/>
      <c r="J261" s="793" t="s">
        <v>18</v>
      </c>
      <c r="K261" s="417">
        <v>36</v>
      </c>
      <c r="L261" s="338">
        <v>8.6300000000000008</v>
      </c>
      <c r="M261" s="418" t="s">
        <v>187</v>
      </c>
      <c r="N261" s="390" t="s">
        <v>187</v>
      </c>
    </row>
    <row r="262" spans="1:14" ht="14.5">
      <c r="A262" s="792" t="s">
        <v>19</v>
      </c>
      <c r="B262" s="419">
        <v>17</v>
      </c>
      <c r="C262" s="334">
        <v>2.5300000000000002</v>
      </c>
      <c r="D262" s="415" t="s">
        <v>187</v>
      </c>
      <c r="E262" s="386" t="s">
        <v>187</v>
      </c>
      <c r="F262" s="157"/>
      <c r="G262" s="157"/>
      <c r="H262" s="157"/>
      <c r="I262" s="157"/>
      <c r="J262" s="792" t="s">
        <v>19</v>
      </c>
      <c r="K262" s="419">
        <v>47</v>
      </c>
      <c r="L262" s="334">
        <v>4.93</v>
      </c>
      <c r="M262" s="415" t="s">
        <v>187</v>
      </c>
      <c r="N262" s="386" t="s">
        <v>187</v>
      </c>
    </row>
    <row r="263" spans="1:14" ht="15" thickBot="1">
      <c r="A263" s="793" t="s">
        <v>20</v>
      </c>
      <c r="B263" s="417">
        <v>10</v>
      </c>
      <c r="C263" s="338">
        <v>2.89</v>
      </c>
      <c r="D263" s="418" t="s">
        <v>187</v>
      </c>
      <c r="E263" s="390" t="s">
        <v>187</v>
      </c>
      <c r="F263" s="157"/>
      <c r="G263" s="157"/>
      <c r="H263" s="157"/>
      <c r="I263" s="157"/>
      <c r="J263" s="793" t="s">
        <v>20</v>
      </c>
      <c r="K263" s="417" t="s">
        <v>216</v>
      </c>
      <c r="L263" s="338">
        <v>7.53</v>
      </c>
      <c r="M263" s="418" t="s">
        <v>187</v>
      </c>
      <c r="N263" s="390" t="s">
        <v>187</v>
      </c>
    </row>
    <row r="264" spans="1:14" ht="14.5">
      <c r="A264" s="794" t="s">
        <v>26</v>
      </c>
      <c r="B264" s="421">
        <v>14</v>
      </c>
      <c r="C264" s="422">
        <v>0.78</v>
      </c>
      <c r="D264" s="423">
        <v>35</v>
      </c>
      <c r="E264" s="739">
        <v>3.7800000000000002</v>
      </c>
      <c r="F264" s="157"/>
      <c r="G264" s="157"/>
      <c r="H264" s="157"/>
      <c r="I264" s="157"/>
      <c r="J264" s="794" t="s">
        <v>26</v>
      </c>
      <c r="K264" s="421">
        <v>44</v>
      </c>
      <c r="L264" s="422">
        <v>1.9</v>
      </c>
      <c r="M264" s="423" t="s">
        <v>220</v>
      </c>
      <c r="N264" s="739">
        <v>5.74</v>
      </c>
    </row>
    <row r="265" spans="1:14" ht="14.5">
      <c r="A265" s="795" t="s">
        <v>25</v>
      </c>
      <c r="B265" s="425">
        <v>17</v>
      </c>
      <c r="C265" s="426">
        <v>1.59</v>
      </c>
      <c r="D265" s="427">
        <v>18</v>
      </c>
      <c r="E265" s="740">
        <v>5.6000000000000005</v>
      </c>
      <c r="F265" s="157"/>
      <c r="G265" s="157"/>
      <c r="H265" s="157"/>
      <c r="I265" s="157"/>
      <c r="J265" s="795" t="s">
        <v>25</v>
      </c>
      <c r="K265" s="425" t="s">
        <v>219</v>
      </c>
      <c r="L265" s="426">
        <v>3.49</v>
      </c>
      <c r="M265" s="427">
        <v>40</v>
      </c>
      <c r="N265" s="740">
        <v>13.64</v>
      </c>
    </row>
    <row r="266" spans="1:14" ht="15" thickBot="1">
      <c r="A266" s="796" t="s">
        <v>24</v>
      </c>
      <c r="B266" s="429">
        <v>15</v>
      </c>
      <c r="C266" s="430">
        <v>0.71</v>
      </c>
      <c r="D266" s="431">
        <v>33</v>
      </c>
      <c r="E266" s="741">
        <v>3.4</v>
      </c>
      <c r="F266" s="157"/>
      <c r="G266" s="157"/>
      <c r="H266" s="157"/>
      <c r="I266" s="157"/>
      <c r="J266" s="796" t="s">
        <v>24</v>
      </c>
      <c r="K266" s="429">
        <v>45</v>
      </c>
      <c r="L266" s="430">
        <v>1.7475281513520957</v>
      </c>
      <c r="M266" s="431" t="s">
        <v>221</v>
      </c>
      <c r="N266" s="741">
        <v>5.4188753608607083</v>
      </c>
    </row>
    <row r="267" spans="1:14" ht="15" thickBot="1">
      <c r="A267" s="1192" t="s">
        <v>195</v>
      </c>
      <c r="B267" s="1184"/>
      <c r="C267" s="1184"/>
      <c r="D267" s="1184"/>
      <c r="E267" s="1185"/>
      <c r="F267" s="157"/>
      <c r="G267" s="157"/>
      <c r="H267" s="157"/>
      <c r="I267" s="157"/>
      <c r="J267" s="1192" t="s">
        <v>195</v>
      </c>
      <c r="K267" s="1184"/>
      <c r="L267" s="1184"/>
      <c r="M267" s="1184"/>
      <c r="N267" s="1185"/>
    </row>
    <row r="268" spans="1:14" ht="14.5">
      <c r="A268" s="792" t="s">
        <v>6</v>
      </c>
      <c r="B268" s="413">
        <v>4</v>
      </c>
      <c r="C268" s="414">
        <v>1.07</v>
      </c>
      <c r="D268" s="415" t="s">
        <v>187</v>
      </c>
      <c r="E268" s="386" t="s">
        <v>187</v>
      </c>
      <c r="F268" s="157"/>
      <c r="G268" s="157"/>
      <c r="H268" s="157"/>
      <c r="I268" s="157"/>
      <c r="J268" s="792" t="s">
        <v>6</v>
      </c>
      <c r="K268" s="413">
        <v>5</v>
      </c>
      <c r="L268" s="414">
        <v>1.89</v>
      </c>
      <c r="M268" s="415" t="s">
        <v>187</v>
      </c>
      <c r="N268" s="386" t="s">
        <v>187</v>
      </c>
    </row>
    <row r="269" spans="1:14" ht="14.5">
      <c r="A269" s="793" t="s">
        <v>7</v>
      </c>
      <c r="B269" s="417">
        <v>5</v>
      </c>
      <c r="C269" s="338">
        <v>1.26</v>
      </c>
      <c r="D269" s="418" t="s">
        <v>187</v>
      </c>
      <c r="E269" s="390" t="s">
        <v>187</v>
      </c>
      <c r="F269" s="157"/>
      <c r="G269" s="157"/>
      <c r="H269" s="157"/>
      <c r="I269" s="157"/>
      <c r="J269" s="793" t="s">
        <v>7</v>
      </c>
      <c r="K269" s="417">
        <v>5</v>
      </c>
      <c r="L269" s="338">
        <v>2.08</v>
      </c>
      <c r="M269" s="418" t="s">
        <v>187</v>
      </c>
      <c r="N269" s="390" t="s">
        <v>187</v>
      </c>
    </row>
    <row r="270" spans="1:14" ht="14.5">
      <c r="A270" s="792" t="s">
        <v>8</v>
      </c>
      <c r="B270" s="419">
        <v>7</v>
      </c>
      <c r="C270" s="334">
        <v>2.34</v>
      </c>
      <c r="D270" s="415" t="s">
        <v>187</v>
      </c>
      <c r="E270" s="386" t="s">
        <v>187</v>
      </c>
      <c r="F270" s="157"/>
      <c r="G270" s="157"/>
      <c r="H270" s="157"/>
      <c r="I270" s="157"/>
      <c r="J270" s="792" t="s">
        <v>8</v>
      </c>
      <c r="K270" s="419" t="s">
        <v>214</v>
      </c>
      <c r="L270" s="334">
        <v>3.19</v>
      </c>
      <c r="M270" s="415" t="s">
        <v>187</v>
      </c>
      <c r="N270" s="386" t="s">
        <v>187</v>
      </c>
    </row>
    <row r="271" spans="1:14" ht="14.5">
      <c r="A271" s="793" t="s">
        <v>9</v>
      </c>
      <c r="B271" s="417">
        <v>8</v>
      </c>
      <c r="C271" s="338">
        <v>3.19</v>
      </c>
      <c r="D271" s="418" t="s">
        <v>187</v>
      </c>
      <c r="E271" s="390" t="s">
        <v>187</v>
      </c>
      <c r="F271" s="157"/>
      <c r="G271" s="157"/>
      <c r="H271" s="157"/>
      <c r="I271" s="157"/>
      <c r="J271" s="793" t="s">
        <v>9</v>
      </c>
      <c r="K271" s="417">
        <v>7</v>
      </c>
      <c r="L271" s="338">
        <v>3.94</v>
      </c>
      <c r="M271" s="418" t="s">
        <v>187</v>
      </c>
      <c r="N271" s="390" t="s">
        <v>187</v>
      </c>
    </row>
    <row r="272" spans="1:14" ht="14.5">
      <c r="A272" s="792" t="s">
        <v>10</v>
      </c>
      <c r="B272" s="419">
        <v>7</v>
      </c>
      <c r="C272" s="334">
        <v>2.2200000000000002</v>
      </c>
      <c r="D272" s="415" t="s">
        <v>187</v>
      </c>
      <c r="E272" s="386" t="s">
        <v>187</v>
      </c>
      <c r="F272" s="157"/>
      <c r="G272" s="157"/>
      <c r="H272" s="157"/>
      <c r="I272" s="157"/>
      <c r="J272" s="792" t="s">
        <v>10</v>
      </c>
      <c r="K272" s="419" t="s">
        <v>213</v>
      </c>
      <c r="L272" s="334">
        <v>3.47</v>
      </c>
      <c r="M272" s="415" t="s">
        <v>187</v>
      </c>
      <c r="N272" s="386" t="s">
        <v>187</v>
      </c>
    </row>
    <row r="273" spans="1:14" ht="14.5">
      <c r="A273" s="793" t="s">
        <v>11</v>
      </c>
      <c r="B273" s="417">
        <v>4</v>
      </c>
      <c r="C273" s="338">
        <v>1.6300000000000001</v>
      </c>
      <c r="D273" s="418" t="s">
        <v>187</v>
      </c>
      <c r="E273" s="390" t="s">
        <v>187</v>
      </c>
      <c r="F273" s="157"/>
      <c r="G273" s="157"/>
      <c r="H273" s="157"/>
      <c r="I273" s="157"/>
      <c r="J273" s="793" t="s">
        <v>11</v>
      </c>
      <c r="K273" s="417">
        <v>3</v>
      </c>
      <c r="L273" s="338">
        <v>3.33</v>
      </c>
      <c r="M273" s="418" t="s">
        <v>187</v>
      </c>
      <c r="N273" s="390" t="s">
        <v>187</v>
      </c>
    </row>
    <row r="274" spans="1:14" ht="14.5">
      <c r="A274" s="792" t="s">
        <v>12</v>
      </c>
      <c r="B274" s="419">
        <v>7</v>
      </c>
      <c r="C274" s="334">
        <v>1.37</v>
      </c>
      <c r="D274" s="415" t="s">
        <v>187</v>
      </c>
      <c r="E274" s="386" t="s">
        <v>187</v>
      </c>
      <c r="F274" s="157"/>
      <c r="G274" s="157"/>
      <c r="H274" s="157"/>
      <c r="I274" s="157"/>
      <c r="J274" s="792" t="s">
        <v>12</v>
      </c>
      <c r="K274" s="419">
        <v>6</v>
      </c>
      <c r="L274" s="334">
        <v>2.19</v>
      </c>
      <c r="M274" s="415" t="s">
        <v>187</v>
      </c>
      <c r="N274" s="386" t="s">
        <v>187</v>
      </c>
    </row>
    <row r="275" spans="1:14" ht="14.5">
      <c r="A275" s="793" t="s">
        <v>21</v>
      </c>
      <c r="B275" s="417">
        <v>11</v>
      </c>
      <c r="C275" s="338">
        <v>3.16</v>
      </c>
      <c r="D275" s="418" t="s">
        <v>187</v>
      </c>
      <c r="E275" s="390" t="s">
        <v>187</v>
      </c>
      <c r="F275" s="157"/>
      <c r="G275" s="157"/>
      <c r="H275" s="157"/>
      <c r="I275" s="157"/>
      <c r="J275" s="793" t="s">
        <v>21</v>
      </c>
      <c r="K275" s="417">
        <v>9</v>
      </c>
      <c r="L275" s="338">
        <v>5.05</v>
      </c>
      <c r="M275" s="418" t="s">
        <v>187</v>
      </c>
      <c r="N275" s="390" t="s">
        <v>187</v>
      </c>
    </row>
    <row r="276" spans="1:14" ht="14.5">
      <c r="A276" s="792" t="s">
        <v>13</v>
      </c>
      <c r="B276" s="419">
        <v>5</v>
      </c>
      <c r="C276" s="334">
        <v>1.33</v>
      </c>
      <c r="D276" s="415" t="s">
        <v>187</v>
      </c>
      <c r="E276" s="386" t="s">
        <v>187</v>
      </c>
      <c r="F276" s="157"/>
      <c r="G276" s="157"/>
      <c r="H276" s="157"/>
      <c r="I276" s="157"/>
      <c r="J276" s="792" t="s">
        <v>13</v>
      </c>
      <c r="K276" s="419">
        <v>6</v>
      </c>
      <c r="L276" s="334">
        <v>2.16</v>
      </c>
      <c r="M276" s="415" t="s">
        <v>187</v>
      </c>
      <c r="N276" s="386" t="s">
        <v>187</v>
      </c>
    </row>
    <row r="277" spans="1:14" ht="14.5">
      <c r="A277" s="793" t="s">
        <v>14</v>
      </c>
      <c r="B277" s="417" t="s">
        <v>215</v>
      </c>
      <c r="C277" s="338">
        <v>1.3900000000000001</v>
      </c>
      <c r="D277" s="418" t="s">
        <v>187</v>
      </c>
      <c r="E277" s="390" t="s">
        <v>187</v>
      </c>
      <c r="F277" s="157"/>
      <c r="G277" s="157"/>
      <c r="H277" s="157"/>
      <c r="I277" s="157"/>
      <c r="J277" s="793" t="s">
        <v>14</v>
      </c>
      <c r="K277" s="417">
        <v>4</v>
      </c>
      <c r="L277" s="338">
        <v>1.88</v>
      </c>
      <c r="M277" s="418" t="s">
        <v>187</v>
      </c>
      <c r="N277" s="390" t="s">
        <v>187</v>
      </c>
    </row>
    <row r="278" spans="1:14" ht="14.5">
      <c r="A278" s="792" t="s">
        <v>15</v>
      </c>
      <c r="B278" s="419">
        <v>5</v>
      </c>
      <c r="C278" s="334">
        <v>1.2</v>
      </c>
      <c r="D278" s="415" t="s">
        <v>187</v>
      </c>
      <c r="E278" s="386" t="s">
        <v>187</v>
      </c>
      <c r="F278" s="157"/>
      <c r="G278" s="157"/>
      <c r="H278" s="157"/>
      <c r="I278" s="157"/>
      <c r="J278" s="792" t="s">
        <v>15</v>
      </c>
      <c r="K278" s="419">
        <v>3</v>
      </c>
      <c r="L278" s="334">
        <v>1.56</v>
      </c>
      <c r="M278" s="415" t="s">
        <v>187</v>
      </c>
      <c r="N278" s="386" t="s">
        <v>187</v>
      </c>
    </row>
    <row r="279" spans="1:14" ht="14.5">
      <c r="A279" s="793" t="s">
        <v>16</v>
      </c>
      <c r="B279" s="417">
        <v>7</v>
      </c>
      <c r="C279" s="338">
        <v>1.59</v>
      </c>
      <c r="D279" s="418" t="s">
        <v>187</v>
      </c>
      <c r="E279" s="390" t="s">
        <v>187</v>
      </c>
      <c r="F279" s="157"/>
      <c r="G279" s="157"/>
      <c r="H279" s="157"/>
      <c r="I279" s="157"/>
      <c r="J279" s="793" t="s">
        <v>16</v>
      </c>
      <c r="K279" s="417">
        <v>6</v>
      </c>
      <c r="L279" s="338">
        <v>2.34</v>
      </c>
      <c r="M279" s="418" t="s">
        <v>187</v>
      </c>
      <c r="N279" s="390" t="s">
        <v>187</v>
      </c>
    </row>
    <row r="280" spans="1:14" ht="14.5">
      <c r="A280" s="792" t="s">
        <v>17</v>
      </c>
      <c r="B280" s="419">
        <v>6</v>
      </c>
      <c r="C280" s="334">
        <v>1.85</v>
      </c>
      <c r="D280" s="415" t="s">
        <v>187</v>
      </c>
      <c r="E280" s="386" t="s">
        <v>187</v>
      </c>
      <c r="F280" s="157"/>
      <c r="G280" s="157"/>
      <c r="H280" s="157"/>
      <c r="I280" s="157"/>
      <c r="J280" s="792" t="s">
        <v>17</v>
      </c>
      <c r="K280" s="419" t="s">
        <v>212</v>
      </c>
      <c r="L280" s="334">
        <v>6.16</v>
      </c>
      <c r="M280" s="415" t="s">
        <v>187</v>
      </c>
      <c r="N280" s="386" t="s">
        <v>187</v>
      </c>
    </row>
    <row r="281" spans="1:14" ht="14.5">
      <c r="A281" s="793" t="s">
        <v>18</v>
      </c>
      <c r="B281" s="417">
        <v>4</v>
      </c>
      <c r="C281" s="338">
        <v>2.39</v>
      </c>
      <c r="D281" s="418" t="s">
        <v>187</v>
      </c>
      <c r="E281" s="390" t="s">
        <v>187</v>
      </c>
      <c r="F281" s="157"/>
      <c r="G281" s="157"/>
      <c r="H281" s="157"/>
      <c r="I281" s="157"/>
      <c r="J281" s="793" t="s">
        <v>18</v>
      </c>
      <c r="K281" s="417">
        <v>3</v>
      </c>
      <c r="L281" s="338">
        <v>3.14</v>
      </c>
      <c r="M281" s="418" t="s">
        <v>187</v>
      </c>
      <c r="N281" s="390" t="s">
        <v>187</v>
      </c>
    </row>
    <row r="282" spans="1:14" ht="14.5">
      <c r="A282" s="792" t="s">
        <v>19</v>
      </c>
      <c r="B282" s="419">
        <v>4</v>
      </c>
      <c r="C282" s="334">
        <v>1.48</v>
      </c>
      <c r="D282" s="415" t="s">
        <v>187</v>
      </c>
      <c r="E282" s="386" t="s">
        <v>187</v>
      </c>
      <c r="F282" s="157"/>
      <c r="G282" s="157"/>
      <c r="H282" s="157"/>
      <c r="I282" s="157"/>
      <c r="J282" s="792" t="s">
        <v>19</v>
      </c>
      <c r="K282" s="419" t="s">
        <v>211</v>
      </c>
      <c r="L282" s="334">
        <v>2.85</v>
      </c>
      <c r="M282" s="415" t="s">
        <v>187</v>
      </c>
      <c r="N282" s="386" t="s">
        <v>187</v>
      </c>
    </row>
    <row r="283" spans="1:14" ht="15" thickBot="1">
      <c r="A283" s="793" t="s">
        <v>20</v>
      </c>
      <c r="B283" s="417">
        <v>4</v>
      </c>
      <c r="C283" s="338">
        <v>1.77</v>
      </c>
      <c r="D283" s="418" t="s">
        <v>187</v>
      </c>
      <c r="E283" s="390" t="s">
        <v>187</v>
      </c>
      <c r="F283" s="157"/>
      <c r="G283" s="157"/>
      <c r="H283" s="157"/>
      <c r="I283" s="157"/>
      <c r="J283" s="793" t="s">
        <v>20</v>
      </c>
      <c r="K283" s="417">
        <v>7</v>
      </c>
      <c r="L283" s="338">
        <v>4.16</v>
      </c>
      <c r="M283" s="418" t="s">
        <v>187</v>
      </c>
      <c r="N283" s="390" t="s">
        <v>187</v>
      </c>
    </row>
    <row r="284" spans="1:14" ht="14.5">
      <c r="A284" s="794" t="s">
        <v>26</v>
      </c>
      <c r="B284" s="421">
        <v>5</v>
      </c>
      <c r="C284" s="422">
        <v>0.54</v>
      </c>
      <c r="D284" s="423">
        <v>8</v>
      </c>
      <c r="E284" s="739">
        <v>2.23</v>
      </c>
      <c r="F284" s="157"/>
      <c r="G284" s="157"/>
      <c r="H284" s="157"/>
      <c r="I284" s="157"/>
      <c r="J284" s="794" t="s">
        <v>26</v>
      </c>
      <c r="K284" s="421" t="s">
        <v>215</v>
      </c>
      <c r="L284" s="422">
        <v>0.83</v>
      </c>
      <c r="M284" s="423">
        <v>6</v>
      </c>
      <c r="N284" s="739">
        <v>2.84</v>
      </c>
    </row>
    <row r="285" spans="1:14" ht="14.5">
      <c r="A285" s="795" t="s">
        <v>25</v>
      </c>
      <c r="B285" s="425">
        <v>7</v>
      </c>
      <c r="C285" s="426">
        <v>1.06</v>
      </c>
      <c r="D285" s="427">
        <v>19</v>
      </c>
      <c r="E285" s="740">
        <v>6.4</v>
      </c>
      <c r="F285" s="157"/>
      <c r="G285" s="157"/>
      <c r="H285" s="157"/>
      <c r="I285" s="157"/>
      <c r="J285" s="795" t="s">
        <v>25</v>
      </c>
      <c r="K285" s="425">
        <v>7</v>
      </c>
      <c r="L285" s="426">
        <v>1.98</v>
      </c>
      <c r="M285" s="427">
        <v>15</v>
      </c>
      <c r="N285" s="740">
        <v>11.09</v>
      </c>
    </row>
    <row r="286" spans="1:14" ht="15" thickBot="1">
      <c r="A286" s="796" t="s">
        <v>24</v>
      </c>
      <c r="B286" s="429">
        <v>5</v>
      </c>
      <c r="C286" s="430">
        <v>0.49</v>
      </c>
      <c r="D286" s="431">
        <v>10</v>
      </c>
      <c r="E286" s="741">
        <v>2.12</v>
      </c>
      <c r="F286" s="157"/>
      <c r="G286" s="157"/>
      <c r="H286" s="157"/>
      <c r="I286" s="157"/>
      <c r="J286" s="796" t="s">
        <v>24</v>
      </c>
      <c r="K286" s="429">
        <v>5</v>
      </c>
      <c r="L286" s="430">
        <v>0.77225058807995994</v>
      </c>
      <c r="M286" s="431">
        <v>7</v>
      </c>
      <c r="N286" s="741">
        <v>2.8110736145371367</v>
      </c>
    </row>
    <row r="287" spans="1:14" s="57" customFormat="1" ht="32.25" customHeight="1">
      <c r="A287" s="1186" t="s">
        <v>460</v>
      </c>
      <c r="B287" s="1186"/>
      <c r="C287" s="1186"/>
      <c r="D287" s="1186"/>
      <c r="E287" s="1186"/>
      <c r="F287" s="975"/>
      <c r="G287" s="975"/>
      <c r="H287" s="975"/>
      <c r="I287" s="975"/>
      <c r="J287" s="1186" t="s">
        <v>460</v>
      </c>
      <c r="K287" s="1186"/>
      <c r="L287" s="1186"/>
      <c r="M287" s="1186"/>
      <c r="N287" s="1186"/>
    </row>
    <row r="288" spans="1:14" s="57" customFormat="1" ht="11.5">
      <c r="A288" s="1179" t="s">
        <v>186</v>
      </c>
      <c r="B288" s="1179"/>
      <c r="C288" s="1179"/>
      <c r="D288" s="1179"/>
      <c r="E288" s="1179"/>
      <c r="F288" s="238"/>
      <c r="G288" s="238"/>
      <c r="H288" s="238"/>
      <c r="I288" s="238"/>
      <c r="J288" s="1179" t="s">
        <v>186</v>
      </c>
      <c r="K288" s="1179"/>
      <c r="L288" s="1179"/>
      <c r="M288" s="1179"/>
      <c r="N288" s="1179"/>
    </row>
    <row r="289" spans="1:17" s="57" customFormat="1" ht="11.5">
      <c r="A289" s="1179" t="s">
        <v>327</v>
      </c>
      <c r="B289" s="1179"/>
      <c r="C289" s="1179"/>
      <c r="D289" s="1179"/>
      <c r="E289" s="1179"/>
      <c r="F289" s="238"/>
      <c r="G289" s="238"/>
      <c r="H289" s="238"/>
      <c r="I289" s="238"/>
      <c r="J289" s="1179" t="s">
        <v>327</v>
      </c>
      <c r="K289" s="1179"/>
      <c r="L289" s="1179"/>
      <c r="M289" s="1179"/>
      <c r="N289" s="1179"/>
    </row>
    <row r="290" spans="1:17" s="57" customFormat="1" ht="11.5">
      <c r="A290" s="1121" t="s">
        <v>355</v>
      </c>
      <c r="B290" s="1121"/>
      <c r="C290" s="1121"/>
      <c r="D290" s="1121"/>
      <c r="E290" s="1121"/>
      <c r="F290" s="238"/>
      <c r="G290" s="238"/>
      <c r="H290" s="238"/>
      <c r="I290" s="238"/>
      <c r="J290" s="1179" t="s">
        <v>356</v>
      </c>
      <c r="K290" s="1179"/>
      <c r="L290" s="1179"/>
      <c r="M290" s="1179"/>
      <c r="N290" s="1179"/>
    </row>
    <row r="291" spans="1:17">
      <c r="A291" s="351"/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83"/>
    </row>
    <row r="292" spans="1:17" ht="23.5">
      <c r="A292" s="1050">
        <v>2019</v>
      </c>
      <c r="B292" s="1050"/>
      <c r="C292" s="1050"/>
      <c r="D292" s="1050"/>
      <c r="E292" s="1050"/>
      <c r="F292" s="1050"/>
      <c r="G292" s="1050"/>
      <c r="H292" s="1050"/>
      <c r="I292" s="1050"/>
      <c r="J292" s="1050"/>
      <c r="K292" s="1050"/>
      <c r="L292" s="1050"/>
      <c r="M292" s="1050"/>
      <c r="N292" s="1050"/>
      <c r="O292" s="11"/>
      <c r="P292" s="11"/>
      <c r="Q292" s="11"/>
    </row>
    <row r="293" spans="1:17" ht="14.5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</row>
    <row r="294" spans="1:17" ht="29.15" customHeight="1">
      <c r="A294" s="1084" t="s">
        <v>511</v>
      </c>
      <c r="B294" s="1084"/>
      <c r="C294" s="1084"/>
      <c r="D294" s="1084"/>
      <c r="E294" s="1084"/>
      <c r="F294" s="934"/>
      <c r="G294" s="934"/>
      <c r="H294" s="157"/>
      <c r="I294" s="157"/>
      <c r="J294" s="1084" t="s">
        <v>512</v>
      </c>
      <c r="K294" s="1084"/>
      <c r="L294" s="1084"/>
      <c r="M294" s="1084"/>
      <c r="N294" s="1084"/>
      <c r="O294" s="934"/>
      <c r="P294" s="934"/>
    </row>
    <row r="295" spans="1:17" ht="30.75" customHeight="1">
      <c r="A295" s="1093" t="s">
        <v>5</v>
      </c>
      <c r="B295" s="1093" t="s">
        <v>306</v>
      </c>
      <c r="C295" s="1093"/>
      <c r="D295" s="1067" t="s">
        <v>350</v>
      </c>
      <c r="E295" s="1067"/>
      <c r="F295" s="157"/>
      <c r="G295" s="157"/>
      <c r="H295" s="157"/>
      <c r="I295" s="157"/>
      <c r="J295" s="1093" t="s">
        <v>5</v>
      </c>
      <c r="K295" s="1093" t="s">
        <v>306</v>
      </c>
      <c r="L295" s="1093"/>
      <c r="M295" s="1067" t="s">
        <v>350</v>
      </c>
      <c r="N295" s="1067"/>
    </row>
    <row r="296" spans="1:17" ht="14.5">
      <c r="A296" s="1093"/>
      <c r="B296" s="781" t="s">
        <v>171</v>
      </c>
      <c r="C296" s="781" t="s">
        <v>172</v>
      </c>
      <c r="D296" s="781" t="s">
        <v>171</v>
      </c>
      <c r="E296" s="781" t="s">
        <v>172</v>
      </c>
      <c r="F296" s="157"/>
      <c r="G296" s="157"/>
      <c r="H296" s="157"/>
      <c r="I296" s="157"/>
      <c r="J296" s="1093"/>
      <c r="K296" s="781" t="s">
        <v>171</v>
      </c>
      <c r="L296" s="781" t="s">
        <v>172</v>
      </c>
      <c r="M296" s="781" t="s">
        <v>171</v>
      </c>
      <c r="N296" s="781" t="s">
        <v>172</v>
      </c>
    </row>
    <row r="297" spans="1:17" ht="14.5">
      <c r="A297" s="1093"/>
      <c r="B297" s="1196" t="s">
        <v>43</v>
      </c>
      <c r="C297" s="1196"/>
      <c r="D297" s="1196"/>
      <c r="E297" s="1196"/>
      <c r="F297" s="157"/>
      <c r="G297" s="157"/>
      <c r="H297" s="157"/>
      <c r="I297" s="157"/>
      <c r="J297" s="1093"/>
      <c r="K297" s="1196" t="s">
        <v>43</v>
      </c>
      <c r="L297" s="1196"/>
      <c r="M297" s="1196"/>
      <c r="N297" s="1196"/>
    </row>
    <row r="298" spans="1:17" ht="15" thickBot="1">
      <c r="A298" s="1201" t="s">
        <v>208</v>
      </c>
      <c r="B298" s="1194"/>
      <c r="C298" s="1194"/>
      <c r="D298" s="1194"/>
      <c r="E298" s="1195"/>
      <c r="F298" s="157"/>
      <c r="G298" s="157"/>
      <c r="H298" s="157"/>
      <c r="I298" s="157"/>
      <c r="J298" s="1193" t="s">
        <v>208</v>
      </c>
      <c r="K298" s="1194"/>
      <c r="L298" s="1194"/>
      <c r="M298" s="1194"/>
      <c r="N298" s="1195"/>
    </row>
    <row r="299" spans="1:17" ht="14.5">
      <c r="A299" s="412" t="s">
        <v>6</v>
      </c>
      <c r="B299" s="413">
        <v>29</v>
      </c>
      <c r="C299" s="414">
        <v>3.5500000000000003</v>
      </c>
      <c r="D299" s="415" t="s">
        <v>187</v>
      </c>
      <c r="E299" s="386" t="s">
        <v>187</v>
      </c>
      <c r="F299" s="157"/>
      <c r="G299" s="157"/>
      <c r="H299" s="157"/>
      <c r="I299" s="157"/>
      <c r="J299" s="792" t="s">
        <v>6</v>
      </c>
      <c r="K299" s="413">
        <v>36</v>
      </c>
      <c r="L299" s="414">
        <v>5.45</v>
      </c>
      <c r="M299" s="415">
        <v>20</v>
      </c>
      <c r="N299" s="386">
        <v>10.51</v>
      </c>
    </row>
    <row r="300" spans="1:17" ht="14.5">
      <c r="A300" s="416" t="s">
        <v>7</v>
      </c>
      <c r="B300" s="417">
        <v>18</v>
      </c>
      <c r="C300" s="338">
        <v>2.17</v>
      </c>
      <c r="D300" s="418">
        <v>17</v>
      </c>
      <c r="E300" s="390">
        <v>5.24</v>
      </c>
      <c r="F300" s="157"/>
      <c r="G300" s="157"/>
      <c r="H300" s="157"/>
      <c r="I300" s="157"/>
      <c r="J300" s="793" t="s">
        <v>7</v>
      </c>
      <c r="K300" s="417">
        <v>28</v>
      </c>
      <c r="L300" s="338">
        <v>4.0999999999999996</v>
      </c>
      <c r="M300" s="418" t="s">
        <v>187</v>
      </c>
      <c r="N300" s="390" t="s">
        <v>187</v>
      </c>
    </row>
    <row r="301" spans="1:17" ht="14.5">
      <c r="A301" s="412" t="s">
        <v>8</v>
      </c>
      <c r="B301" s="419">
        <v>3</v>
      </c>
      <c r="C301" s="334">
        <v>1.77</v>
      </c>
      <c r="D301" s="415" t="s">
        <v>187</v>
      </c>
      <c r="E301" s="386" t="s">
        <v>187</v>
      </c>
      <c r="F301" s="157"/>
      <c r="G301" s="157"/>
      <c r="H301" s="157"/>
      <c r="I301" s="157"/>
      <c r="J301" s="792" t="s">
        <v>8</v>
      </c>
      <c r="K301" s="419">
        <v>4</v>
      </c>
      <c r="L301" s="334">
        <v>2.16</v>
      </c>
      <c r="M301" s="415" t="s">
        <v>187</v>
      </c>
      <c r="N301" s="386" t="s">
        <v>187</v>
      </c>
    </row>
    <row r="302" spans="1:17" ht="14.5">
      <c r="A302" s="416" t="s">
        <v>9</v>
      </c>
      <c r="B302" s="417">
        <v>7</v>
      </c>
      <c r="C302" s="338">
        <v>2.38</v>
      </c>
      <c r="D302" s="418" t="s">
        <v>187</v>
      </c>
      <c r="E302" s="390" t="s">
        <v>187</v>
      </c>
      <c r="F302" s="157"/>
      <c r="G302" s="157"/>
      <c r="H302" s="157"/>
      <c r="I302" s="157"/>
      <c r="J302" s="793" t="s">
        <v>9</v>
      </c>
      <c r="K302" s="417">
        <v>8</v>
      </c>
      <c r="L302" s="338">
        <v>4.54</v>
      </c>
      <c r="M302" s="418" t="s">
        <v>187</v>
      </c>
      <c r="N302" s="390" t="s">
        <v>187</v>
      </c>
    </row>
    <row r="303" spans="1:17" ht="14.5">
      <c r="A303" s="412" t="s">
        <v>10</v>
      </c>
      <c r="B303" s="419">
        <v>25</v>
      </c>
      <c r="C303" s="334">
        <v>3.33</v>
      </c>
      <c r="D303" s="415" t="s">
        <v>187</v>
      </c>
      <c r="E303" s="386" t="s">
        <v>187</v>
      </c>
      <c r="F303" s="157"/>
      <c r="G303" s="157"/>
      <c r="H303" s="157"/>
      <c r="I303" s="157"/>
      <c r="J303" s="792" t="s">
        <v>10</v>
      </c>
      <c r="K303" s="419">
        <v>26</v>
      </c>
      <c r="L303" s="334">
        <v>4.91</v>
      </c>
      <c r="M303" s="415" t="s">
        <v>187</v>
      </c>
      <c r="N303" s="386" t="s">
        <v>187</v>
      </c>
    </row>
    <row r="304" spans="1:17" ht="14.5">
      <c r="A304" s="416" t="s">
        <v>11</v>
      </c>
      <c r="B304" s="417">
        <v>8</v>
      </c>
      <c r="C304" s="338">
        <v>2.13</v>
      </c>
      <c r="D304" s="418" t="s">
        <v>187</v>
      </c>
      <c r="E304" s="390" t="s">
        <v>187</v>
      </c>
      <c r="F304" s="157"/>
      <c r="G304" s="157"/>
      <c r="H304" s="157"/>
      <c r="I304" s="157"/>
      <c r="J304" s="793" t="s">
        <v>11</v>
      </c>
      <c r="K304" s="417">
        <v>12</v>
      </c>
      <c r="L304" s="338">
        <v>4.62</v>
      </c>
      <c r="M304" s="418" t="s">
        <v>187</v>
      </c>
      <c r="N304" s="390" t="s">
        <v>187</v>
      </c>
    </row>
    <row r="305" spans="1:14" ht="14.5">
      <c r="A305" s="412" t="s">
        <v>12</v>
      </c>
      <c r="B305" s="419">
        <v>23</v>
      </c>
      <c r="C305" s="334">
        <v>2.72</v>
      </c>
      <c r="D305" s="415" t="s">
        <v>187</v>
      </c>
      <c r="E305" s="386" t="s">
        <v>187</v>
      </c>
      <c r="F305" s="157"/>
      <c r="G305" s="157"/>
      <c r="H305" s="157"/>
      <c r="I305" s="157"/>
      <c r="J305" s="792" t="s">
        <v>12</v>
      </c>
      <c r="K305" s="419">
        <v>33</v>
      </c>
      <c r="L305" s="334">
        <v>4.9000000000000004</v>
      </c>
      <c r="M305" s="415" t="s">
        <v>187</v>
      </c>
      <c r="N305" s="386" t="s">
        <v>187</v>
      </c>
    </row>
    <row r="306" spans="1:14" ht="14.5">
      <c r="A306" s="416" t="s">
        <v>21</v>
      </c>
      <c r="B306" s="417">
        <v>7</v>
      </c>
      <c r="C306" s="338">
        <v>2.67</v>
      </c>
      <c r="D306" s="418" t="s">
        <v>187</v>
      </c>
      <c r="E306" s="390" t="s">
        <v>187</v>
      </c>
      <c r="F306" s="157"/>
      <c r="G306" s="157"/>
      <c r="H306" s="157"/>
      <c r="I306" s="157"/>
      <c r="J306" s="793" t="s">
        <v>21</v>
      </c>
      <c r="K306" s="417" t="s">
        <v>187</v>
      </c>
      <c r="L306" s="338" t="s">
        <v>187</v>
      </c>
      <c r="M306" s="418" t="s">
        <v>187</v>
      </c>
      <c r="N306" s="390" t="s">
        <v>187</v>
      </c>
    </row>
    <row r="307" spans="1:14" ht="14.5">
      <c r="A307" s="412" t="s">
        <v>13</v>
      </c>
      <c r="B307" s="419">
        <v>20</v>
      </c>
      <c r="C307" s="334">
        <v>2.56</v>
      </c>
      <c r="D307" s="415" t="s">
        <v>187</v>
      </c>
      <c r="E307" s="386" t="s">
        <v>187</v>
      </c>
      <c r="F307" s="157"/>
      <c r="G307" s="157"/>
      <c r="H307" s="157"/>
      <c r="I307" s="157"/>
      <c r="J307" s="792" t="s">
        <v>13</v>
      </c>
      <c r="K307" s="419">
        <v>35</v>
      </c>
      <c r="L307" s="334">
        <v>4.8899999999999997</v>
      </c>
      <c r="M307" s="415" t="s">
        <v>187</v>
      </c>
      <c r="N307" s="386" t="s">
        <v>187</v>
      </c>
    </row>
    <row r="308" spans="1:14" ht="14.5">
      <c r="A308" s="416" t="s">
        <v>14</v>
      </c>
      <c r="B308" s="417">
        <v>24</v>
      </c>
      <c r="C308" s="338">
        <v>2.4700000000000002</v>
      </c>
      <c r="D308" s="418" t="s">
        <v>187</v>
      </c>
      <c r="E308" s="390" t="s">
        <v>187</v>
      </c>
      <c r="F308" s="157"/>
      <c r="G308" s="157"/>
      <c r="H308" s="157"/>
      <c r="I308" s="157"/>
      <c r="J308" s="793" t="s">
        <v>14</v>
      </c>
      <c r="K308" s="417">
        <v>27</v>
      </c>
      <c r="L308" s="338">
        <v>3.98</v>
      </c>
      <c r="M308" s="418" t="s">
        <v>187</v>
      </c>
      <c r="N308" s="390" t="s">
        <v>187</v>
      </c>
    </row>
    <row r="309" spans="1:14" ht="14.5">
      <c r="A309" s="412" t="s">
        <v>15</v>
      </c>
      <c r="B309" s="419">
        <v>22</v>
      </c>
      <c r="C309" s="334">
        <v>2.75</v>
      </c>
      <c r="D309" s="415" t="s">
        <v>187</v>
      </c>
      <c r="E309" s="386" t="s">
        <v>187</v>
      </c>
      <c r="F309" s="157"/>
      <c r="G309" s="157"/>
      <c r="H309" s="157"/>
      <c r="I309" s="157"/>
      <c r="J309" s="792" t="s">
        <v>15</v>
      </c>
      <c r="K309" s="419">
        <v>28</v>
      </c>
      <c r="L309" s="334">
        <v>4.6500000000000004</v>
      </c>
      <c r="M309" s="415" t="s">
        <v>187</v>
      </c>
      <c r="N309" s="386" t="s">
        <v>187</v>
      </c>
    </row>
    <row r="310" spans="1:14" ht="14.5">
      <c r="A310" s="416" t="s">
        <v>16</v>
      </c>
      <c r="B310" s="417">
        <v>52</v>
      </c>
      <c r="C310" s="338">
        <v>3.88</v>
      </c>
      <c r="D310" s="418" t="s">
        <v>187</v>
      </c>
      <c r="E310" s="390" t="s">
        <v>187</v>
      </c>
      <c r="F310" s="157"/>
      <c r="G310" s="157"/>
      <c r="H310" s="157"/>
      <c r="I310" s="157"/>
      <c r="J310" s="793" t="s">
        <v>16</v>
      </c>
      <c r="K310" s="417">
        <v>61</v>
      </c>
      <c r="L310" s="338">
        <v>6.17</v>
      </c>
      <c r="M310" s="418" t="s">
        <v>187</v>
      </c>
      <c r="N310" s="390" t="s">
        <v>187</v>
      </c>
    </row>
    <row r="311" spans="1:14" ht="14.5">
      <c r="A311" s="412" t="s">
        <v>17</v>
      </c>
      <c r="B311" s="419">
        <v>10</v>
      </c>
      <c r="C311" s="334">
        <v>2.7600000000000002</v>
      </c>
      <c r="D311" s="415" t="s">
        <v>187</v>
      </c>
      <c r="E311" s="386" t="s">
        <v>187</v>
      </c>
      <c r="F311" s="157"/>
      <c r="G311" s="157"/>
      <c r="H311" s="157"/>
      <c r="I311" s="157"/>
      <c r="J311" s="792" t="s">
        <v>17</v>
      </c>
      <c r="K311" s="419">
        <v>12</v>
      </c>
      <c r="L311" s="334">
        <v>4.8600000000000003</v>
      </c>
      <c r="M311" s="415" t="s">
        <v>187</v>
      </c>
      <c r="N311" s="386" t="s">
        <v>187</v>
      </c>
    </row>
    <row r="312" spans="1:14" ht="14.5">
      <c r="A312" s="416" t="s">
        <v>18</v>
      </c>
      <c r="B312" s="417">
        <v>4</v>
      </c>
      <c r="C312" s="338">
        <v>1.93</v>
      </c>
      <c r="D312" s="418" t="s">
        <v>187</v>
      </c>
      <c r="E312" s="390" t="s">
        <v>187</v>
      </c>
      <c r="F312" s="157"/>
      <c r="G312" s="157"/>
      <c r="H312" s="157"/>
      <c r="I312" s="157"/>
      <c r="J312" s="793" t="s">
        <v>18</v>
      </c>
      <c r="K312" s="417" t="s">
        <v>187</v>
      </c>
      <c r="L312" s="338" t="s">
        <v>187</v>
      </c>
      <c r="M312" s="418" t="s">
        <v>187</v>
      </c>
      <c r="N312" s="390" t="s">
        <v>187</v>
      </c>
    </row>
    <row r="313" spans="1:14" ht="14.5">
      <c r="A313" s="412" t="s">
        <v>19</v>
      </c>
      <c r="B313" s="419">
        <v>27</v>
      </c>
      <c r="C313" s="334">
        <v>2.89</v>
      </c>
      <c r="D313" s="415" t="s">
        <v>187</v>
      </c>
      <c r="E313" s="386" t="s">
        <v>187</v>
      </c>
      <c r="F313" s="157"/>
      <c r="G313" s="157"/>
      <c r="H313" s="157"/>
      <c r="I313" s="157"/>
      <c r="J313" s="792" t="s">
        <v>19</v>
      </c>
      <c r="K313" s="419">
        <v>44</v>
      </c>
      <c r="L313" s="334">
        <v>5.55</v>
      </c>
      <c r="M313" s="415" t="s">
        <v>187</v>
      </c>
      <c r="N313" s="386" t="s">
        <v>187</v>
      </c>
    </row>
    <row r="314" spans="1:14" ht="15" thickBot="1">
      <c r="A314" s="416" t="s">
        <v>20</v>
      </c>
      <c r="B314" s="417">
        <v>9</v>
      </c>
      <c r="C314" s="338">
        <v>2.68</v>
      </c>
      <c r="D314" s="418" t="s">
        <v>187</v>
      </c>
      <c r="E314" s="390" t="s">
        <v>187</v>
      </c>
      <c r="F314" s="157"/>
      <c r="G314" s="157"/>
      <c r="H314" s="157"/>
      <c r="I314" s="157"/>
      <c r="J314" s="793" t="s">
        <v>20</v>
      </c>
      <c r="K314" s="417">
        <v>3</v>
      </c>
      <c r="L314" s="338">
        <v>2.81</v>
      </c>
      <c r="M314" s="418" t="s">
        <v>187</v>
      </c>
      <c r="N314" s="390" t="s">
        <v>187</v>
      </c>
    </row>
    <row r="315" spans="1:14" ht="14.5">
      <c r="A315" s="420" t="s">
        <v>26</v>
      </c>
      <c r="B315" s="421">
        <v>23</v>
      </c>
      <c r="C315" s="422">
        <v>1.1100000000000001</v>
      </c>
      <c r="D315" s="423">
        <v>22</v>
      </c>
      <c r="E315" s="739">
        <v>3.1</v>
      </c>
      <c r="F315" s="157"/>
      <c r="G315" s="157"/>
      <c r="H315" s="157"/>
      <c r="I315" s="157"/>
      <c r="J315" s="794" t="s">
        <v>26</v>
      </c>
      <c r="K315" s="421">
        <v>31</v>
      </c>
      <c r="L315" s="422">
        <v>1.85</v>
      </c>
      <c r="M315" s="423">
        <v>27</v>
      </c>
      <c r="N315" s="739">
        <v>4.87</v>
      </c>
    </row>
    <row r="316" spans="1:14" ht="14.5">
      <c r="A316" s="424" t="s">
        <v>25</v>
      </c>
      <c r="B316" s="425">
        <v>6</v>
      </c>
      <c r="C316" s="426">
        <v>1.05</v>
      </c>
      <c r="D316" s="427">
        <v>9</v>
      </c>
      <c r="E316" s="740">
        <v>4.05</v>
      </c>
      <c r="F316" s="157"/>
      <c r="G316" s="157"/>
      <c r="H316" s="157"/>
      <c r="I316" s="157"/>
      <c r="J316" s="795" t="s">
        <v>25</v>
      </c>
      <c r="K316" s="425">
        <v>7</v>
      </c>
      <c r="L316" s="426">
        <v>1.65</v>
      </c>
      <c r="M316" s="427" t="s">
        <v>187</v>
      </c>
      <c r="N316" s="740" t="s">
        <v>187</v>
      </c>
    </row>
    <row r="317" spans="1:14" ht="15" thickBot="1">
      <c r="A317" s="428" t="s">
        <v>24</v>
      </c>
      <c r="B317" s="429">
        <v>21</v>
      </c>
      <c r="C317" s="430">
        <v>0.97</v>
      </c>
      <c r="D317" s="431">
        <v>21</v>
      </c>
      <c r="E317" s="741">
        <v>2.79</v>
      </c>
      <c r="F317" s="157"/>
      <c r="G317" s="157"/>
      <c r="H317" s="157"/>
      <c r="I317" s="157"/>
      <c r="J317" s="796" t="s">
        <v>24</v>
      </c>
      <c r="K317" s="429">
        <v>28</v>
      </c>
      <c r="L317" s="430">
        <v>1.6595436433361916</v>
      </c>
      <c r="M317" s="431">
        <v>25</v>
      </c>
      <c r="N317" s="741">
        <v>4.273820557976256</v>
      </c>
    </row>
    <row r="318" spans="1:14" ht="15" thickBot="1">
      <c r="A318" s="1183" t="s">
        <v>207</v>
      </c>
      <c r="B318" s="1184"/>
      <c r="C318" s="1184"/>
      <c r="D318" s="1184"/>
      <c r="E318" s="1185"/>
      <c r="F318" s="157"/>
      <c r="G318" s="157"/>
      <c r="H318" s="157"/>
      <c r="I318" s="157"/>
      <c r="J318" s="1192" t="s">
        <v>207</v>
      </c>
      <c r="K318" s="1184"/>
      <c r="L318" s="1184"/>
      <c r="M318" s="1184"/>
      <c r="N318" s="1185"/>
    </row>
    <row r="319" spans="1:14" ht="14.5">
      <c r="A319" s="412" t="s">
        <v>6</v>
      </c>
      <c r="B319" s="413">
        <v>12</v>
      </c>
      <c r="C319" s="414">
        <v>2.4500000000000002</v>
      </c>
      <c r="D319" s="415" t="s">
        <v>187</v>
      </c>
      <c r="E319" s="386" t="s">
        <v>187</v>
      </c>
      <c r="F319" s="157"/>
      <c r="G319" s="157"/>
      <c r="H319" s="157"/>
      <c r="I319" s="157"/>
      <c r="J319" s="792" t="s">
        <v>6</v>
      </c>
      <c r="K319" s="413">
        <v>17</v>
      </c>
      <c r="L319" s="414">
        <v>4.3099999999999996</v>
      </c>
      <c r="M319" s="415">
        <v>0</v>
      </c>
      <c r="N319" s="386">
        <v>0</v>
      </c>
    </row>
    <row r="320" spans="1:14" ht="14.5">
      <c r="A320" s="416" t="s">
        <v>7</v>
      </c>
      <c r="B320" s="417">
        <v>8</v>
      </c>
      <c r="C320" s="338">
        <v>1.57</v>
      </c>
      <c r="D320" s="418" t="s">
        <v>187</v>
      </c>
      <c r="E320" s="390" t="s">
        <v>187</v>
      </c>
      <c r="F320" s="157"/>
      <c r="G320" s="157"/>
      <c r="H320" s="157"/>
      <c r="I320" s="157"/>
      <c r="J320" s="793" t="s">
        <v>7</v>
      </c>
      <c r="K320" s="417">
        <v>12</v>
      </c>
      <c r="L320" s="338">
        <v>3.05</v>
      </c>
      <c r="M320" s="418" t="s">
        <v>187</v>
      </c>
      <c r="N320" s="390" t="s">
        <v>187</v>
      </c>
    </row>
    <row r="321" spans="1:14" ht="14.5">
      <c r="A321" s="412" t="s">
        <v>8</v>
      </c>
      <c r="B321" s="419">
        <v>1</v>
      </c>
      <c r="C321" s="334">
        <v>0.64</v>
      </c>
      <c r="D321" s="415" t="s">
        <v>187</v>
      </c>
      <c r="E321" s="386" t="s">
        <v>187</v>
      </c>
      <c r="F321" s="157"/>
      <c r="G321" s="157"/>
      <c r="H321" s="157"/>
      <c r="I321" s="157"/>
      <c r="J321" s="792" t="s">
        <v>8</v>
      </c>
      <c r="K321" s="419">
        <v>3</v>
      </c>
      <c r="L321" s="334">
        <v>1.78</v>
      </c>
      <c r="M321" s="415" t="s">
        <v>187</v>
      </c>
      <c r="N321" s="386" t="s">
        <v>187</v>
      </c>
    </row>
    <row r="322" spans="1:14" ht="14.5">
      <c r="A322" s="416" t="s">
        <v>9</v>
      </c>
      <c r="B322" s="417">
        <v>6</v>
      </c>
      <c r="C322" s="338">
        <v>2.31</v>
      </c>
      <c r="D322" s="418" t="s">
        <v>187</v>
      </c>
      <c r="E322" s="390" t="s">
        <v>187</v>
      </c>
      <c r="F322" s="157"/>
      <c r="G322" s="157"/>
      <c r="H322" s="157"/>
      <c r="I322" s="157"/>
      <c r="J322" s="793" t="s">
        <v>9</v>
      </c>
      <c r="K322" s="417">
        <v>6</v>
      </c>
      <c r="L322" s="338">
        <v>4.28</v>
      </c>
      <c r="M322" s="418" t="s">
        <v>187</v>
      </c>
      <c r="N322" s="390" t="s">
        <v>187</v>
      </c>
    </row>
    <row r="323" spans="1:14" ht="14.5">
      <c r="A323" s="412" t="s">
        <v>10</v>
      </c>
      <c r="B323" s="419">
        <v>10</v>
      </c>
      <c r="C323" s="334">
        <v>2.2200000000000002</v>
      </c>
      <c r="D323" s="415" t="s">
        <v>187</v>
      </c>
      <c r="E323" s="386" t="s">
        <v>187</v>
      </c>
      <c r="F323" s="157"/>
      <c r="G323" s="157"/>
      <c r="H323" s="157"/>
      <c r="I323" s="157"/>
      <c r="J323" s="792" t="s">
        <v>10</v>
      </c>
      <c r="K323" s="419">
        <v>14</v>
      </c>
      <c r="L323" s="334">
        <v>3.91</v>
      </c>
      <c r="M323" s="415" t="s">
        <v>187</v>
      </c>
      <c r="N323" s="386" t="s">
        <v>187</v>
      </c>
    </row>
    <row r="324" spans="1:14" ht="14.5">
      <c r="A324" s="416" t="s">
        <v>11</v>
      </c>
      <c r="B324" s="417">
        <v>4</v>
      </c>
      <c r="C324" s="338">
        <v>1.54</v>
      </c>
      <c r="D324" s="418" t="s">
        <v>187</v>
      </c>
      <c r="E324" s="390" t="s">
        <v>187</v>
      </c>
      <c r="F324" s="157"/>
      <c r="G324" s="157"/>
      <c r="H324" s="157"/>
      <c r="I324" s="157"/>
      <c r="J324" s="793" t="s">
        <v>11</v>
      </c>
      <c r="K324" s="417">
        <v>2</v>
      </c>
      <c r="L324" s="338">
        <v>1.97</v>
      </c>
      <c r="M324" s="418" t="s">
        <v>187</v>
      </c>
      <c r="N324" s="390" t="s">
        <v>187</v>
      </c>
    </row>
    <row r="325" spans="1:14" ht="14.5">
      <c r="A325" s="412" t="s">
        <v>12</v>
      </c>
      <c r="B325" s="419">
        <v>8</v>
      </c>
      <c r="C325" s="334">
        <v>1.99</v>
      </c>
      <c r="D325" s="415" t="s">
        <v>187</v>
      </c>
      <c r="E325" s="386" t="s">
        <v>187</v>
      </c>
      <c r="F325" s="157"/>
      <c r="G325" s="157"/>
      <c r="H325" s="157"/>
      <c r="I325" s="157"/>
      <c r="J325" s="792" t="s">
        <v>12</v>
      </c>
      <c r="K325" s="419">
        <v>3</v>
      </c>
      <c r="L325" s="334">
        <v>1.78</v>
      </c>
      <c r="M325" s="415" t="s">
        <v>187</v>
      </c>
      <c r="N325" s="386" t="s">
        <v>187</v>
      </c>
    </row>
    <row r="326" spans="1:14" ht="14.5">
      <c r="A326" s="416" t="s">
        <v>21</v>
      </c>
      <c r="B326" s="417">
        <v>6</v>
      </c>
      <c r="C326" s="338">
        <v>2.9</v>
      </c>
      <c r="D326" s="418" t="s">
        <v>187</v>
      </c>
      <c r="E326" s="390" t="s">
        <v>187</v>
      </c>
      <c r="F326" s="157"/>
      <c r="G326" s="157"/>
      <c r="H326" s="157"/>
      <c r="I326" s="157"/>
      <c r="J326" s="793" t="s">
        <v>21</v>
      </c>
      <c r="K326" s="417" t="s">
        <v>187</v>
      </c>
      <c r="L326" s="338" t="s">
        <v>187</v>
      </c>
      <c r="M326" s="418" t="s">
        <v>187</v>
      </c>
      <c r="N326" s="390" t="s">
        <v>187</v>
      </c>
    </row>
    <row r="327" spans="1:14" ht="14.5">
      <c r="A327" s="412" t="s">
        <v>13</v>
      </c>
      <c r="B327" s="419">
        <v>10</v>
      </c>
      <c r="C327" s="334">
        <v>1.8900000000000001</v>
      </c>
      <c r="D327" s="415" t="s">
        <v>187</v>
      </c>
      <c r="E327" s="386" t="s">
        <v>187</v>
      </c>
      <c r="F327" s="157"/>
      <c r="G327" s="157"/>
      <c r="H327" s="157"/>
      <c r="I327" s="157"/>
      <c r="J327" s="792" t="s">
        <v>13</v>
      </c>
      <c r="K327" s="419">
        <v>19</v>
      </c>
      <c r="L327" s="334">
        <v>4.07</v>
      </c>
      <c r="M327" s="415" t="s">
        <v>187</v>
      </c>
      <c r="N327" s="386" t="s">
        <v>187</v>
      </c>
    </row>
    <row r="328" spans="1:14" ht="14.5">
      <c r="A328" s="416" t="s">
        <v>14</v>
      </c>
      <c r="B328" s="417">
        <v>6</v>
      </c>
      <c r="C328" s="338">
        <v>1.34</v>
      </c>
      <c r="D328" s="418" t="s">
        <v>187</v>
      </c>
      <c r="E328" s="390" t="s">
        <v>187</v>
      </c>
      <c r="F328" s="157"/>
      <c r="G328" s="157"/>
      <c r="H328" s="157"/>
      <c r="I328" s="157"/>
      <c r="J328" s="793" t="s">
        <v>14</v>
      </c>
      <c r="K328" s="417">
        <v>10</v>
      </c>
      <c r="L328" s="338">
        <v>2.74</v>
      </c>
      <c r="M328" s="418" t="s">
        <v>187</v>
      </c>
      <c r="N328" s="390" t="s">
        <v>187</v>
      </c>
    </row>
    <row r="329" spans="1:14" ht="14.5">
      <c r="A329" s="412" t="s">
        <v>15</v>
      </c>
      <c r="B329" s="419">
        <v>10</v>
      </c>
      <c r="C329" s="334">
        <v>2.08</v>
      </c>
      <c r="D329" s="415" t="s">
        <v>187</v>
      </c>
      <c r="E329" s="386" t="s">
        <v>187</v>
      </c>
      <c r="F329" s="157"/>
      <c r="G329" s="157"/>
      <c r="H329" s="157"/>
      <c r="I329" s="157"/>
      <c r="J329" s="792" t="s">
        <v>15</v>
      </c>
      <c r="K329" s="419">
        <v>11</v>
      </c>
      <c r="L329" s="334">
        <v>3.27</v>
      </c>
      <c r="M329" s="415" t="s">
        <v>187</v>
      </c>
      <c r="N329" s="386" t="s">
        <v>187</v>
      </c>
    </row>
    <row r="330" spans="1:14" ht="14.5">
      <c r="A330" s="416" t="s">
        <v>16</v>
      </c>
      <c r="B330" s="417">
        <v>12</v>
      </c>
      <c r="C330" s="338">
        <v>2.56</v>
      </c>
      <c r="D330" s="418" t="s">
        <v>187</v>
      </c>
      <c r="E330" s="390" t="s">
        <v>187</v>
      </c>
      <c r="F330" s="157"/>
      <c r="G330" s="157"/>
      <c r="H330" s="157"/>
      <c r="I330" s="157"/>
      <c r="J330" s="793" t="s">
        <v>16</v>
      </c>
      <c r="K330" s="417">
        <v>15</v>
      </c>
      <c r="L330" s="338">
        <v>4.5599999999999996</v>
      </c>
      <c r="M330" s="418" t="s">
        <v>187</v>
      </c>
      <c r="N330" s="390" t="s">
        <v>187</v>
      </c>
    </row>
    <row r="331" spans="1:14" ht="14.5">
      <c r="A331" s="412" t="s">
        <v>17</v>
      </c>
      <c r="B331" s="419">
        <v>2</v>
      </c>
      <c r="C331" s="334">
        <v>1.29</v>
      </c>
      <c r="D331" s="415" t="s">
        <v>187</v>
      </c>
      <c r="E331" s="386" t="s">
        <v>187</v>
      </c>
      <c r="F331" s="157"/>
      <c r="G331" s="157"/>
      <c r="H331" s="157"/>
      <c r="I331" s="157"/>
      <c r="J331" s="792" t="s">
        <v>17</v>
      </c>
      <c r="K331" s="419">
        <v>5</v>
      </c>
      <c r="L331" s="334">
        <v>3.05</v>
      </c>
      <c r="M331" s="415" t="s">
        <v>187</v>
      </c>
      <c r="N331" s="386" t="s">
        <v>187</v>
      </c>
    </row>
    <row r="332" spans="1:14" ht="14.5">
      <c r="A332" s="416" t="s">
        <v>18</v>
      </c>
      <c r="B332" s="417">
        <v>5</v>
      </c>
      <c r="C332" s="338">
        <v>2.68</v>
      </c>
      <c r="D332" s="418" t="s">
        <v>187</v>
      </c>
      <c r="E332" s="390" t="s">
        <v>187</v>
      </c>
      <c r="F332" s="157"/>
      <c r="G332" s="157"/>
      <c r="H332" s="157"/>
      <c r="I332" s="157"/>
      <c r="J332" s="793" t="s">
        <v>18</v>
      </c>
      <c r="K332" s="417" t="s">
        <v>187</v>
      </c>
      <c r="L332" s="338" t="s">
        <v>187</v>
      </c>
      <c r="M332" s="418" t="s">
        <v>187</v>
      </c>
      <c r="N332" s="390" t="s">
        <v>187</v>
      </c>
    </row>
    <row r="333" spans="1:14" ht="14.5">
      <c r="A333" s="412" t="s">
        <v>19</v>
      </c>
      <c r="B333" s="419">
        <v>8</v>
      </c>
      <c r="C333" s="334">
        <v>1.67</v>
      </c>
      <c r="D333" s="415" t="s">
        <v>187</v>
      </c>
      <c r="E333" s="386" t="s">
        <v>187</v>
      </c>
      <c r="F333" s="157"/>
      <c r="G333" s="157"/>
      <c r="H333" s="157"/>
      <c r="I333" s="157"/>
      <c r="J333" s="792" t="s">
        <v>19</v>
      </c>
      <c r="K333" s="419">
        <v>17</v>
      </c>
      <c r="L333" s="334">
        <v>3.83</v>
      </c>
      <c r="M333" s="415" t="s">
        <v>187</v>
      </c>
      <c r="N333" s="386" t="s">
        <v>187</v>
      </c>
    </row>
    <row r="334" spans="1:14" ht="15" thickBot="1">
      <c r="A334" s="416" t="s">
        <v>20</v>
      </c>
      <c r="B334" s="417">
        <v>3</v>
      </c>
      <c r="C334" s="338">
        <v>1.61</v>
      </c>
      <c r="D334" s="418" t="s">
        <v>187</v>
      </c>
      <c r="E334" s="390" t="s">
        <v>187</v>
      </c>
      <c r="F334" s="157"/>
      <c r="G334" s="157"/>
      <c r="H334" s="157"/>
      <c r="I334" s="157"/>
      <c r="J334" s="793" t="s">
        <v>20</v>
      </c>
      <c r="K334" s="417">
        <v>5</v>
      </c>
      <c r="L334" s="338">
        <v>3.48</v>
      </c>
      <c r="M334" s="418" t="s">
        <v>187</v>
      </c>
      <c r="N334" s="390" t="s">
        <v>187</v>
      </c>
    </row>
    <row r="335" spans="1:14" ht="14.5">
      <c r="A335" s="420" t="s">
        <v>26</v>
      </c>
      <c r="B335" s="421">
        <v>9</v>
      </c>
      <c r="C335" s="422">
        <v>0.72</v>
      </c>
      <c r="D335" s="423">
        <v>8</v>
      </c>
      <c r="E335" s="739">
        <v>1.84</v>
      </c>
      <c r="F335" s="157"/>
      <c r="G335" s="157"/>
      <c r="H335" s="157"/>
      <c r="I335" s="157"/>
      <c r="J335" s="794" t="s">
        <v>26</v>
      </c>
      <c r="K335" s="421">
        <v>12</v>
      </c>
      <c r="L335" s="422">
        <v>1.32</v>
      </c>
      <c r="M335" s="423">
        <v>7</v>
      </c>
      <c r="N335" s="739">
        <v>2.56</v>
      </c>
    </row>
    <row r="336" spans="1:14" ht="14.5">
      <c r="A336" s="424" t="s">
        <v>25</v>
      </c>
      <c r="B336" s="425">
        <v>3</v>
      </c>
      <c r="C336" s="426">
        <v>0.65</v>
      </c>
      <c r="D336" s="427">
        <v>5</v>
      </c>
      <c r="E336" s="740">
        <v>3.33</v>
      </c>
      <c r="F336" s="157"/>
      <c r="G336" s="157"/>
      <c r="H336" s="157"/>
      <c r="I336" s="157"/>
      <c r="J336" s="795" t="s">
        <v>25</v>
      </c>
      <c r="K336" s="425">
        <v>4</v>
      </c>
      <c r="L336" s="426">
        <v>1.2</v>
      </c>
      <c r="M336" s="427" t="s">
        <v>187</v>
      </c>
      <c r="N336" s="740" t="s">
        <v>187</v>
      </c>
    </row>
    <row r="337" spans="1:14" ht="15" thickBot="1">
      <c r="A337" s="428" t="s">
        <v>24</v>
      </c>
      <c r="B337" s="429">
        <v>8</v>
      </c>
      <c r="C337" s="430">
        <v>0.63</v>
      </c>
      <c r="D337" s="431">
        <v>7</v>
      </c>
      <c r="E337" s="741">
        <v>1.67</v>
      </c>
      <c r="F337" s="157"/>
      <c r="G337" s="157"/>
      <c r="H337" s="157"/>
      <c r="I337" s="157"/>
      <c r="J337" s="796" t="s">
        <v>24</v>
      </c>
      <c r="K337" s="429">
        <v>11</v>
      </c>
      <c r="L337" s="430">
        <v>1.1789005003250412</v>
      </c>
      <c r="M337" s="431">
        <v>7</v>
      </c>
      <c r="N337" s="741">
        <v>2.283447940458478</v>
      </c>
    </row>
    <row r="338" spans="1:14" ht="15" thickBot="1">
      <c r="A338" s="1183" t="s">
        <v>206</v>
      </c>
      <c r="B338" s="1184"/>
      <c r="C338" s="1184"/>
      <c r="D338" s="1184"/>
      <c r="E338" s="1185"/>
      <c r="F338" s="157"/>
      <c r="G338" s="157"/>
      <c r="H338" s="157"/>
      <c r="I338" s="157"/>
      <c r="J338" s="1192" t="s">
        <v>206</v>
      </c>
      <c r="K338" s="1184"/>
      <c r="L338" s="1184"/>
      <c r="M338" s="1184"/>
      <c r="N338" s="1185"/>
    </row>
    <row r="339" spans="1:14" ht="14.5">
      <c r="A339" s="412" t="s">
        <v>6</v>
      </c>
      <c r="B339" s="413">
        <v>81</v>
      </c>
      <c r="C339" s="414">
        <v>2.56</v>
      </c>
      <c r="D339" s="415" t="s">
        <v>187</v>
      </c>
      <c r="E339" s="386" t="s">
        <v>187</v>
      </c>
      <c r="F339" s="157"/>
      <c r="G339" s="157"/>
      <c r="H339" s="157"/>
      <c r="I339" s="157"/>
      <c r="J339" s="792" t="s">
        <v>6</v>
      </c>
      <c r="K339" s="413">
        <v>44</v>
      </c>
      <c r="L339" s="414">
        <v>5.62</v>
      </c>
      <c r="M339" s="415">
        <v>21</v>
      </c>
      <c r="N339" s="386">
        <v>11.18</v>
      </c>
    </row>
    <row r="340" spans="1:14" ht="14.5">
      <c r="A340" s="416" t="s">
        <v>7</v>
      </c>
      <c r="B340" s="417">
        <v>84</v>
      </c>
      <c r="C340" s="338">
        <v>1.86</v>
      </c>
      <c r="D340" s="418">
        <v>63</v>
      </c>
      <c r="E340" s="390">
        <v>6.93</v>
      </c>
      <c r="F340" s="157"/>
      <c r="G340" s="157"/>
      <c r="H340" s="157"/>
      <c r="I340" s="157"/>
      <c r="J340" s="793" t="s">
        <v>7</v>
      </c>
      <c r="K340" s="417">
        <v>62</v>
      </c>
      <c r="L340" s="338">
        <v>4.37</v>
      </c>
      <c r="M340" s="418" t="s">
        <v>187</v>
      </c>
      <c r="N340" s="390" t="s">
        <v>187</v>
      </c>
    </row>
    <row r="341" spans="1:14" ht="14.5">
      <c r="A341" s="412" t="s">
        <v>8</v>
      </c>
      <c r="B341" s="419">
        <v>77</v>
      </c>
      <c r="C341" s="334">
        <v>3.54</v>
      </c>
      <c r="D341" s="415" t="s">
        <v>187</v>
      </c>
      <c r="E341" s="386" t="s">
        <v>187</v>
      </c>
      <c r="F341" s="157"/>
      <c r="G341" s="157"/>
      <c r="H341" s="157"/>
      <c r="I341" s="157"/>
      <c r="J341" s="792" t="s">
        <v>8</v>
      </c>
      <c r="K341" s="419">
        <v>35</v>
      </c>
      <c r="L341" s="334">
        <v>5.89</v>
      </c>
      <c r="M341" s="415" t="s">
        <v>187</v>
      </c>
      <c r="N341" s="386" t="s">
        <v>187</v>
      </c>
    </row>
    <row r="342" spans="1:14" ht="14.5">
      <c r="A342" s="416" t="s">
        <v>9</v>
      </c>
      <c r="B342" s="417">
        <v>85</v>
      </c>
      <c r="C342" s="338">
        <v>2.4900000000000002</v>
      </c>
      <c r="D342" s="418" t="s">
        <v>187</v>
      </c>
      <c r="E342" s="390" t="s">
        <v>187</v>
      </c>
      <c r="F342" s="157"/>
      <c r="G342" s="157"/>
      <c r="H342" s="157"/>
      <c r="I342" s="157"/>
      <c r="J342" s="793" t="s">
        <v>9</v>
      </c>
      <c r="K342" s="417">
        <v>29</v>
      </c>
      <c r="L342" s="338">
        <v>6.6</v>
      </c>
      <c r="M342" s="418" t="s">
        <v>187</v>
      </c>
      <c r="N342" s="390" t="s">
        <v>187</v>
      </c>
    </row>
    <row r="343" spans="1:14" ht="14.5">
      <c r="A343" s="412" t="s">
        <v>10</v>
      </c>
      <c r="B343" s="419">
        <v>83</v>
      </c>
      <c r="C343" s="334">
        <v>2.48</v>
      </c>
      <c r="D343" s="415" t="s">
        <v>187</v>
      </c>
      <c r="E343" s="386" t="s">
        <v>187</v>
      </c>
      <c r="F343" s="157"/>
      <c r="G343" s="157"/>
      <c r="H343" s="157"/>
      <c r="I343" s="157"/>
      <c r="J343" s="792" t="s">
        <v>10</v>
      </c>
      <c r="K343" s="419">
        <v>67</v>
      </c>
      <c r="L343" s="334">
        <v>5.35</v>
      </c>
      <c r="M343" s="415" t="s">
        <v>187</v>
      </c>
      <c r="N343" s="386" t="s">
        <v>187</v>
      </c>
    </row>
    <row r="344" spans="1:14" ht="14.5">
      <c r="A344" s="416" t="s">
        <v>11</v>
      </c>
      <c r="B344" s="417">
        <v>90</v>
      </c>
      <c r="C344" s="338">
        <v>2</v>
      </c>
      <c r="D344" s="418" t="s">
        <v>187</v>
      </c>
      <c r="E344" s="390" t="s">
        <v>187</v>
      </c>
      <c r="F344" s="157"/>
      <c r="G344" s="157"/>
      <c r="H344" s="157"/>
      <c r="I344" s="157"/>
      <c r="J344" s="793" t="s">
        <v>11</v>
      </c>
      <c r="K344" s="417">
        <v>61</v>
      </c>
      <c r="L344" s="338">
        <v>6.75</v>
      </c>
      <c r="M344" s="418" t="s">
        <v>187</v>
      </c>
      <c r="N344" s="390" t="s">
        <v>187</v>
      </c>
    </row>
    <row r="345" spans="1:14" ht="14.5">
      <c r="A345" s="412" t="s">
        <v>12</v>
      </c>
      <c r="B345" s="419">
        <v>81</v>
      </c>
      <c r="C345" s="334">
        <v>2.42</v>
      </c>
      <c r="D345" s="415" t="s">
        <v>187</v>
      </c>
      <c r="E345" s="386" t="s">
        <v>187</v>
      </c>
      <c r="F345" s="157"/>
      <c r="G345" s="157"/>
      <c r="H345" s="157"/>
      <c r="I345" s="157"/>
      <c r="J345" s="792" t="s">
        <v>12</v>
      </c>
      <c r="K345" s="419">
        <v>56</v>
      </c>
      <c r="L345" s="334">
        <v>5.15</v>
      </c>
      <c r="M345" s="415" t="s">
        <v>187</v>
      </c>
      <c r="N345" s="386" t="s">
        <v>187</v>
      </c>
    </row>
    <row r="346" spans="1:14" ht="14.5">
      <c r="A346" s="416" t="s">
        <v>21</v>
      </c>
      <c r="B346" s="417">
        <v>85</v>
      </c>
      <c r="C346" s="338">
        <v>3.08</v>
      </c>
      <c r="D346" s="418" t="s">
        <v>187</v>
      </c>
      <c r="E346" s="390" t="s">
        <v>187</v>
      </c>
      <c r="F346" s="157"/>
      <c r="G346" s="157"/>
      <c r="H346" s="157"/>
      <c r="I346" s="157"/>
      <c r="J346" s="793" t="s">
        <v>21</v>
      </c>
      <c r="K346" s="417">
        <v>47</v>
      </c>
      <c r="L346" s="338">
        <v>8.93</v>
      </c>
      <c r="M346" s="418" t="s">
        <v>187</v>
      </c>
      <c r="N346" s="390" t="s">
        <v>187</v>
      </c>
    </row>
    <row r="347" spans="1:14" ht="14.5">
      <c r="A347" s="412" t="s">
        <v>13</v>
      </c>
      <c r="B347" s="419">
        <v>79</v>
      </c>
      <c r="C347" s="334">
        <v>2.3199999999999998</v>
      </c>
      <c r="D347" s="415" t="s">
        <v>187</v>
      </c>
      <c r="E347" s="386" t="s">
        <v>187</v>
      </c>
      <c r="F347" s="157"/>
      <c r="G347" s="157"/>
      <c r="H347" s="157"/>
      <c r="I347" s="157"/>
      <c r="J347" s="792" t="s">
        <v>13</v>
      </c>
      <c r="K347" s="419">
        <v>42</v>
      </c>
      <c r="L347" s="334">
        <v>5.0599999999999996</v>
      </c>
      <c r="M347" s="415" t="s">
        <v>187</v>
      </c>
      <c r="N347" s="386" t="s">
        <v>187</v>
      </c>
    </row>
    <row r="348" spans="1:14" ht="14.5">
      <c r="A348" s="416" t="s">
        <v>14</v>
      </c>
      <c r="B348" s="417">
        <v>85</v>
      </c>
      <c r="C348" s="338">
        <v>1.87</v>
      </c>
      <c r="D348" s="418" t="s">
        <v>187</v>
      </c>
      <c r="E348" s="390" t="s">
        <v>187</v>
      </c>
      <c r="F348" s="157"/>
      <c r="G348" s="157"/>
      <c r="H348" s="157"/>
      <c r="I348" s="157"/>
      <c r="J348" s="793" t="s">
        <v>14</v>
      </c>
      <c r="K348" s="417">
        <v>65</v>
      </c>
      <c r="L348" s="338">
        <v>4.1900000000000004</v>
      </c>
      <c r="M348" s="418" t="s">
        <v>187</v>
      </c>
      <c r="N348" s="390" t="s">
        <v>187</v>
      </c>
    </row>
    <row r="349" spans="1:14" ht="14.5">
      <c r="A349" s="412" t="s">
        <v>15</v>
      </c>
      <c r="B349" s="419">
        <v>84</v>
      </c>
      <c r="C349" s="334">
        <v>2.19</v>
      </c>
      <c r="D349" s="415" t="s">
        <v>187</v>
      </c>
      <c r="E349" s="386" t="s">
        <v>187</v>
      </c>
      <c r="F349" s="157"/>
      <c r="G349" s="157"/>
      <c r="H349" s="157"/>
      <c r="I349" s="157"/>
      <c r="J349" s="792" t="s">
        <v>15</v>
      </c>
      <c r="K349" s="419">
        <v>60</v>
      </c>
      <c r="L349" s="334">
        <v>4.93</v>
      </c>
      <c r="M349" s="415" t="s">
        <v>187</v>
      </c>
      <c r="N349" s="386" t="s">
        <v>187</v>
      </c>
    </row>
    <row r="350" spans="1:14" ht="14.5">
      <c r="A350" s="416" t="s">
        <v>16</v>
      </c>
      <c r="B350" s="417">
        <v>80</v>
      </c>
      <c r="C350" s="338">
        <v>2.9</v>
      </c>
      <c r="D350" s="418" t="s">
        <v>187</v>
      </c>
      <c r="E350" s="390" t="s">
        <v>187</v>
      </c>
      <c r="F350" s="157"/>
      <c r="G350" s="157"/>
      <c r="H350" s="157"/>
      <c r="I350" s="157"/>
      <c r="J350" s="793" t="s">
        <v>16</v>
      </c>
      <c r="K350" s="417">
        <v>58</v>
      </c>
      <c r="L350" s="338">
        <v>6.19</v>
      </c>
      <c r="M350" s="418" t="s">
        <v>187</v>
      </c>
      <c r="N350" s="390" t="s">
        <v>187</v>
      </c>
    </row>
    <row r="351" spans="1:14" ht="14.5">
      <c r="A351" s="412" t="s">
        <v>17</v>
      </c>
      <c r="B351" s="419">
        <v>92</v>
      </c>
      <c r="C351" s="334">
        <v>1.56</v>
      </c>
      <c r="D351" s="415" t="s">
        <v>187</v>
      </c>
      <c r="E351" s="386" t="s">
        <v>187</v>
      </c>
      <c r="F351" s="157"/>
      <c r="G351" s="157"/>
      <c r="H351" s="157"/>
      <c r="I351" s="157"/>
      <c r="J351" s="792" t="s">
        <v>17</v>
      </c>
      <c r="K351" s="419">
        <v>59</v>
      </c>
      <c r="L351" s="334">
        <v>6.92</v>
      </c>
      <c r="M351" s="415" t="s">
        <v>187</v>
      </c>
      <c r="N351" s="386" t="s">
        <v>187</v>
      </c>
    </row>
    <row r="352" spans="1:14" ht="14.5">
      <c r="A352" s="416" t="s">
        <v>18</v>
      </c>
      <c r="B352" s="417">
        <v>86</v>
      </c>
      <c r="C352" s="338">
        <v>3.31</v>
      </c>
      <c r="D352" s="418" t="s">
        <v>187</v>
      </c>
      <c r="E352" s="390" t="s">
        <v>187</v>
      </c>
      <c r="F352" s="157"/>
      <c r="G352" s="157"/>
      <c r="H352" s="157"/>
      <c r="I352" s="157"/>
      <c r="J352" s="793" t="s">
        <v>18</v>
      </c>
      <c r="K352" s="417" t="s">
        <v>187</v>
      </c>
      <c r="L352" s="338" t="s">
        <v>187</v>
      </c>
      <c r="M352" s="418" t="s">
        <v>187</v>
      </c>
      <c r="N352" s="390" t="s">
        <v>187</v>
      </c>
    </row>
    <row r="353" spans="1:14" ht="14.5">
      <c r="A353" s="412" t="s">
        <v>19</v>
      </c>
      <c r="B353" s="419">
        <v>85</v>
      </c>
      <c r="C353" s="334">
        <v>2.14</v>
      </c>
      <c r="D353" s="415" t="s">
        <v>187</v>
      </c>
      <c r="E353" s="386" t="s">
        <v>187</v>
      </c>
      <c r="F353" s="157"/>
      <c r="G353" s="157"/>
      <c r="H353" s="157"/>
      <c r="I353" s="157"/>
      <c r="J353" s="792" t="s">
        <v>19</v>
      </c>
      <c r="K353" s="419">
        <v>62</v>
      </c>
      <c r="L353" s="334">
        <v>5.37</v>
      </c>
      <c r="M353" s="415" t="s">
        <v>187</v>
      </c>
      <c r="N353" s="386" t="s">
        <v>187</v>
      </c>
    </row>
    <row r="354" spans="1:14" ht="15" thickBot="1">
      <c r="A354" s="416" t="s">
        <v>20</v>
      </c>
      <c r="B354" s="417">
        <v>87</v>
      </c>
      <c r="C354" s="338">
        <v>2.38</v>
      </c>
      <c r="D354" s="418" t="s">
        <v>187</v>
      </c>
      <c r="E354" s="390" t="s">
        <v>187</v>
      </c>
      <c r="F354" s="157"/>
      <c r="G354" s="157"/>
      <c r="H354" s="157"/>
      <c r="I354" s="157"/>
      <c r="J354" s="793" t="s">
        <v>20</v>
      </c>
      <c r="K354" s="417">
        <v>45</v>
      </c>
      <c r="L354" s="338">
        <v>7.44</v>
      </c>
      <c r="M354" s="418" t="s">
        <v>187</v>
      </c>
      <c r="N354" s="390" t="s">
        <v>187</v>
      </c>
    </row>
    <row r="355" spans="1:14" ht="14.5">
      <c r="A355" s="420" t="s">
        <v>26</v>
      </c>
      <c r="B355" s="421">
        <v>83</v>
      </c>
      <c r="C355" s="422">
        <v>0.86</v>
      </c>
      <c r="D355" s="423">
        <v>42</v>
      </c>
      <c r="E355" s="739">
        <v>3.72</v>
      </c>
      <c r="F355" s="157"/>
      <c r="G355" s="157"/>
      <c r="H355" s="157"/>
      <c r="I355" s="157"/>
      <c r="J355" s="794" t="s">
        <v>26</v>
      </c>
      <c r="K355" s="421">
        <v>58</v>
      </c>
      <c r="L355" s="422">
        <v>1.97</v>
      </c>
      <c r="M355" s="423">
        <v>38</v>
      </c>
      <c r="N355" s="739">
        <v>5.37</v>
      </c>
    </row>
    <row r="356" spans="1:14" ht="14.5">
      <c r="A356" s="424" t="s">
        <v>25</v>
      </c>
      <c r="B356" s="425">
        <v>85</v>
      </c>
      <c r="C356" s="426">
        <v>1.28</v>
      </c>
      <c r="D356" s="427">
        <v>19</v>
      </c>
      <c r="E356" s="740">
        <v>5.79</v>
      </c>
      <c r="F356" s="157"/>
      <c r="G356" s="157"/>
      <c r="H356" s="157"/>
      <c r="I356" s="157"/>
      <c r="J356" s="795" t="s">
        <v>25</v>
      </c>
      <c r="K356" s="425">
        <v>41</v>
      </c>
      <c r="L356" s="426">
        <v>3.41</v>
      </c>
      <c r="M356" s="427" t="s">
        <v>187</v>
      </c>
      <c r="N356" s="740" t="s">
        <v>187</v>
      </c>
    </row>
    <row r="357" spans="1:14" ht="15" thickBot="1">
      <c r="A357" s="428" t="s">
        <v>24</v>
      </c>
      <c r="B357" s="429">
        <v>83</v>
      </c>
      <c r="C357" s="430">
        <v>0.76</v>
      </c>
      <c r="D357" s="431">
        <v>39</v>
      </c>
      <c r="E357" s="741">
        <v>3.37</v>
      </c>
      <c r="F357" s="157"/>
      <c r="G357" s="157"/>
      <c r="H357" s="157"/>
      <c r="I357" s="157"/>
      <c r="J357" s="796" t="s">
        <v>24</v>
      </c>
      <c r="K357" s="429">
        <v>56</v>
      </c>
      <c r="L357" s="430">
        <v>1.7985683305322984</v>
      </c>
      <c r="M357" s="431">
        <v>35</v>
      </c>
      <c r="N357" s="741">
        <v>4.7455800053512514</v>
      </c>
    </row>
    <row r="358" spans="1:14" ht="15" thickBot="1">
      <c r="A358" s="1183" t="s">
        <v>205</v>
      </c>
      <c r="B358" s="1184"/>
      <c r="C358" s="1184"/>
      <c r="D358" s="1184"/>
      <c r="E358" s="1185"/>
      <c r="F358" s="157"/>
      <c r="G358" s="157"/>
      <c r="H358" s="157"/>
      <c r="I358" s="157"/>
      <c r="J358" s="1192" t="s">
        <v>205</v>
      </c>
      <c r="K358" s="1184"/>
      <c r="L358" s="1184"/>
      <c r="M358" s="1184"/>
      <c r="N358" s="1185"/>
    </row>
    <row r="359" spans="1:14" ht="14.5">
      <c r="A359" s="412" t="s">
        <v>6</v>
      </c>
      <c r="B359" s="413">
        <v>72</v>
      </c>
      <c r="C359" s="414">
        <v>3.9</v>
      </c>
      <c r="D359" s="415" t="s">
        <v>187</v>
      </c>
      <c r="E359" s="386" t="s">
        <v>187</v>
      </c>
      <c r="F359" s="157"/>
      <c r="G359" s="157"/>
      <c r="H359" s="157"/>
      <c r="I359" s="157"/>
      <c r="J359" s="792" t="s">
        <v>6</v>
      </c>
      <c r="K359" s="413">
        <v>51</v>
      </c>
      <c r="L359" s="414">
        <v>5.71</v>
      </c>
      <c r="M359" s="415">
        <v>43</v>
      </c>
      <c r="N359" s="386">
        <v>13.85</v>
      </c>
    </row>
    <row r="360" spans="1:14" ht="14.5">
      <c r="A360" s="416" t="s">
        <v>7</v>
      </c>
      <c r="B360" s="417">
        <v>77</v>
      </c>
      <c r="C360" s="338">
        <v>2.72</v>
      </c>
      <c r="D360" s="418" t="s">
        <v>187</v>
      </c>
      <c r="E360" s="390" t="s">
        <v>187</v>
      </c>
      <c r="F360" s="157"/>
      <c r="G360" s="157"/>
      <c r="H360" s="157"/>
      <c r="I360" s="157"/>
      <c r="J360" s="793" t="s">
        <v>7</v>
      </c>
      <c r="K360" s="417">
        <v>63</v>
      </c>
      <c r="L360" s="338">
        <v>4.38</v>
      </c>
      <c r="M360" s="418" t="s">
        <v>187</v>
      </c>
      <c r="N360" s="390" t="s">
        <v>187</v>
      </c>
    </row>
    <row r="361" spans="1:14" ht="14.5">
      <c r="A361" s="412" t="s">
        <v>8</v>
      </c>
      <c r="B361" s="419">
        <v>40</v>
      </c>
      <c r="C361" s="334">
        <v>5.21</v>
      </c>
      <c r="D361" s="415" t="s">
        <v>187</v>
      </c>
      <c r="E361" s="386" t="s">
        <v>187</v>
      </c>
      <c r="F361" s="157"/>
      <c r="G361" s="157"/>
      <c r="H361" s="157"/>
      <c r="I361" s="157"/>
      <c r="J361" s="792" t="s">
        <v>8</v>
      </c>
      <c r="K361" s="419">
        <v>39</v>
      </c>
      <c r="L361" s="334">
        <v>6.09</v>
      </c>
      <c r="M361" s="415" t="s">
        <v>187</v>
      </c>
      <c r="N361" s="386" t="s">
        <v>187</v>
      </c>
    </row>
    <row r="362" spans="1:14" ht="14.5">
      <c r="A362" s="416" t="s">
        <v>9</v>
      </c>
      <c r="B362" s="417">
        <v>43</v>
      </c>
      <c r="C362" s="338">
        <v>4.75</v>
      </c>
      <c r="D362" s="418" t="s">
        <v>187</v>
      </c>
      <c r="E362" s="390" t="s">
        <v>187</v>
      </c>
      <c r="F362" s="157"/>
      <c r="G362" s="157"/>
      <c r="H362" s="157"/>
      <c r="I362" s="157"/>
      <c r="J362" s="793" t="s">
        <v>9</v>
      </c>
      <c r="K362" s="417">
        <v>38</v>
      </c>
      <c r="L362" s="338">
        <v>7.58</v>
      </c>
      <c r="M362" s="418" t="s">
        <v>187</v>
      </c>
      <c r="N362" s="390" t="s">
        <v>187</v>
      </c>
    </row>
    <row r="363" spans="1:14" ht="14.5">
      <c r="A363" s="412" t="s">
        <v>10</v>
      </c>
      <c r="B363" s="419">
        <v>59</v>
      </c>
      <c r="C363" s="334">
        <v>3.72</v>
      </c>
      <c r="D363" s="415" t="s">
        <v>187</v>
      </c>
      <c r="E363" s="386" t="s">
        <v>187</v>
      </c>
      <c r="F363" s="157"/>
      <c r="G363" s="157"/>
      <c r="H363" s="157"/>
      <c r="I363" s="157"/>
      <c r="J363" s="792" t="s">
        <v>10</v>
      </c>
      <c r="K363" s="419">
        <v>52</v>
      </c>
      <c r="L363" s="334">
        <v>5.61</v>
      </c>
      <c r="M363" s="415" t="s">
        <v>187</v>
      </c>
      <c r="N363" s="386" t="s">
        <v>187</v>
      </c>
    </row>
    <row r="364" spans="1:14" ht="14.5">
      <c r="A364" s="416" t="s">
        <v>11</v>
      </c>
      <c r="B364" s="417">
        <v>51</v>
      </c>
      <c r="C364" s="338">
        <v>4.08</v>
      </c>
      <c r="D364" s="418" t="s">
        <v>187</v>
      </c>
      <c r="E364" s="390" t="s">
        <v>187</v>
      </c>
      <c r="F364" s="157"/>
      <c r="G364" s="157"/>
      <c r="H364" s="157"/>
      <c r="I364" s="157"/>
      <c r="J364" s="793" t="s">
        <v>11</v>
      </c>
      <c r="K364" s="417">
        <v>57</v>
      </c>
      <c r="L364" s="338">
        <v>6.97</v>
      </c>
      <c r="M364" s="418" t="s">
        <v>187</v>
      </c>
      <c r="N364" s="390" t="s">
        <v>187</v>
      </c>
    </row>
    <row r="365" spans="1:14" ht="14.5">
      <c r="A365" s="412" t="s">
        <v>12</v>
      </c>
      <c r="B365" s="419">
        <v>67</v>
      </c>
      <c r="C365" s="334">
        <v>3.41</v>
      </c>
      <c r="D365" s="415" t="s">
        <v>187</v>
      </c>
      <c r="E365" s="386" t="s">
        <v>187</v>
      </c>
      <c r="F365" s="157"/>
      <c r="G365" s="157"/>
      <c r="H365" s="157"/>
      <c r="I365" s="157"/>
      <c r="J365" s="792" t="s">
        <v>12</v>
      </c>
      <c r="K365" s="419">
        <v>47</v>
      </c>
      <c r="L365" s="334">
        <v>5.41</v>
      </c>
      <c r="M365" s="415" t="s">
        <v>187</v>
      </c>
      <c r="N365" s="386" t="s">
        <v>187</v>
      </c>
    </row>
    <row r="366" spans="1:14" ht="14.5">
      <c r="A366" s="416" t="s">
        <v>21</v>
      </c>
      <c r="B366" s="417">
        <v>52</v>
      </c>
      <c r="C366" s="338">
        <v>5.84</v>
      </c>
      <c r="D366" s="418" t="s">
        <v>187</v>
      </c>
      <c r="E366" s="390" t="s">
        <v>187</v>
      </c>
      <c r="F366" s="157"/>
      <c r="G366" s="157"/>
      <c r="H366" s="157"/>
      <c r="I366" s="157"/>
      <c r="J366" s="793" t="s">
        <v>21</v>
      </c>
      <c r="K366" s="417" t="s">
        <v>187</v>
      </c>
      <c r="L366" s="338" t="s">
        <v>187</v>
      </c>
      <c r="M366" s="418" t="s">
        <v>187</v>
      </c>
      <c r="N366" s="390" t="s">
        <v>187</v>
      </c>
    </row>
    <row r="367" spans="1:14" ht="14.5">
      <c r="A367" s="412" t="s">
        <v>13</v>
      </c>
      <c r="B367" s="419">
        <v>68</v>
      </c>
      <c r="C367" s="334">
        <v>3.3000000000000003</v>
      </c>
      <c r="D367" s="415" t="s">
        <v>187</v>
      </c>
      <c r="E367" s="386" t="s">
        <v>187</v>
      </c>
      <c r="F367" s="157"/>
      <c r="G367" s="157"/>
      <c r="H367" s="157"/>
      <c r="I367" s="157"/>
      <c r="J367" s="792" t="s">
        <v>13</v>
      </c>
      <c r="K367" s="419">
        <v>55</v>
      </c>
      <c r="L367" s="334">
        <v>5.17</v>
      </c>
      <c r="M367" s="415" t="s">
        <v>187</v>
      </c>
      <c r="N367" s="386" t="s">
        <v>187</v>
      </c>
    </row>
    <row r="368" spans="1:14" ht="14.5">
      <c r="A368" s="416" t="s">
        <v>14</v>
      </c>
      <c r="B368" s="417">
        <v>67</v>
      </c>
      <c r="C368" s="338">
        <v>2.7800000000000002</v>
      </c>
      <c r="D368" s="418" t="s">
        <v>187</v>
      </c>
      <c r="E368" s="390" t="s">
        <v>187</v>
      </c>
      <c r="F368" s="157"/>
      <c r="G368" s="157"/>
      <c r="H368" s="157"/>
      <c r="I368" s="157"/>
      <c r="J368" s="793" t="s">
        <v>14</v>
      </c>
      <c r="K368" s="417">
        <v>55</v>
      </c>
      <c r="L368" s="338">
        <v>4.47</v>
      </c>
      <c r="M368" s="418" t="s">
        <v>187</v>
      </c>
      <c r="N368" s="390" t="s">
        <v>187</v>
      </c>
    </row>
    <row r="369" spans="1:14" ht="14.5">
      <c r="A369" s="412" t="s">
        <v>15</v>
      </c>
      <c r="B369" s="419">
        <v>60</v>
      </c>
      <c r="C369" s="334">
        <v>3.4</v>
      </c>
      <c r="D369" s="415" t="s">
        <v>187</v>
      </c>
      <c r="E369" s="386" t="s">
        <v>187</v>
      </c>
      <c r="F369" s="157"/>
      <c r="G369" s="157"/>
      <c r="H369" s="157"/>
      <c r="I369" s="157"/>
      <c r="J369" s="792" t="s">
        <v>15</v>
      </c>
      <c r="K369" s="419">
        <v>44</v>
      </c>
      <c r="L369" s="334">
        <v>5.27</v>
      </c>
      <c r="M369" s="415" t="s">
        <v>187</v>
      </c>
      <c r="N369" s="386" t="s">
        <v>187</v>
      </c>
    </row>
    <row r="370" spans="1:14" ht="14.5">
      <c r="A370" s="416" t="s">
        <v>16</v>
      </c>
      <c r="B370" s="417">
        <v>71</v>
      </c>
      <c r="C370" s="338">
        <v>3.56</v>
      </c>
      <c r="D370" s="418" t="s">
        <v>187</v>
      </c>
      <c r="E370" s="390" t="s">
        <v>187</v>
      </c>
      <c r="F370" s="157"/>
      <c r="G370" s="157"/>
      <c r="H370" s="157"/>
      <c r="I370" s="157"/>
      <c r="J370" s="793" t="s">
        <v>16</v>
      </c>
      <c r="K370" s="417">
        <v>58</v>
      </c>
      <c r="L370" s="338">
        <v>6.31</v>
      </c>
      <c r="M370" s="418" t="s">
        <v>187</v>
      </c>
      <c r="N370" s="390" t="s">
        <v>187</v>
      </c>
    </row>
    <row r="371" spans="1:14" ht="14.5">
      <c r="A371" s="412" t="s">
        <v>17</v>
      </c>
      <c r="B371" s="419">
        <v>60</v>
      </c>
      <c r="C371" s="334">
        <v>4.6900000000000004</v>
      </c>
      <c r="D371" s="415" t="s">
        <v>187</v>
      </c>
      <c r="E371" s="386" t="s">
        <v>187</v>
      </c>
      <c r="F371" s="157"/>
      <c r="G371" s="157"/>
      <c r="H371" s="157"/>
      <c r="I371" s="157"/>
      <c r="J371" s="792" t="s">
        <v>17</v>
      </c>
      <c r="K371" s="419">
        <v>46</v>
      </c>
      <c r="L371" s="334">
        <v>7.2</v>
      </c>
      <c r="M371" s="415" t="s">
        <v>187</v>
      </c>
      <c r="N371" s="386" t="s">
        <v>187</v>
      </c>
    </row>
    <row r="372" spans="1:14" ht="14.5">
      <c r="A372" s="416" t="s">
        <v>18</v>
      </c>
      <c r="B372" s="417">
        <v>43</v>
      </c>
      <c r="C372" s="338">
        <v>5.63</v>
      </c>
      <c r="D372" s="418" t="s">
        <v>187</v>
      </c>
      <c r="E372" s="390" t="s">
        <v>187</v>
      </c>
      <c r="F372" s="157"/>
      <c r="G372" s="157"/>
      <c r="H372" s="157"/>
      <c r="I372" s="157"/>
      <c r="J372" s="793" t="s">
        <v>18</v>
      </c>
      <c r="K372" s="417" t="s">
        <v>187</v>
      </c>
      <c r="L372" s="338" t="s">
        <v>187</v>
      </c>
      <c r="M372" s="418" t="s">
        <v>187</v>
      </c>
      <c r="N372" s="390" t="s">
        <v>187</v>
      </c>
    </row>
    <row r="373" spans="1:14" ht="14.5">
      <c r="A373" s="412" t="s">
        <v>19</v>
      </c>
      <c r="B373" s="419">
        <v>58</v>
      </c>
      <c r="C373" s="334">
        <v>3.46</v>
      </c>
      <c r="D373" s="415" t="s">
        <v>187</v>
      </c>
      <c r="E373" s="386" t="s">
        <v>187</v>
      </c>
      <c r="F373" s="157"/>
      <c r="G373" s="157"/>
      <c r="H373" s="157"/>
      <c r="I373" s="157"/>
      <c r="J373" s="792" t="s">
        <v>19</v>
      </c>
      <c r="K373" s="419">
        <v>53</v>
      </c>
      <c r="L373" s="334">
        <v>5.53</v>
      </c>
      <c r="M373" s="415" t="s">
        <v>187</v>
      </c>
      <c r="N373" s="386" t="s">
        <v>187</v>
      </c>
    </row>
    <row r="374" spans="1:14" ht="15" thickBot="1">
      <c r="A374" s="416" t="s">
        <v>20</v>
      </c>
      <c r="B374" s="417">
        <v>44</v>
      </c>
      <c r="C374" s="338">
        <v>4.5200000000000005</v>
      </c>
      <c r="D374" s="418" t="s">
        <v>187</v>
      </c>
      <c r="E374" s="390" t="s">
        <v>187</v>
      </c>
      <c r="F374" s="157"/>
      <c r="G374" s="157"/>
      <c r="H374" s="157"/>
      <c r="I374" s="157"/>
      <c r="J374" s="793" t="s">
        <v>20</v>
      </c>
      <c r="K374" s="417">
        <v>44</v>
      </c>
      <c r="L374" s="338">
        <v>7.48</v>
      </c>
      <c r="M374" s="418" t="s">
        <v>187</v>
      </c>
      <c r="N374" s="390" t="s">
        <v>187</v>
      </c>
    </row>
    <row r="375" spans="1:14" ht="14.5">
      <c r="A375" s="420" t="s">
        <v>26</v>
      </c>
      <c r="B375" s="421">
        <v>69</v>
      </c>
      <c r="C375" s="422">
        <v>1.29</v>
      </c>
      <c r="D375" s="423">
        <v>73</v>
      </c>
      <c r="E375" s="739">
        <v>3.44</v>
      </c>
      <c r="F375" s="157"/>
      <c r="G375" s="157"/>
      <c r="H375" s="157"/>
      <c r="I375" s="157"/>
      <c r="J375" s="794" t="s">
        <v>26</v>
      </c>
      <c r="K375" s="421">
        <v>54</v>
      </c>
      <c r="L375" s="422">
        <v>2.0299999999999998</v>
      </c>
      <c r="M375" s="423">
        <v>62</v>
      </c>
      <c r="N375" s="739">
        <v>5.54</v>
      </c>
    </row>
    <row r="376" spans="1:14" ht="14.5">
      <c r="A376" s="424" t="s">
        <v>25</v>
      </c>
      <c r="B376" s="425">
        <v>47</v>
      </c>
      <c r="C376" s="426">
        <v>2.35</v>
      </c>
      <c r="D376" s="427">
        <v>59</v>
      </c>
      <c r="E376" s="740">
        <v>8.1999999999999993</v>
      </c>
      <c r="F376" s="157"/>
      <c r="G376" s="157"/>
      <c r="H376" s="157"/>
      <c r="I376" s="157"/>
      <c r="J376" s="795" t="s">
        <v>25</v>
      </c>
      <c r="K376" s="425">
        <v>41</v>
      </c>
      <c r="L376" s="426">
        <v>3.49</v>
      </c>
      <c r="M376" s="427" t="s">
        <v>187</v>
      </c>
      <c r="N376" s="740" t="s">
        <v>187</v>
      </c>
    </row>
    <row r="377" spans="1:14" ht="15" thickBot="1">
      <c r="A377" s="428" t="s">
        <v>24</v>
      </c>
      <c r="B377" s="429">
        <v>66</v>
      </c>
      <c r="C377" s="430">
        <v>1.17</v>
      </c>
      <c r="D377" s="431">
        <v>71</v>
      </c>
      <c r="E377" s="741">
        <v>3.2</v>
      </c>
      <c r="F377" s="157"/>
      <c r="G377" s="157"/>
      <c r="H377" s="157"/>
      <c r="I377" s="157"/>
      <c r="J377" s="796" t="s">
        <v>24</v>
      </c>
      <c r="K377" s="429">
        <v>53</v>
      </c>
      <c r="L377" s="430">
        <v>1.8470740839952513</v>
      </c>
      <c r="M377" s="431">
        <v>60</v>
      </c>
      <c r="N377" s="741">
        <v>5.0108621310130879</v>
      </c>
    </row>
    <row r="378" spans="1:14" ht="15" thickBot="1">
      <c r="A378" s="1183" t="s">
        <v>204</v>
      </c>
      <c r="B378" s="1184"/>
      <c r="C378" s="1184"/>
      <c r="D378" s="1184"/>
      <c r="E378" s="1185"/>
      <c r="F378" s="157"/>
      <c r="G378" s="157"/>
      <c r="H378" s="157"/>
      <c r="I378" s="157"/>
      <c r="J378" s="1192" t="s">
        <v>204</v>
      </c>
      <c r="K378" s="1184"/>
      <c r="L378" s="1184"/>
      <c r="M378" s="1184"/>
      <c r="N378" s="1185"/>
    </row>
    <row r="379" spans="1:14" ht="14.5">
      <c r="A379" s="412" t="s">
        <v>6</v>
      </c>
      <c r="B379" s="413">
        <v>72</v>
      </c>
      <c r="C379" s="414">
        <v>3.79</v>
      </c>
      <c r="D379" s="415" t="s">
        <v>187</v>
      </c>
      <c r="E379" s="386" t="s">
        <v>187</v>
      </c>
      <c r="F379" s="157"/>
      <c r="G379" s="157"/>
      <c r="H379" s="157"/>
      <c r="I379" s="157"/>
      <c r="J379" s="792" t="s">
        <v>6</v>
      </c>
      <c r="K379" s="413">
        <v>45</v>
      </c>
      <c r="L379" s="414">
        <v>5.64</v>
      </c>
      <c r="M379" s="415">
        <v>53</v>
      </c>
      <c r="N379" s="386">
        <v>14.18</v>
      </c>
    </row>
    <row r="380" spans="1:14" ht="14.5">
      <c r="A380" s="416" t="s">
        <v>7</v>
      </c>
      <c r="B380" s="417">
        <v>81</v>
      </c>
      <c r="C380" s="338">
        <v>2.4500000000000002</v>
      </c>
      <c r="D380" s="418" t="s">
        <v>187</v>
      </c>
      <c r="E380" s="390" t="s">
        <v>187</v>
      </c>
      <c r="F380" s="157"/>
      <c r="G380" s="157"/>
      <c r="H380" s="157"/>
      <c r="I380" s="157"/>
      <c r="J380" s="793" t="s">
        <v>7</v>
      </c>
      <c r="K380" s="417">
        <v>69</v>
      </c>
      <c r="L380" s="338">
        <v>4.16</v>
      </c>
      <c r="M380" s="418" t="s">
        <v>187</v>
      </c>
      <c r="N380" s="390" t="s">
        <v>187</v>
      </c>
    </row>
    <row r="381" spans="1:14" ht="14.5">
      <c r="A381" s="412" t="s">
        <v>8</v>
      </c>
      <c r="B381" s="419">
        <v>37</v>
      </c>
      <c r="C381" s="334">
        <v>5.1100000000000003</v>
      </c>
      <c r="D381" s="415" t="s">
        <v>187</v>
      </c>
      <c r="E381" s="386" t="s">
        <v>187</v>
      </c>
      <c r="F381" s="157"/>
      <c r="G381" s="157"/>
      <c r="H381" s="157"/>
      <c r="I381" s="157"/>
      <c r="J381" s="792" t="s">
        <v>8</v>
      </c>
      <c r="K381" s="419">
        <v>30</v>
      </c>
      <c r="L381" s="334">
        <v>5.88</v>
      </c>
      <c r="M381" s="415" t="s">
        <v>187</v>
      </c>
      <c r="N381" s="386" t="s">
        <v>187</v>
      </c>
    </row>
    <row r="382" spans="1:14" ht="14.5">
      <c r="A382" s="416" t="s">
        <v>9</v>
      </c>
      <c r="B382" s="417">
        <v>46</v>
      </c>
      <c r="C382" s="338">
        <v>4.83</v>
      </c>
      <c r="D382" s="418" t="s">
        <v>187</v>
      </c>
      <c r="E382" s="390" t="s">
        <v>187</v>
      </c>
      <c r="F382" s="157"/>
      <c r="G382" s="157"/>
      <c r="H382" s="157"/>
      <c r="I382" s="157"/>
      <c r="J382" s="793" t="s">
        <v>9</v>
      </c>
      <c r="K382" s="417">
        <v>20</v>
      </c>
      <c r="L382" s="338">
        <v>5.58</v>
      </c>
      <c r="M382" s="418" t="s">
        <v>187</v>
      </c>
      <c r="N382" s="390" t="s">
        <v>187</v>
      </c>
    </row>
    <row r="383" spans="1:14" ht="14.5">
      <c r="A383" s="412" t="s">
        <v>10</v>
      </c>
      <c r="B383" s="419">
        <v>67</v>
      </c>
      <c r="C383" s="334">
        <v>3.5100000000000002</v>
      </c>
      <c r="D383" s="415" t="s">
        <v>187</v>
      </c>
      <c r="E383" s="386" t="s">
        <v>187</v>
      </c>
      <c r="F383" s="157"/>
      <c r="G383" s="157"/>
      <c r="H383" s="157"/>
      <c r="I383" s="157"/>
      <c r="J383" s="792" t="s">
        <v>10</v>
      </c>
      <c r="K383" s="419">
        <v>58</v>
      </c>
      <c r="L383" s="334">
        <v>5.55</v>
      </c>
      <c r="M383" s="415" t="s">
        <v>187</v>
      </c>
      <c r="N383" s="386" t="s">
        <v>187</v>
      </c>
    </row>
    <row r="384" spans="1:14" ht="14.5">
      <c r="A384" s="416" t="s">
        <v>11</v>
      </c>
      <c r="B384" s="417">
        <v>51</v>
      </c>
      <c r="C384" s="338">
        <v>4.08</v>
      </c>
      <c r="D384" s="418" t="s">
        <v>187</v>
      </c>
      <c r="E384" s="390" t="s">
        <v>187</v>
      </c>
      <c r="F384" s="157"/>
      <c r="G384" s="157"/>
      <c r="H384" s="157"/>
      <c r="I384" s="157"/>
      <c r="J384" s="793" t="s">
        <v>11</v>
      </c>
      <c r="K384" s="417">
        <v>41</v>
      </c>
      <c r="L384" s="338">
        <v>6.95</v>
      </c>
      <c r="M384" s="418" t="s">
        <v>187</v>
      </c>
      <c r="N384" s="390" t="s">
        <v>187</v>
      </c>
    </row>
    <row r="385" spans="1:14" ht="14.5">
      <c r="A385" s="412" t="s">
        <v>12</v>
      </c>
      <c r="B385" s="419">
        <v>72</v>
      </c>
      <c r="C385" s="334">
        <v>3.12</v>
      </c>
      <c r="D385" s="415" t="s">
        <v>187</v>
      </c>
      <c r="E385" s="386" t="s">
        <v>187</v>
      </c>
      <c r="F385" s="157"/>
      <c r="G385" s="157"/>
      <c r="H385" s="157"/>
      <c r="I385" s="157"/>
      <c r="J385" s="792" t="s">
        <v>12</v>
      </c>
      <c r="K385" s="419">
        <v>43</v>
      </c>
      <c r="L385" s="334">
        <v>5.23</v>
      </c>
      <c r="M385" s="415" t="s">
        <v>187</v>
      </c>
      <c r="N385" s="386" t="s">
        <v>187</v>
      </c>
    </row>
    <row r="386" spans="1:14" ht="14.5">
      <c r="A386" s="416" t="s">
        <v>21</v>
      </c>
      <c r="B386" s="417">
        <v>38</v>
      </c>
      <c r="C386" s="338">
        <v>5.45</v>
      </c>
      <c r="D386" s="418" t="s">
        <v>187</v>
      </c>
      <c r="E386" s="390" t="s">
        <v>187</v>
      </c>
      <c r="F386" s="157"/>
      <c r="G386" s="157"/>
      <c r="H386" s="157"/>
      <c r="I386" s="157"/>
      <c r="J386" s="793" t="s">
        <v>21</v>
      </c>
      <c r="K386" s="417" t="s">
        <v>187</v>
      </c>
      <c r="L386" s="338" t="s">
        <v>187</v>
      </c>
      <c r="M386" s="418" t="s">
        <v>187</v>
      </c>
      <c r="N386" s="390" t="s">
        <v>187</v>
      </c>
    </row>
    <row r="387" spans="1:14" ht="14.5">
      <c r="A387" s="412" t="s">
        <v>13</v>
      </c>
      <c r="B387" s="419">
        <v>71</v>
      </c>
      <c r="C387" s="334">
        <v>3.19</v>
      </c>
      <c r="D387" s="415" t="s">
        <v>187</v>
      </c>
      <c r="E387" s="386" t="s">
        <v>187</v>
      </c>
      <c r="F387" s="157"/>
      <c r="G387" s="157"/>
      <c r="H387" s="157"/>
      <c r="I387" s="157"/>
      <c r="J387" s="792" t="s">
        <v>13</v>
      </c>
      <c r="K387" s="419">
        <v>56</v>
      </c>
      <c r="L387" s="334">
        <v>5.13</v>
      </c>
      <c r="M387" s="415" t="s">
        <v>187</v>
      </c>
      <c r="N387" s="386" t="s">
        <v>187</v>
      </c>
    </row>
    <row r="388" spans="1:14" ht="14.5">
      <c r="A388" s="416" t="s">
        <v>14</v>
      </c>
      <c r="B388" s="417">
        <v>73</v>
      </c>
      <c r="C388" s="338">
        <v>2.61</v>
      </c>
      <c r="D388" s="418" t="s">
        <v>187</v>
      </c>
      <c r="E388" s="390" t="s">
        <v>187</v>
      </c>
      <c r="F388" s="157"/>
      <c r="G388" s="157"/>
      <c r="H388" s="157"/>
      <c r="I388" s="157"/>
      <c r="J388" s="793" t="s">
        <v>14</v>
      </c>
      <c r="K388" s="417">
        <v>58</v>
      </c>
      <c r="L388" s="338">
        <v>4.3899999999999997</v>
      </c>
      <c r="M388" s="418" t="s">
        <v>187</v>
      </c>
      <c r="N388" s="390" t="s">
        <v>187</v>
      </c>
    </row>
    <row r="389" spans="1:14" ht="14.5">
      <c r="A389" s="412" t="s">
        <v>15</v>
      </c>
      <c r="B389" s="419">
        <v>68</v>
      </c>
      <c r="C389" s="334">
        <v>3.17</v>
      </c>
      <c r="D389" s="415" t="s">
        <v>187</v>
      </c>
      <c r="E389" s="386" t="s">
        <v>187</v>
      </c>
      <c r="F389" s="157"/>
      <c r="G389" s="157"/>
      <c r="H389" s="157"/>
      <c r="I389" s="157"/>
      <c r="J389" s="792" t="s">
        <v>15</v>
      </c>
      <c r="K389" s="419">
        <v>43</v>
      </c>
      <c r="L389" s="334">
        <v>5.32</v>
      </c>
      <c r="M389" s="415" t="s">
        <v>187</v>
      </c>
      <c r="N389" s="386" t="s">
        <v>187</v>
      </c>
    </row>
    <row r="390" spans="1:14" ht="14.5">
      <c r="A390" s="416" t="s">
        <v>16</v>
      </c>
      <c r="B390" s="417">
        <v>71</v>
      </c>
      <c r="C390" s="338">
        <v>3.5</v>
      </c>
      <c r="D390" s="418" t="s">
        <v>187</v>
      </c>
      <c r="E390" s="390" t="s">
        <v>187</v>
      </c>
      <c r="F390" s="157"/>
      <c r="G390" s="157"/>
      <c r="H390" s="157"/>
      <c r="I390" s="157"/>
      <c r="J390" s="793" t="s">
        <v>16</v>
      </c>
      <c r="K390" s="417">
        <v>60</v>
      </c>
      <c r="L390" s="338">
        <v>6.07</v>
      </c>
      <c r="M390" s="418" t="s">
        <v>187</v>
      </c>
      <c r="N390" s="390" t="s">
        <v>187</v>
      </c>
    </row>
    <row r="391" spans="1:14" ht="14.5">
      <c r="A391" s="412" t="s">
        <v>17</v>
      </c>
      <c r="B391" s="419">
        <v>62</v>
      </c>
      <c r="C391" s="334">
        <v>4.59</v>
      </c>
      <c r="D391" s="415" t="s">
        <v>187</v>
      </c>
      <c r="E391" s="386" t="s">
        <v>187</v>
      </c>
      <c r="F391" s="157"/>
      <c r="G391" s="157"/>
      <c r="H391" s="157"/>
      <c r="I391" s="157"/>
      <c r="J391" s="792" t="s">
        <v>17</v>
      </c>
      <c r="K391" s="419">
        <v>42</v>
      </c>
      <c r="L391" s="334">
        <v>7.28</v>
      </c>
      <c r="M391" s="415" t="s">
        <v>187</v>
      </c>
      <c r="N391" s="386" t="s">
        <v>187</v>
      </c>
    </row>
    <row r="392" spans="1:14" ht="14.5">
      <c r="A392" s="416" t="s">
        <v>18</v>
      </c>
      <c r="B392" s="417">
        <v>46</v>
      </c>
      <c r="C392" s="338">
        <v>5.66</v>
      </c>
      <c r="D392" s="418" t="s">
        <v>187</v>
      </c>
      <c r="E392" s="390" t="s">
        <v>187</v>
      </c>
      <c r="F392" s="157"/>
      <c r="G392" s="157"/>
      <c r="H392" s="157"/>
      <c r="I392" s="157"/>
      <c r="J392" s="793" t="s">
        <v>18</v>
      </c>
      <c r="K392" s="417" t="s">
        <v>187</v>
      </c>
      <c r="L392" s="338" t="s">
        <v>187</v>
      </c>
      <c r="M392" s="418" t="s">
        <v>187</v>
      </c>
      <c r="N392" s="390" t="s">
        <v>187</v>
      </c>
    </row>
    <row r="393" spans="1:14" ht="14.5">
      <c r="A393" s="412" t="s">
        <v>19</v>
      </c>
      <c r="B393" s="419">
        <v>60</v>
      </c>
      <c r="C393" s="334">
        <v>3.39</v>
      </c>
      <c r="D393" s="415" t="s">
        <v>187</v>
      </c>
      <c r="E393" s="386" t="s">
        <v>187</v>
      </c>
      <c r="F393" s="157"/>
      <c r="G393" s="157"/>
      <c r="H393" s="157"/>
      <c r="I393" s="157"/>
      <c r="J393" s="792" t="s">
        <v>19</v>
      </c>
      <c r="K393" s="419">
        <v>55</v>
      </c>
      <c r="L393" s="334">
        <v>5.47</v>
      </c>
      <c r="M393" s="415" t="s">
        <v>187</v>
      </c>
      <c r="N393" s="386" t="s">
        <v>187</v>
      </c>
    </row>
    <row r="394" spans="1:14" ht="15" thickBot="1">
      <c r="A394" s="416" t="s">
        <v>20</v>
      </c>
      <c r="B394" s="417">
        <v>45</v>
      </c>
      <c r="C394" s="338">
        <v>4.57</v>
      </c>
      <c r="D394" s="418" t="s">
        <v>187</v>
      </c>
      <c r="E394" s="390" t="s">
        <v>187</v>
      </c>
      <c r="F394" s="157"/>
      <c r="G394" s="157"/>
      <c r="H394" s="157"/>
      <c r="I394" s="157"/>
      <c r="J394" s="793" t="s">
        <v>20</v>
      </c>
      <c r="K394" s="417">
        <v>35</v>
      </c>
      <c r="L394" s="338">
        <v>7.32</v>
      </c>
      <c r="M394" s="418" t="s">
        <v>187</v>
      </c>
      <c r="N394" s="390" t="s">
        <v>187</v>
      </c>
    </row>
    <row r="395" spans="1:14" ht="14.5">
      <c r="A395" s="420" t="s">
        <v>26</v>
      </c>
      <c r="B395" s="421">
        <v>73</v>
      </c>
      <c r="C395" s="422">
        <v>1.22</v>
      </c>
      <c r="D395" s="423">
        <v>73</v>
      </c>
      <c r="E395" s="739">
        <v>3.41</v>
      </c>
      <c r="F395" s="157"/>
      <c r="G395" s="157"/>
      <c r="H395" s="157"/>
      <c r="I395" s="157"/>
      <c r="J395" s="794" t="s">
        <v>26</v>
      </c>
      <c r="K395" s="421">
        <v>55</v>
      </c>
      <c r="L395" s="422">
        <v>2.02</v>
      </c>
      <c r="M395" s="423">
        <v>58</v>
      </c>
      <c r="N395" s="739">
        <v>5.62</v>
      </c>
    </row>
    <row r="396" spans="1:14" ht="14.5">
      <c r="A396" s="424" t="s">
        <v>25</v>
      </c>
      <c r="B396" s="425">
        <v>46</v>
      </c>
      <c r="C396" s="426">
        <v>2.35</v>
      </c>
      <c r="D396" s="427">
        <v>55</v>
      </c>
      <c r="E396" s="740">
        <v>8.1999999999999993</v>
      </c>
      <c r="F396" s="157"/>
      <c r="G396" s="157"/>
      <c r="H396" s="157"/>
      <c r="I396" s="157"/>
      <c r="J396" s="795" t="s">
        <v>25</v>
      </c>
      <c r="K396" s="425">
        <v>32</v>
      </c>
      <c r="L396" s="426">
        <v>3.4</v>
      </c>
      <c r="M396" s="427" t="s">
        <v>187</v>
      </c>
      <c r="N396" s="740" t="s">
        <v>187</v>
      </c>
    </row>
    <row r="397" spans="1:14" ht="15" thickBot="1">
      <c r="A397" s="428" t="s">
        <v>24</v>
      </c>
      <c r="B397" s="429">
        <v>69</v>
      </c>
      <c r="C397" s="430">
        <v>1.1200000000000001</v>
      </c>
      <c r="D397" s="431">
        <v>70</v>
      </c>
      <c r="E397" s="741">
        <v>3.19</v>
      </c>
      <c r="F397" s="157"/>
      <c r="G397" s="157"/>
      <c r="H397" s="157"/>
      <c r="I397" s="157"/>
      <c r="J397" s="796" t="s">
        <v>24</v>
      </c>
      <c r="K397" s="429">
        <v>53</v>
      </c>
      <c r="L397" s="430">
        <v>1.8375384137793729</v>
      </c>
      <c r="M397" s="431">
        <v>55</v>
      </c>
      <c r="N397" s="741">
        <v>5.0604245552598934</v>
      </c>
    </row>
    <row r="398" spans="1:14" ht="15" thickBot="1">
      <c r="A398" s="1183" t="s">
        <v>322</v>
      </c>
      <c r="B398" s="1184"/>
      <c r="C398" s="1184"/>
      <c r="D398" s="1184"/>
      <c r="E398" s="1185"/>
      <c r="F398" s="157"/>
      <c r="G398" s="157"/>
      <c r="H398" s="157"/>
      <c r="I398" s="157"/>
      <c r="J398" s="1192" t="s">
        <v>322</v>
      </c>
      <c r="K398" s="1184"/>
      <c r="L398" s="1184"/>
      <c r="M398" s="1184"/>
      <c r="N398" s="1185"/>
    </row>
    <row r="399" spans="1:14" ht="14.5">
      <c r="A399" s="412" t="s">
        <v>6</v>
      </c>
      <c r="B399" s="413">
        <v>13</v>
      </c>
      <c r="C399" s="414">
        <v>2.31</v>
      </c>
      <c r="D399" s="415" t="s">
        <v>187</v>
      </c>
      <c r="E399" s="386" t="s">
        <v>187</v>
      </c>
      <c r="F399" s="157"/>
      <c r="G399" s="157"/>
      <c r="H399" s="157"/>
      <c r="I399" s="157"/>
      <c r="J399" s="792" t="s">
        <v>6</v>
      </c>
      <c r="K399" s="413">
        <v>34</v>
      </c>
      <c r="L399" s="414">
        <v>5.45</v>
      </c>
      <c r="M399" s="415">
        <v>33</v>
      </c>
      <c r="N399" s="386">
        <v>13.63</v>
      </c>
    </row>
    <row r="400" spans="1:14" ht="14.5">
      <c r="A400" s="416" t="s">
        <v>7</v>
      </c>
      <c r="B400" s="417">
        <v>10</v>
      </c>
      <c r="C400" s="338">
        <v>1.82</v>
      </c>
      <c r="D400" s="418" t="s">
        <v>187</v>
      </c>
      <c r="E400" s="390" t="s">
        <v>187</v>
      </c>
      <c r="F400" s="157"/>
      <c r="G400" s="157"/>
      <c r="H400" s="157"/>
      <c r="I400" s="157"/>
      <c r="J400" s="793" t="s">
        <v>7</v>
      </c>
      <c r="K400" s="417">
        <v>23</v>
      </c>
      <c r="L400" s="338">
        <v>3.87</v>
      </c>
      <c r="M400" s="418" t="s">
        <v>187</v>
      </c>
      <c r="N400" s="390" t="s">
        <v>187</v>
      </c>
    </row>
    <row r="401" spans="1:14" ht="14.5">
      <c r="A401" s="412" t="s">
        <v>8</v>
      </c>
      <c r="B401" s="419">
        <v>20</v>
      </c>
      <c r="C401" s="334">
        <v>3.7</v>
      </c>
      <c r="D401" s="415" t="s">
        <v>187</v>
      </c>
      <c r="E401" s="386" t="s">
        <v>187</v>
      </c>
      <c r="F401" s="157"/>
      <c r="G401" s="157"/>
      <c r="H401" s="157"/>
      <c r="I401" s="157"/>
      <c r="J401" s="792" t="s">
        <v>8</v>
      </c>
      <c r="K401" s="419">
        <v>48</v>
      </c>
      <c r="L401" s="334">
        <v>6.1</v>
      </c>
      <c r="M401" s="415" t="s">
        <v>187</v>
      </c>
      <c r="N401" s="386" t="s">
        <v>187</v>
      </c>
    </row>
    <row r="402" spans="1:14" ht="14.5">
      <c r="A402" s="416" t="s">
        <v>9</v>
      </c>
      <c r="B402" s="417">
        <v>11</v>
      </c>
      <c r="C402" s="338">
        <v>2.64</v>
      </c>
      <c r="D402" s="418" t="s">
        <v>187</v>
      </c>
      <c r="E402" s="390" t="s">
        <v>187</v>
      </c>
      <c r="F402" s="157"/>
      <c r="G402" s="157"/>
      <c r="H402" s="157"/>
      <c r="I402" s="157"/>
      <c r="J402" s="793" t="s">
        <v>9</v>
      </c>
      <c r="K402" s="417">
        <v>36</v>
      </c>
      <c r="L402" s="338">
        <v>7.2</v>
      </c>
      <c r="M402" s="418" t="s">
        <v>187</v>
      </c>
      <c r="N402" s="390" t="s">
        <v>187</v>
      </c>
    </row>
    <row r="403" spans="1:14" ht="14.5">
      <c r="A403" s="412" t="s">
        <v>10</v>
      </c>
      <c r="B403" s="419">
        <v>13</v>
      </c>
      <c r="C403" s="334">
        <v>2.4</v>
      </c>
      <c r="D403" s="415" t="s">
        <v>187</v>
      </c>
      <c r="E403" s="386" t="s">
        <v>187</v>
      </c>
      <c r="F403" s="157"/>
      <c r="G403" s="157"/>
      <c r="H403" s="157"/>
      <c r="I403" s="157"/>
      <c r="J403" s="792" t="s">
        <v>10</v>
      </c>
      <c r="K403" s="419">
        <v>27</v>
      </c>
      <c r="L403" s="334">
        <v>4.97</v>
      </c>
      <c r="M403" s="415" t="s">
        <v>187</v>
      </c>
      <c r="N403" s="386" t="s">
        <v>187</v>
      </c>
    </row>
    <row r="404" spans="1:14" ht="14.5">
      <c r="A404" s="416" t="s">
        <v>11</v>
      </c>
      <c r="B404" s="417">
        <v>10</v>
      </c>
      <c r="C404" s="338">
        <v>2.04</v>
      </c>
      <c r="D404" s="418" t="s">
        <v>187</v>
      </c>
      <c r="E404" s="390" t="s">
        <v>187</v>
      </c>
      <c r="F404" s="157"/>
      <c r="G404" s="157"/>
      <c r="H404" s="157"/>
      <c r="I404" s="157"/>
      <c r="J404" s="793" t="s">
        <v>11</v>
      </c>
      <c r="K404" s="417">
        <v>38</v>
      </c>
      <c r="L404" s="338">
        <v>6.86</v>
      </c>
      <c r="M404" s="418" t="s">
        <v>187</v>
      </c>
      <c r="N404" s="390" t="s">
        <v>187</v>
      </c>
    </row>
    <row r="405" spans="1:14" ht="14.5">
      <c r="A405" s="412" t="s">
        <v>12</v>
      </c>
      <c r="B405" s="419">
        <v>16</v>
      </c>
      <c r="C405" s="334">
        <v>2.39</v>
      </c>
      <c r="D405" s="415" t="s">
        <v>187</v>
      </c>
      <c r="E405" s="386" t="s">
        <v>187</v>
      </c>
      <c r="F405" s="157"/>
      <c r="G405" s="157"/>
      <c r="H405" s="157"/>
      <c r="I405" s="157"/>
      <c r="J405" s="792" t="s">
        <v>12</v>
      </c>
      <c r="K405" s="419">
        <v>35</v>
      </c>
      <c r="L405" s="334">
        <v>5.01</v>
      </c>
      <c r="M405" s="415" t="s">
        <v>187</v>
      </c>
      <c r="N405" s="386" t="s">
        <v>187</v>
      </c>
    </row>
    <row r="406" spans="1:14" ht="14.5">
      <c r="A406" s="416" t="s">
        <v>21</v>
      </c>
      <c r="B406" s="417">
        <v>6</v>
      </c>
      <c r="C406" s="338">
        <v>2.2000000000000002</v>
      </c>
      <c r="D406" s="418" t="s">
        <v>187</v>
      </c>
      <c r="E406" s="390" t="s">
        <v>187</v>
      </c>
      <c r="F406" s="157"/>
      <c r="G406" s="157"/>
      <c r="H406" s="157"/>
      <c r="I406" s="157"/>
      <c r="J406" s="793" t="s">
        <v>21</v>
      </c>
      <c r="K406" s="417" t="s">
        <v>187</v>
      </c>
      <c r="L406" s="338" t="s">
        <v>187</v>
      </c>
      <c r="M406" s="418" t="s">
        <v>187</v>
      </c>
      <c r="N406" s="390" t="s">
        <v>187</v>
      </c>
    </row>
    <row r="407" spans="1:14" ht="14.5">
      <c r="A407" s="412" t="s">
        <v>13</v>
      </c>
      <c r="B407" s="419">
        <v>11</v>
      </c>
      <c r="C407" s="334">
        <v>1.96</v>
      </c>
      <c r="D407" s="415" t="s">
        <v>187</v>
      </c>
      <c r="E407" s="386" t="s">
        <v>187</v>
      </c>
      <c r="F407" s="157"/>
      <c r="G407" s="157"/>
      <c r="H407" s="157"/>
      <c r="I407" s="157"/>
      <c r="J407" s="792" t="s">
        <v>13</v>
      </c>
      <c r="K407" s="419">
        <v>30</v>
      </c>
      <c r="L407" s="334">
        <v>4.6900000000000004</v>
      </c>
      <c r="M407" s="415" t="s">
        <v>187</v>
      </c>
      <c r="N407" s="386" t="s">
        <v>187</v>
      </c>
    </row>
    <row r="408" spans="1:14" ht="14.5">
      <c r="A408" s="416" t="s">
        <v>14</v>
      </c>
      <c r="B408" s="417">
        <v>13</v>
      </c>
      <c r="C408" s="338">
        <v>1.84</v>
      </c>
      <c r="D408" s="418" t="s">
        <v>187</v>
      </c>
      <c r="E408" s="390" t="s">
        <v>187</v>
      </c>
      <c r="F408" s="157"/>
      <c r="G408" s="157"/>
      <c r="H408" s="157"/>
      <c r="I408" s="157"/>
      <c r="J408" s="793" t="s">
        <v>14</v>
      </c>
      <c r="K408" s="417">
        <v>31</v>
      </c>
      <c r="L408" s="338">
        <v>4.1100000000000003</v>
      </c>
      <c r="M408" s="418" t="s">
        <v>187</v>
      </c>
      <c r="N408" s="390" t="s">
        <v>187</v>
      </c>
    </row>
    <row r="409" spans="1:14" ht="14.5">
      <c r="A409" s="412" t="s">
        <v>15</v>
      </c>
      <c r="B409" s="419">
        <v>15</v>
      </c>
      <c r="C409" s="334">
        <v>2.23</v>
      </c>
      <c r="D409" s="415" t="s">
        <v>187</v>
      </c>
      <c r="E409" s="386" t="s">
        <v>187</v>
      </c>
      <c r="F409" s="157"/>
      <c r="G409" s="157"/>
      <c r="H409" s="157"/>
      <c r="I409" s="157"/>
      <c r="J409" s="792" t="s">
        <v>15</v>
      </c>
      <c r="K409" s="419">
        <v>33</v>
      </c>
      <c r="L409" s="334">
        <v>4.9000000000000004</v>
      </c>
      <c r="M409" s="415" t="s">
        <v>187</v>
      </c>
      <c r="N409" s="386" t="s">
        <v>187</v>
      </c>
    </row>
    <row r="410" spans="1:14" ht="14.5">
      <c r="A410" s="416" t="s">
        <v>16</v>
      </c>
      <c r="B410" s="417">
        <v>12</v>
      </c>
      <c r="C410" s="338">
        <v>2.5500000000000003</v>
      </c>
      <c r="D410" s="418" t="s">
        <v>187</v>
      </c>
      <c r="E410" s="390" t="s">
        <v>187</v>
      </c>
      <c r="F410" s="157"/>
      <c r="G410" s="157"/>
      <c r="H410" s="157"/>
      <c r="I410" s="157"/>
      <c r="J410" s="793" t="s">
        <v>16</v>
      </c>
      <c r="K410" s="417">
        <v>21</v>
      </c>
      <c r="L410" s="338">
        <v>5.19</v>
      </c>
      <c r="M410" s="418" t="s">
        <v>187</v>
      </c>
      <c r="N410" s="390" t="s">
        <v>187</v>
      </c>
    </row>
    <row r="411" spans="1:14" ht="14.5">
      <c r="A411" s="412" t="s">
        <v>17</v>
      </c>
      <c r="B411" s="419">
        <v>7</v>
      </c>
      <c r="C411" s="334">
        <v>2.27</v>
      </c>
      <c r="D411" s="415" t="s">
        <v>187</v>
      </c>
      <c r="E411" s="386" t="s">
        <v>187</v>
      </c>
      <c r="F411" s="157"/>
      <c r="G411" s="157"/>
      <c r="H411" s="157"/>
      <c r="I411" s="157"/>
      <c r="J411" s="792" t="s">
        <v>17</v>
      </c>
      <c r="K411" s="419">
        <v>20</v>
      </c>
      <c r="L411" s="334">
        <v>5.92</v>
      </c>
      <c r="M411" s="415" t="s">
        <v>187</v>
      </c>
      <c r="N411" s="386" t="s">
        <v>187</v>
      </c>
    </row>
    <row r="412" spans="1:14" ht="14.5">
      <c r="A412" s="416" t="s">
        <v>18</v>
      </c>
      <c r="B412" s="417">
        <v>6</v>
      </c>
      <c r="C412" s="338">
        <v>1.77</v>
      </c>
      <c r="D412" s="418" t="s">
        <v>187</v>
      </c>
      <c r="E412" s="390" t="s">
        <v>187</v>
      </c>
      <c r="F412" s="157"/>
      <c r="G412" s="157"/>
      <c r="H412" s="157"/>
      <c r="I412" s="157"/>
      <c r="J412" s="793" t="s">
        <v>18</v>
      </c>
      <c r="K412" s="417" t="s">
        <v>187</v>
      </c>
      <c r="L412" s="338" t="s">
        <v>187</v>
      </c>
      <c r="M412" s="418" t="s">
        <v>187</v>
      </c>
      <c r="N412" s="390" t="s">
        <v>187</v>
      </c>
    </row>
    <row r="413" spans="1:14" ht="14.5">
      <c r="A413" s="412" t="s">
        <v>19</v>
      </c>
      <c r="B413" s="419">
        <v>10</v>
      </c>
      <c r="C413" s="334">
        <v>1.95</v>
      </c>
      <c r="D413" s="415" t="s">
        <v>187</v>
      </c>
      <c r="E413" s="386" t="s">
        <v>187</v>
      </c>
      <c r="F413" s="157"/>
      <c r="G413" s="157"/>
      <c r="H413" s="157"/>
      <c r="I413" s="157"/>
      <c r="J413" s="792" t="s">
        <v>19</v>
      </c>
      <c r="K413" s="419">
        <v>18</v>
      </c>
      <c r="L413" s="334">
        <v>4.12</v>
      </c>
      <c r="M413" s="415" t="s">
        <v>187</v>
      </c>
      <c r="N413" s="386" t="s">
        <v>187</v>
      </c>
    </row>
    <row r="414" spans="1:14" ht="15" thickBot="1">
      <c r="A414" s="416" t="s">
        <v>20</v>
      </c>
      <c r="B414" s="417">
        <v>10</v>
      </c>
      <c r="C414" s="338">
        <v>2.25</v>
      </c>
      <c r="D414" s="418" t="s">
        <v>187</v>
      </c>
      <c r="E414" s="390" t="s">
        <v>187</v>
      </c>
      <c r="F414" s="157"/>
      <c r="G414" s="157"/>
      <c r="H414" s="157"/>
      <c r="I414" s="157"/>
      <c r="J414" s="793" t="s">
        <v>20</v>
      </c>
      <c r="K414" s="417">
        <v>42</v>
      </c>
      <c r="L414" s="338">
        <v>7.54</v>
      </c>
      <c r="M414" s="418" t="s">
        <v>187</v>
      </c>
      <c r="N414" s="390" t="s">
        <v>187</v>
      </c>
    </row>
    <row r="415" spans="1:14" ht="14.5">
      <c r="A415" s="420" t="s">
        <v>26</v>
      </c>
      <c r="B415" s="421">
        <v>12</v>
      </c>
      <c r="C415" s="422">
        <v>0.82000000000000006</v>
      </c>
      <c r="D415" s="423">
        <v>16</v>
      </c>
      <c r="E415" s="739">
        <v>2.74</v>
      </c>
      <c r="F415" s="157"/>
      <c r="G415" s="157"/>
      <c r="H415" s="157"/>
      <c r="I415" s="157"/>
      <c r="J415" s="794" t="s">
        <v>26</v>
      </c>
      <c r="K415" s="421">
        <v>30</v>
      </c>
      <c r="L415" s="422">
        <v>1.87</v>
      </c>
      <c r="M415" s="423">
        <v>26</v>
      </c>
      <c r="N415" s="739">
        <v>4.9000000000000004</v>
      </c>
    </row>
    <row r="416" spans="1:14" ht="14.5">
      <c r="A416" s="424" t="s">
        <v>25</v>
      </c>
      <c r="B416" s="425">
        <v>12</v>
      </c>
      <c r="C416" s="426">
        <v>1.3900000000000001</v>
      </c>
      <c r="D416" s="427" t="s">
        <v>187</v>
      </c>
      <c r="E416" s="740" t="s">
        <v>187</v>
      </c>
      <c r="F416" s="157"/>
      <c r="G416" s="157"/>
      <c r="H416" s="157"/>
      <c r="I416" s="157"/>
      <c r="J416" s="795" t="s">
        <v>25</v>
      </c>
      <c r="K416" s="425">
        <v>38</v>
      </c>
      <c r="L416" s="426">
        <v>3.46</v>
      </c>
      <c r="M416" s="427" t="s">
        <v>187</v>
      </c>
      <c r="N416" s="740" t="s">
        <v>187</v>
      </c>
    </row>
    <row r="417" spans="1:14" ht="15" thickBot="1">
      <c r="A417" s="428" t="s">
        <v>24</v>
      </c>
      <c r="B417" s="429">
        <v>12</v>
      </c>
      <c r="C417" s="430">
        <v>0.73</v>
      </c>
      <c r="D417" s="431">
        <v>18</v>
      </c>
      <c r="E417" s="741">
        <v>2.64</v>
      </c>
      <c r="F417" s="157"/>
      <c r="G417" s="157"/>
      <c r="H417" s="157"/>
      <c r="I417" s="157"/>
      <c r="J417" s="796" t="s">
        <v>24</v>
      </c>
      <c r="K417" s="429">
        <v>31</v>
      </c>
      <c r="L417" s="430">
        <v>1.7039912391198384</v>
      </c>
      <c r="M417" s="431">
        <v>30</v>
      </c>
      <c r="N417" s="741">
        <v>4.6333181897204385</v>
      </c>
    </row>
    <row r="418" spans="1:14" ht="15" thickBot="1">
      <c r="A418" s="1183" t="s">
        <v>202</v>
      </c>
      <c r="B418" s="1184"/>
      <c r="C418" s="1184"/>
      <c r="D418" s="1184"/>
      <c r="E418" s="1185"/>
      <c r="F418" s="157"/>
      <c r="G418" s="157"/>
      <c r="H418" s="157"/>
      <c r="I418" s="157"/>
      <c r="J418" s="1192" t="s">
        <v>202</v>
      </c>
      <c r="K418" s="1184"/>
      <c r="L418" s="1184"/>
      <c r="M418" s="1184"/>
      <c r="N418" s="1185"/>
    </row>
    <row r="419" spans="1:14" ht="14.5">
      <c r="A419" s="412" t="s">
        <v>6</v>
      </c>
      <c r="B419" s="413">
        <v>40</v>
      </c>
      <c r="C419" s="414">
        <v>4.12</v>
      </c>
      <c r="D419" s="415" t="s">
        <v>187</v>
      </c>
      <c r="E419" s="386" t="s">
        <v>187</v>
      </c>
      <c r="F419" s="157"/>
      <c r="G419" s="157"/>
      <c r="H419" s="157"/>
      <c r="I419" s="157"/>
      <c r="J419" s="792" t="s">
        <v>6</v>
      </c>
      <c r="K419" s="413">
        <v>30</v>
      </c>
      <c r="L419" s="414">
        <v>5.38</v>
      </c>
      <c r="M419" s="415">
        <v>32</v>
      </c>
      <c r="N419" s="386">
        <v>13.26</v>
      </c>
    </row>
    <row r="420" spans="1:14" ht="14.5">
      <c r="A420" s="416" t="s">
        <v>7</v>
      </c>
      <c r="B420" s="417">
        <v>40</v>
      </c>
      <c r="C420" s="338">
        <v>3.06</v>
      </c>
      <c r="D420" s="418" t="s">
        <v>187</v>
      </c>
      <c r="E420" s="390" t="s">
        <v>187</v>
      </c>
      <c r="F420" s="157"/>
      <c r="G420" s="157"/>
      <c r="H420" s="157"/>
      <c r="I420" s="157"/>
      <c r="J420" s="793" t="s">
        <v>7</v>
      </c>
      <c r="K420" s="417">
        <v>31</v>
      </c>
      <c r="L420" s="338">
        <v>4.34</v>
      </c>
      <c r="M420" s="418" t="s">
        <v>187</v>
      </c>
      <c r="N420" s="390" t="s">
        <v>187</v>
      </c>
    </row>
    <row r="421" spans="1:14" ht="14.5">
      <c r="A421" s="412" t="s">
        <v>8</v>
      </c>
      <c r="B421" s="419">
        <v>7</v>
      </c>
      <c r="C421" s="334">
        <v>2.2600000000000002</v>
      </c>
      <c r="D421" s="415" t="s">
        <v>187</v>
      </c>
      <c r="E421" s="386" t="s">
        <v>187</v>
      </c>
      <c r="F421" s="157"/>
      <c r="G421" s="157"/>
      <c r="H421" s="157"/>
      <c r="I421" s="157"/>
      <c r="J421" s="792" t="s">
        <v>8</v>
      </c>
      <c r="K421" s="419">
        <v>13</v>
      </c>
      <c r="L421" s="334">
        <v>4.4800000000000004</v>
      </c>
      <c r="M421" s="415" t="s">
        <v>187</v>
      </c>
      <c r="N421" s="386" t="s">
        <v>187</v>
      </c>
    </row>
    <row r="422" spans="1:14" ht="14.5">
      <c r="A422" s="416" t="s">
        <v>9</v>
      </c>
      <c r="B422" s="417">
        <v>10</v>
      </c>
      <c r="C422" s="338">
        <v>2.67</v>
      </c>
      <c r="D422" s="418" t="s">
        <v>187</v>
      </c>
      <c r="E422" s="390" t="s">
        <v>187</v>
      </c>
      <c r="F422" s="157"/>
      <c r="G422" s="157"/>
      <c r="H422" s="157"/>
      <c r="I422" s="157"/>
      <c r="J422" s="793" t="s">
        <v>9</v>
      </c>
      <c r="K422" s="417">
        <v>10</v>
      </c>
      <c r="L422" s="338">
        <v>3.96</v>
      </c>
      <c r="M422" s="418" t="s">
        <v>187</v>
      </c>
      <c r="N422" s="390" t="s">
        <v>187</v>
      </c>
    </row>
    <row r="423" spans="1:14" ht="14.5">
      <c r="A423" s="412" t="s">
        <v>10</v>
      </c>
      <c r="B423" s="419">
        <v>26</v>
      </c>
      <c r="C423" s="334">
        <v>3.48</v>
      </c>
      <c r="D423" s="415" t="s">
        <v>187</v>
      </c>
      <c r="E423" s="386" t="s">
        <v>187</v>
      </c>
      <c r="F423" s="157"/>
      <c r="G423" s="157"/>
      <c r="H423" s="157"/>
      <c r="I423" s="157"/>
      <c r="J423" s="792" t="s">
        <v>10</v>
      </c>
      <c r="K423" s="419">
        <v>24</v>
      </c>
      <c r="L423" s="334">
        <v>5.05</v>
      </c>
      <c r="M423" s="415" t="s">
        <v>187</v>
      </c>
      <c r="N423" s="386" t="s">
        <v>187</v>
      </c>
    </row>
    <row r="424" spans="1:14" ht="14.5">
      <c r="A424" s="416" t="s">
        <v>11</v>
      </c>
      <c r="B424" s="417">
        <v>15</v>
      </c>
      <c r="C424" s="338">
        <v>2.93</v>
      </c>
      <c r="D424" s="418" t="s">
        <v>187</v>
      </c>
      <c r="E424" s="390" t="s">
        <v>187</v>
      </c>
      <c r="F424" s="157"/>
      <c r="G424" s="157"/>
      <c r="H424" s="157"/>
      <c r="I424" s="157"/>
      <c r="J424" s="793" t="s">
        <v>11</v>
      </c>
      <c r="K424" s="417">
        <v>19</v>
      </c>
      <c r="L424" s="338">
        <v>5.96</v>
      </c>
      <c r="M424" s="418" t="s">
        <v>187</v>
      </c>
      <c r="N424" s="390" t="s">
        <v>187</v>
      </c>
    </row>
    <row r="425" spans="1:14" ht="14.5">
      <c r="A425" s="412" t="s">
        <v>12</v>
      </c>
      <c r="B425" s="419">
        <v>34</v>
      </c>
      <c r="C425" s="334">
        <v>3.5300000000000002</v>
      </c>
      <c r="D425" s="415" t="s">
        <v>187</v>
      </c>
      <c r="E425" s="386" t="s">
        <v>187</v>
      </c>
      <c r="F425" s="157"/>
      <c r="G425" s="157"/>
      <c r="H425" s="157"/>
      <c r="I425" s="157"/>
      <c r="J425" s="792" t="s">
        <v>12</v>
      </c>
      <c r="K425" s="419">
        <v>21</v>
      </c>
      <c r="L425" s="334">
        <v>4.5199999999999996</v>
      </c>
      <c r="M425" s="415" t="s">
        <v>187</v>
      </c>
      <c r="N425" s="386" t="s">
        <v>187</v>
      </c>
    </row>
    <row r="426" spans="1:14" ht="14.5">
      <c r="A426" s="416" t="s">
        <v>21</v>
      </c>
      <c r="B426" s="417">
        <v>9</v>
      </c>
      <c r="C426" s="338">
        <v>3.18</v>
      </c>
      <c r="D426" s="418" t="s">
        <v>187</v>
      </c>
      <c r="E426" s="390" t="s">
        <v>187</v>
      </c>
      <c r="F426" s="157"/>
      <c r="G426" s="157"/>
      <c r="H426" s="157"/>
      <c r="I426" s="157"/>
      <c r="J426" s="793" t="s">
        <v>21</v>
      </c>
      <c r="K426" s="417" t="s">
        <v>187</v>
      </c>
      <c r="L426" s="338" t="s">
        <v>187</v>
      </c>
      <c r="M426" s="418" t="s">
        <v>187</v>
      </c>
      <c r="N426" s="390" t="s">
        <v>187</v>
      </c>
    </row>
    <row r="427" spans="1:14" ht="14.5">
      <c r="A427" s="412" t="s">
        <v>13</v>
      </c>
      <c r="B427" s="419">
        <v>39</v>
      </c>
      <c r="C427" s="334">
        <v>3.45</v>
      </c>
      <c r="D427" s="415" t="s">
        <v>187</v>
      </c>
      <c r="E427" s="386" t="s">
        <v>187</v>
      </c>
      <c r="F427" s="157"/>
      <c r="G427" s="157"/>
      <c r="H427" s="157"/>
      <c r="I427" s="157"/>
      <c r="J427" s="792" t="s">
        <v>13</v>
      </c>
      <c r="K427" s="419">
        <v>35</v>
      </c>
      <c r="L427" s="334">
        <v>5.26</v>
      </c>
      <c r="M427" s="415" t="s">
        <v>187</v>
      </c>
      <c r="N427" s="386" t="s">
        <v>187</v>
      </c>
    </row>
    <row r="428" spans="1:14" ht="14.5">
      <c r="A428" s="416" t="s">
        <v>14</v>
      </c>
      <c r="B428" s="417">
        <v>34</v>
      </c>
      <c r="C428" s="338">
        <v>2.85</v>
      </c>
      <c r="D428" s="418" t="s">
        <v>187</v>
      </c>
      <c r="E428" s="390" t="s">
        <v>187</v>
      </c>
      <c r="F428" s="157"/>
      <c r="G428" s="157"/>
      <c r="H428" s="157"/>
      <c r="I428" s="157"/>
      <c r="J428" s="793" t="s">
        <v>14</v>
      </c>
      <c r="K428" s="417">
        <v>32</v>
      </c>
      <c r="L428" s="338">
        <v>4.3</v>
      </c>
      <c r="M428" s="418" t="s">
        <v>187</v>
      </c>
      <c r="N428" s="390" t="s">
        <v>187</v>
      </c>
    </row>
    <row r="429" spans="1:14" ht="14.5">
      <c r="A429" s="412" t="s">
        <v>15</v>
      </c>
      <c r="B429" s="419">
        <v>26</v>
      </c>
      <c r="C429" s="334">
        <v>2.99</v>
      </c>
      <c r="D429" s="415" t="s">
        <v>187</v>
      </c>
      <c r="E429" s="386" t="s">
        <v>187</v>
      </c>
      <c r="F429" s="157"/>
      <c r="G429" s="157"/>
      <c r="H429" s="157"/>
      <c r="I429" s="157"/>
      <c r="J429" s="792" t="s">
        <v>15</v>
      </c>
      <c r="K429" s="419">
        <v>21</v>
      </c>
      <c r="L429" s="334">
        <v>4.46</v>
      </c>
      <c r="M429" s="415" t="s">
        <v>187</v>
      </c>
      <c r="N429" s="386" t="s">
        <v>187</v>
      </c>
    </row>
    <row r="430" spans="1:14" ht="14.5">
      <c r="A430" s="416" t="s">
        <v>16</v>
      </c>
      <c r="B430" s="417">
        <v>36</v>
      </c>
      <c r="C430" s="338">
        <v>3.7600000000000002</v>
      </c>
      <c r="D430" s="418" t="s">
        <v>187</v>
      </c>
      <c r="E430" s="390" t="s">
        <v>187</v>
      </c>
      <c r="F430" s="157"/>
      <c r="G430" s="157"/>
      <c r="H430" s="157"/>
      <c r="I430" s="157"/>
      <c r="J430" s="793" t="s">
        <v>16</v>
      </c>
      <c r="K430" s="417">
        <v>31</v>
      </c>
      <c r="L430" s="338">
        <v>6.19</v>
      </c>
      <c r="M430" s="418" t="s">
        <v>187</v>
      </c>
      <c r="N430" s="390" t="s">
        <v>187</v>
      </c>
    </row>
    <row r="431" spans="1:14" ht="14.5">
      <c r="A431" s="412" t="s">
        <v>17</v>
      </c>
      <c r="B431" s="419">
        <v>11</v>
      </c>
      <c r="C431" s="334">
        <v>2.98</v>
      </c>
      <c r="D431" s="415" t="s">
        <v>187</v>
      </c>
      <c r="E431" s="386" t="s">
        <v>187</v>
      </c>
      <c r="F431" s="157"/>
      <c r="G431" s="157"/>
      <c r="H431" s="157"/>
      <c r="I431" s="157"/>
      <c r="J431" s="792" t="s">
        <v>17</v>
      </c>
      <c r="K431" s="419">
        <v>9</v>
      </c>
      <c r="L431" s="334">
        <v>4.1900000000000004</v>
      </c>
      <c r="M431" s="415" t="s">
        <v>187</v>
      </c>
      <c r="N431" s="386" t="s">
        <v>187</v>
      </c>
    </row>
    <row r="432" spans="1:14" ht="14.5">
      <c r="A432" s="416" t="s">
        <v>18</v>
      </c>
      <c r="B432" s="417">
        <v>5</v>
      </c>
      <c r="C432" s="338">
        <v>2.0699999999999998</v>
      </c>
      <c r="D432" s="418" t="s">
        <v>187</v>
      </c>
      <c r="E432" s="390" t="s">
        <v>187</v>
      </c>
      <c r="F432" s="157"/>
      <c r="G432" s="157"/>
      <c r="H432" s="157"/>
      <c r="I432" s="157"/>
      <c r="J432" s="793" t="s">
        <v>18</v>
      </c>
      <c r="K432" s="417" t="s">
        <v>187</v>
      </c>
      <c r="L432" s="338" t="s">
        <v>187</v>
      </c>
      <c r="M432" s="418" t="s">
        <v>187</v>
      </c>
      <c r="N432" s="390" t="s">
        <v>187</v>
      </c>
    </row>
    <row r="433" spans="1:14" ht="14.5">
      <c r="A433" s="412" t="s">
        <v>19</v>
      </c>
      <c r="B433" s="419">
        <v>18</v>
      </c>
      <c r="C433" s="334">
        <v>2.54</v>
      </c>
      <c r="D433" s="415" t="s">
        <v>187</v>
      </c>
      <c r="E433" s="386" t="s">
        <v>187</v>
      </c>
      <c r="F433" s="157"/>
      <c r="G433" s="157"/>
      <c r="H433" s="157"/>
      <c r="I433" s="157"/>
      <c r="J433" s="792" t="s">
        <v>19</v>
      </c>
      <c r="K433" s="419">
        <v>18</v>
      </c>
      <c r="L433" s="334">
        <v>4.3099999999999996</v>
      </c>
      <c r="M433" s="415" t="s">
        <v>187</v>
      </c>
      <c r="N433" s="386" t="s">
        <v>187</v>
      </c>
    </row>
    <row r="434" spans="1:14" ht="15" thickBot="1">
      <c r="A434" s="416" t="s">
        <v>20</v>
      </c>
      <c r="B434" s="417">
        <v>14</v>
      </c>
      <c r="C434" s="338">
        <v>3.31</v>
      </c>
      <c r="D434" s="418" t="s">
        <v>187</v>
      </c>
      <c r="E434" s="390" t="s">
        <v>187</v>
      </c>
      <c r="F434" s="157"/>
      <c r="G434" s="157"/>
      <c r="H434" s="157"/>
      <c r="I434" s="157"/>
      <c r="J434" s="793" t="s">
        <v>20</v>
      </c>
      <c r="K434" s="417">
        <v>8</v>
      </c>
      <c r="L434" s="338">
        <v>4.2</v>
      </c>
      <c r="M434" s="418" t="s">
        <v>187</v>
      </c>
      <c r="N434" s="390" t="s">
        <v>187</v>
      </c>
    </row>
    <row r="435" spans="1:14" ht="14.5">
      <c r="A435" s="420" t="s">
        <v>26</v>
      </c>
      <c r="B435" s="421">
        <v>36</v>
      </c>
      <c r="C435" s="422">
        <v>1.36</v>
      </c>
      <c r="D435" s="423">
        <v>39</v>
      </c>
      <c r="E435" s="739">
        <v>3.79</v>
      </c>
      <c r="F435" s="157"/>
      <c r="G435" s="157"/>
      <c r="H435" s="157"/>
      <c r="I435" s="157"/>
      <c r="J435" s="794" t="s">
        <v>26</v>
      </c>
      <c r="K435" s="421">
        <v>29</v>
      </c>
      <c r="L435" s="422">
        <v>1.95</v>
      </c>
      <c r="M435" s="423">
        <v>31</v>
      </c>
      <c r="N435" s="739">
        <v>5.32</v>
      </c>
    </row>
    <row r="436" spans="1:14" ht="14.5">
      <c r="A436" s="424" t="s">
        <v>25</v>
      </c>
      <c r="B436" s="425">
        <v>9</v>
      </c>
      <c r="C436" s="426">
        <v>1.22</v>
      </c>
      <c r="D436" s="427" t="s">
        <v>187</v>
      </c>
      <c r="E436" s="740" t="s">
        <v>187</v>
      </c>
      <c r="F436" s="157"/>
      <c r="G436" s="157"/>
      <c r="H436" s="157"/>
      <c r="I436" s="157"/>
      <c r="J436" s="795" t="s">
        <v>25</v>
      </c>
      <c r="K436" s="425">
        <v>11</v>
      </c>
      <c r="L436" s="426">
        <v>2.4</v>
      </c>
      <c r="M436" s="427" t="s">
        <v>187</v>
      </c>
      <c r="N436" s="740" t="s">
        <v>187</v>
      </c>
    </row>
    <row r="437" spans="1:14" ht="15" thickBot="1">
      <c r="A437" s="428" t="s">
        <v>24</v>
      </c>
      <c r="B437" s="429">
        <v>32</v>
      </c>
      <c r="C437" s="430">
        <v>1.2</v>
      </c>
      <c r="D437" s="431">
        <v>36</v>
      </c>
      <c r="E437" s="741">
        <v>3.46</v>
      </c>
      <c r="F437" s="157"/>
      <c r="G437" s="157"/>
      <c r="H437" s="157"/>
      <c r="I437" s="157"/>
      <c r="J437" s="796" t="s">
        <v>24</v>
      </c>
      <c r="K437" s="429">
        <v>27</v>
      </c>
      <c r="L437" s="430">
        <v>1.75299224544526</v>
      </c>
      <c r="M437" s="431">
        <v>28</v>
      </c>
      <c r="N437" s="741">
        <v>4.6988936012650351</v>
      </c>
    </row>
    <row r="438" spans="1:14" ht="15" thickBot="1">
      <c r="A438" s="1183" t="s">
        <v>201</v>
      </c>
      <c r="B438" s="1184"/>
      <c r="C438" s="1184"/>
      <c r="D438" s="1184"/>
      <c r="E438" s="1185"/>
      <c r="F438" s="157"/>
      <c r="G438" s="157"/>
      <c r="H438" s="157"/>
      <c r="I438" s="157"/>
      <c r="J438" s="1192" t="s">
        <v>201</v>
      </c>
      <c r="K438" s="1184"/>
      <c r="L438" s="1184"/>
      <c r="M438" s="1184"/>
      <c r="N438" s="1185"/>
    </row>
    <row r="439" spans="1:14" ht="14.5">
      <c r="A439" s="412" t="s">
        <v>6</v>
      </c>
      <c r="B439" s="413">
        <v>36</v>
      </c>
      <c r="C439" s="414">
        <v>3.94</v>
      </c>
      <c r="D439" s="415" t="s">
        <v>187</v>
      </c>
      <c r="E439" s="386" t="s">
        <v>187</v>
      </c>
      <c r="F439" s="157"/>
      <c r="G439" s="157"/>
      <c r="H439" s="157"/>
      <c r="I439" s="157"/>
      <c r="J439" s="792" t="s">
        <v>6</v>
      </c>
      <c r="K439" s="413">
        <v>11</v>
      </c>
      <c r="L439" s="414">
        <v>3.64</v>
      </c>
      <c r="M439" s="415">
        <v>21</v>
      </c>
      <c r="N439" s="386">
        <v>11.18</v>
      </c>
    </row>
    <row r="440" spans="1:14" ht="14.5">
      <c r="A440" s="416" t="s">
        <v>7</v>
      </c>
      <c r="B440" s="417">
        <v>45</v>
      </c>
      <c r="C440" s="338">
        <v>3.1</v>
      </c>
      <c r="D440" s="418" t="s">
        <v>187</v>
      </c>
      <c r="E440" s="390" t="s">
        <v>187</v>
      </c>
      <c r="F440" s="157"/>
      <c r="G440" s="157"/>
      <c r="H440" s="157"/>
      <c r="I440" s="157"/>
      <c r="J440" s="793" t="s">
        <v>7</v>
      </c>
      <c r="K440" s="417">
        <v>22</v>
      </c>
      <c r="L440" s="338">
        <v>3.83</v>
      </c>
      <c r="M440" s="418" t="s">
        <v>187</v>
      </c>
      <c r="N440" s="390" t="s">
        <v>187</v>
      </c>
    </row>
    <row r="441" spans="1:14" ht="14.5">
      <c r="A441" s="412" t="s">
        <v>8</v>
      </c>
      <c r="B441" s="419">
        <v>20</v>
      </c>
      <c r="C441" s="334">
        <v>4.3600000000000003</v>
      </c>
      <c r="D441" s="415" t="s">
        <v>187</v>
      </c>
      <c r="E441" s="386" t="s">
        <v>187</v>
      </c>
      <c r="F441" s="157"/>
      <c r="G441" s="157"/>
      <c r="H441" s="157"/>
      <c r="I441" s="157"/>
      <c r="J441" s="792" t="s">
        <v>8</v>
      </c>
      <c r="K441" s="419">
        <v>11</v>
      </c>
      <c r="L441" s="334">
        <v>4.1500000000000004</v>
      </c>
      <c r="M441" s="415" t="s">
        <v>187</v>
      </c>
      <c r="N441" s="386" t="s">
        <v>187</v>
      </c>
    </row>
    <row r="442" spans="1:14" ht="14.5">
      <c r="A442" s="416" t="s">
        <v>9</v>
      </c>
      <c r="B442" s="417">
        <v>22</v>
      </c>
      <c r="C442" s="338">
        <v>3.95</v>
      </c>
      <c r="D442" s="418" t="s">
        <v>187</v>
      </c>
      <c r="E442" s="390" t="s">
        <v>187</v>
      </c>
      <c r="F442" s="157"/>
      <c r="G442" s="157"/>
      <c r="H442" s="157"/>
      <c r="I442" s="157"/>
      <c r="J442" s="793" t="s">
        <v>9</v>
      </c>
      <c r="K442" s="417">
        <v>6</v>
      </c>
      <c r="L442" s="338">
        <v>4.2699999999999996</v>
      </c>
      <c r="M442" s="418" t="s">
        <v>187</v>
      </c>
      <c r="N442" s="390" t="s">
        <v>187</v>
      </c>
    </row>
    <row r="443" spans="1:14" ht="14.5">
      <c r="A443" s="412" t="s">
        <v>10</v>
      </c>
      <c r="B443" s="419">
        <v>33</v>
      </c>
      <c r="C443" s="334">
        <v>3.59</v>
      </c>
      <c r="D443" s="415" t="s">
        <v>187</v>
      </c>
      <c r="E443" s="386" t="s">
        <v>187</v>
      </c>
      <c r="F443" s="157"/>
      <c r="G443" s="157"/>
      <c r="H443" s="157"/>
      <c r="I443" s="157"/>
      <c r="J443" s="792" t="s">
        <v>10</v>
      </c>
      <c r="K443" s="419">
        <v>13</v>
      </c>
      <c r="L443" s="334">
        <v>3.86</v>
      </c>
      <c r="M443" s="415" t="s">
        <v>187</v>
      </c>
      <c r="N443" s="386" t="s">
        <v>187</v>
      </c>
    </row>
    <row r="444" spans="1:14" ht="14.5">
      <c r="A444" s="416" t="s">
        <v>11</v>
      </c>
      <c r="B444" s="417">
        <v>21</v>
      </c>
      <c r="C444" s="338">
        <v>3.2600000000000002</v>
      </c>
      <c r="D444" s="418" t="s">
        <v>187</v>
      </c>
      <c r="E444" s="390" t="s">
        <v>187</v>
      </c>
      <c r="F444" s="157"/>
      <c r="G444" s="157"/>
      <c r="H444" s="157"/>
      <c r="I444" s="157"/>
      <c r="J444" s="793" t="s">
        <v>11</v>
      </c>
      <c r="K444" s="417">
        <v>16</v>
      </c>
      <c r="L444" s="338">
        <v>5.26</v>
      </c>
      <c r="M444" s="418" t="s">
        <v>187</v>
      </c>
      <c r="N444" s="390" t="s">
        <v>187</v>
      </c>
    </row>
    <row r="445" spans="1:14" ht="14.5">
      <c r="A445" s="412" t="s">
        <v>12</v>
      </c>
      <c r="B445" s="419">
        <v>35</v>
      </c>
      <c r="C445" s="334">
        <v>3.5100000000000002</v>
      </c>
      <c r="D445" s="415" t="s">
        <v>187</v>
      </c>
      <c r="E445" s="386" t="s">
        <v>187</v>
      </c>
      <c r="F445" s="157"/>
      <c r="G445" s="157"/>
      <c r="H445" s="157"/>
      <c r="I445" s="157"/>
      <c r="J445" s="792" t="s">
        <v>12</v>
      </c>
      <c r="K445" s="419">
        <v>16</v>
      </c>
      <c r="L445" s="334">
        <v>3.91</v>
      </c>
      <c r="M445" s="415" t="s">
        <v>187</v>
      </c>
      <c r="N445" s="386" t="s">
        <v>187</v>
      </c>
    </row>
    <row r="446" spans="1:14" ht="14.5">
      <c r="A446" s="416" t="s">
        <v>21</v>
      </c>
      <c r="B446" s="417">
        <v>23</v>
      </c>
      <c r="C446" s="338">
        <v>4.68</v>
      </c>
      <c r="D446" s="418" t="s">
        <v>187</v>
      </c>
      <c r="E446" s="390" t="s">
        <v>187</v>
      </c>
      <c r="F446" s="157"/>
      <c r="G446" s="157"/>
      <c r="H446" s="157"/>
      <c r="I446" s="157"/>
      <c r="J446" s="793" t="s">
        <v>21</v>
      </c>
      <c r="K446" s="417" t="s">
        <v>187</v>
      </c>
      <c r="L446" s="338" t="s">
        <v>187</v>
      </c>
      <c r="M446" s="418" t="s">
        <v>187</v>
      </c>
      <c r="N446" s="390" t="s">
        <v>187</v>
      </c>
    </row>
    <row r="447" spans="1:14" ht="14.5">
      <c r="A447" s="412" t="s">
        <v>13</v>
      </c>
      <c r="B447" s="419">
        <v>35</v>
      </c>
      <c r="C447" s="334">
        <v>3.31</v>
      </c>
      <c r="D447" s="415" t="s">
        <v>187</v>
      </c>
      <c r="E447" s="386" t="s">
        <v>187</v>
      </c>
      <c r="F447" s="157"/>
      <c r="G447" s="157"/>
      <c r="H447" s="157"/>
      <c r="I447" s="157"/>
      <c r="J447" s="792" t="s">
        <v>13</v>
      </c>
      <c r="K447" s="419">
        <v>16</v>
      </c>
      <c r="L447" s="334">
        <v>3.97</v>
      </c>
      <c r="M447" s="415" t="s">
        <v>187</v>
      </c>
      <c r="N447" s="386" t="s">
        <v>187</v>
      </c>
    </row>
    <row r="448" spans="1:14" ht="14.5">
      <c r="A448" s="416" t="s">
        <v>14</v>
      </c>
      <c r="B448" s="417">
        <v>37</v>
      </c>
      <c r="C448" s="338">
        <v>2.88</v>
      </c>
      <c r="D448" s="418" t="s">
        <v>187</v>
      </c>
      <c r="E448" s="390" t="s">
        <v>187</v>
      </c>
      <c r="F448" s="157"/>
      <c r="G448" s="157"/>
      <c r="H448" s="157"/>
      <c r="I448" s="157"/>
      <c r="J448" s="793" t="s">
        <v>14</v>
      </c>
      <c r="K448" s="417">
        <v>20</v>
      </c>
      <c r="L448" s="338">
        <v>3.64</v>
      </c>
      <c r="M448" s="418" t="s">
        <v>187</v>
      </c>
      <c r="N448" s="390" t="s">
        <v>187</v>
      </c>
    </row>
    <row r="449" spans="1:14" ht="14.5">
      <c r="A449" s="412" t="s">
        <v>15</v>
      </c>
      <c r="B449" s="419">
        <v>32</v>
      </c>
      <c r="C449" s="334">
        <v>3.21</v>
      </c>
      <c r="D449" s="415" t="s">
        <v>187</v>
      </c>
      <c r="E449" s="386" t="s">
        <v>187</v>
      </c>
      <c r="F449" s="157"/>
      <c r="G449" s="157"/>
      <c r="H449" s="157"/>
      <c r="I449" s="157"/>
      <c r="J449" s="792" t="s">
        <v>15</v>
      </c>
      <c r="K449" s="419">
        <v>13</v>
      </c>
      <c r="L449" s="334">
        <v>3.62</v>
      </c>
      <c r="M449" s="415" t="s">
        <v>187</v>
      </c>
      <c r="N449" s="386" t="s">
        <v>187</v>
      </c>
    </row>
    <row r="450" spans="1:14" ht="14.5">
      <c r="A450" s="416" t="s">
        <v>16</v>
      </c>
      <c r="B450" s="417">
        <v>33</v>
      </c>
      <c r="C450" s="338">
        <v>3.72</v>
      </c>
      <c r="D450" s="418" t="s">
        <v>187</v>
      </c>
      <c r="E450" s="390" t="s">
        <v>187</v>
      </c>
      <c r="F450" s="157"/>
      <c r="G450" s="157"/>
      <c r="H450" s="157"/>
      <c r="I450" s="157"/>
      <c r="J450" s="793" t="s">
        <v>16</v>
      </c>
      <c r="K450" s="417">
        <v>10</v>
      </c>
      <c r="L450" s="338">
        <v>3.91</v>
      </c>
      <c r="M450" s="418" t="s">
        <v>187</v>
      </c>
      <c r="N450" s="390" t="s">
        <v>187</v>
      </c>
    </row>
    <row r="451" spans="1:14" ht="14.5">
      <c r="A451" s="412" t="s">
        <v>17</v>
      </c>
      <c r="B451" s="419">
        <v>26</v>
      </c>
      <c r="C451" s="334">
        <v>3.94</v>
      </c>
      <c r="D451" s="415" t="s">
        <v>187</v>
      </c>
      <c r="E451" s="386" t="s">
        <v>187</v>
      </c>
      <c r="F451" s="157"/>
      <c r="G451" s="157"/>
      <c r="H451" s="157"/>
      <c r="I451" s="157"/>
      <c r="J451" s="792" t="s">
        <v>17</v>
      </c>
      <c r="K451" s="419">
        <v>25</v>
      </c>
      <c r="L451" s="334">
        <v>6.49</v>
      </c>
      <c r="M451" s="415" t="s">
        <v>187</v>
      </c>
      <c r="N451" s="386" t="s">
        <v>187</v>
      </c>
    </row>
    <row r="452" spans="1:14" ht="14.5">
      <c r="A452" s="416" t="s">
        <v>18</v>
      </c>
      <c r="B452" s="417">
        <v>20</v>
      </c>
      <c r="C452" s="338">
        <v>4.42</v>
      </c>
      <c r="D452" s="418" t="s">
        <v>187</v>
      </c>
      <c r="E452" s="390" t="s">
        <v>187</v>
      </c>
      <c r="F452" s="157"/>
      <c r="G452" s="157"/>
      <c r="H452" s="157"/>
      <c r="I452" s="157"/>
      <c r="J452" s="793" t="s">
        <v>18</v>
      </c>
      <c r="K452" s="417" t="s">
        <v>187</v>
      </c>
      <c r="L452" s="338" t="s">
        <v>187</v>
      </c>
      <c r="M452" s="418" t="s">
        <v>187</v>
      </c>
      <c r="N452" s="390" t="s">
        <v>187</v>
      </c>
    </row>
    <row r="453" spans="1:14" ht="14.5">
      <c r="A453" s="412" t="s">
        <v>19</v>
      </c>
      <c r="B453" s="419">
        <v>28</v>
      </c>
      <c r="C453" s="334">
        <v>3.0500000000000003</v>
      </c>
      <c r="D453" s="415" t="s">
        <v>187</v>
      </c>
      <c r="E453" s="386" t="s">
        <v>187</v>
      </c>
      <c r="F453" s="157"/>
      <c r="G453" s="157"/>
      <c r="H453" s="157"/>
      <c r="I453" s="157"/>
      <c r="J453" s="792" t="s">
        <v>19</v>
      </c>
      <c r="K453" s="419">
        <v>18</v>
      </c>
      <c r="L453" s="334">
        <v>4.3899999999999997</v>
      </c>
      <c r="M453" s="415" t="s">
        <v>187</v>
      </c>
      <c r="N453" s="386" t="s">
        <v>187</v>
      </c>
    </row>
    <row r="454" spans="1:14" ht="15" thickBot="1">
      <c r="A454" s="416" t="s">
        <v>20</v>
      </c>
      <c r="B454" s="417">
        <v>21</v>
      </c>
      <c r="C454" s="338">
        <v>3.84</v>
      </c>
      <c r="D454" s="418" t="s">
        <v>187</v>
      </c>
      <c r="E454" s="390" t="s">
        <v>187</v>
      </c>
      <c r="F454" s="157"/>
      <c r="G454" s="157"/>
      <c r="H454" s="157"/>
      <c r="I454" s="157"/>
      <c r="J454" s="793" t="s">
        <v>20</v>
      </c>
      <c r="K454" s="417">
        <v>7</v>
      </c>
      <c r="L454" s="338">
        <v>3.62</v>
      </c>
      <c r="M454" s="418" t="s">
        <v>187</v>
      </c>
      <c r="N454" s="390" t="s">
        <v>187</v>
      </c>
    </row>
    <row r="455" spans="1:14" ht="14.5">
      <c r="A455" s="420" t="s">
        <v>26</v>
      </c>
      <c r="B455" s="421">
        <v>37</v>
      </c>
      <c r="C455" s="422">
        <v>1.34</v>
      </c>
      <c r="D455" s="423">
        <v>44</v>
      </c>
      <c r="E455" s="739">
        <v>3.81</v>
      </c>
      <c r="F455" s="157"/>
      <c r="G455" s="157"/>
      <c r="H455" s="157"/>
      <c r="I455" s="157"/>
      <c r="J455" s="794" t="s">
        <v>26</v>
      </c>
      <c r="K455" s="421">
        <v>17</v>
      </c>
      <c r="L455" s="422">
        <v>1.6</v>
      </c>
      <c r="M455" s="423">
        <v>22</v>
      </c>
      <c r="N455" s="739">
        <v>4.71</v>
      </c>
    </row>
    <row r="456" spans="1:14" ht="14.5">
      <c r="A456" s="424" t="s">
        <v>25</v>
      </c>
      <c r="B456" s="425">
        <v>22</v>
      </c>
      <c r="C456" s="426">
        <v>1.92</v>
      </c>
      <c r="D456" s="427">
        <v>32</v>
      </c>
      <c r="E456" s="740">
        <v>7.66</v>
      </c>
      <c r="F456" s="157"/>
      <c r="G456" s="157"/>
      <c r="H456" s="157"/>
      <c r="I456" s="157"/>
      <c r="J456" s="795" t="s">
        <v>25</v>
      </c>
      <c r="K456" s="425">
        <v>12</v>
      </c>
      <c r="L456" s="426">
        <v>2.48</v>
      </c>
      <c r="M456" s="427" t="s">
        <v>187</v>
      </c>
      <c r="N456" s="740" t="s">
        <v>187</v>
      </c>
    </row>
    <row r="457" spans="1:14" ht="15" thickBot="1">
      <c r="A457" s="428" t="s">
        <v>24</v>
      </c>
      <c r="B457" s="429">
        <v>35</v>
      </c>
      <c r="C457" s="430">
        <v>1.2</v>
      </c>
      <c r="D457" s="431">
        <v>42</v>
      </c>
      <c r="E457" s="741">
        <v>3.47</v>
      </c>
      <c r="F457" s="157"/>
      <c r="G457" s="157"/>
      <c r="H457" s="157"/>
      <c r="I457" s="157"/>
      <c r="J457" s="796" t="s">
        <v>24</v>
      </c>
      <c r="K457" s="429">
        <v>17</v>
      </c>
      <c r="L457" s="430">
        <v>1.4412631083732264</v>
      </c>
      <c r="M457" s="431">
        <v>21</v>
      </c>
      <c r="N457" s="741">
        <v>4.1375628519568606</v>
      </c>
    </row>
    <row r="458" spans="1:14" ht="15" thickBot="1">
      <c r="A458" s="1183" t="s">
        <v>200</v>
      </c>
      <c r="B458" s="1184"/>
      <c r="C458" s="1184"/>
      <c r="D458" s="1184"/>
      <c r="E458" s="1185"/>
      <c r="F458" s="157"/>
      <c r="G458" s="157"/>
      <c r="H458" s="157"/>
      <c r="I458" s="157"/>
      <c r="J458" s="1192" t="s">
        <v>200</v>
      </c>
      <c r="K458" s="1184"/>
      <c r="L458" s="1184"/>
      <c r="M458" s="1184"/>
      <c r="N458" s="1185"/>
    </row>
    <row r="459" spans="1:14" ht="14.5">
      <c r="A459" s="412" t="s">
        <v>6</v>
      </c>
      <c r="B459" s="413">
        <v>2</v>
      </c>
      <c r="C459" s="414">
        <v>0.73</v>
      </c>
      <c r="D459" s="415" t="s">
        <v>187</v>
      </c>
      <c r="E459" s="386" t="s">
        <v>187</v>
      </c>
      <c r="F459" s="157"/>
      <c r="G459" s="157"/>
      <c r="H459" s="157"/>
      <c r="I459" s="157"/>
      <c r="J459" s="792" t="s">
        <v>6</v>
      </c>
      <c r="K459" s="413">
        <v>7</v>
      </c>
      <c r="L459" s="414">
        <v>3</v>
      </c>
      <c r="M459" s="415">
        <v>7</v>
      </c>
      <c r="N459" s="386">
        <v>6.94</v>
      </c>
    </row>
    <row r="460" spans="1:14" ht="14.5">
      <c r="A460" s="416" t="s">
        <v>7</v>
      </c>
      <c r="B460" s="417">
        <v>2</v>
      </c>
      <c r="C460" s="338">
        <v>0.8</v>
      </c>
      <c r="D460" s="418" t="s">
        <v>187</v>
      </c>
      <c r="E460" s="390" t="s">
        <v>187</v>
      </c>
      <c r="F460" s="157"/>
      <c r="G460" s="157"/>
      <c r="H460" s="157"/>
      <c r="I460" s="157"/>
      <c r="J460" s="793" t="s">
        <v>7</v>
      </c>
      <c r="K460" s="417">
        <v>5</v>
      </c>
      <c r="L460" s="338">
        <v>2.13</v>
      </c>
      <c r="M460" s="418" t="s">
        <v>187</v>
      </c>
      <c r="N460" s="390" t="s">
        <v>187</v>
      </c>
    </row>
    <row r="461" spans="1:14" ht="14.5">
      <c r="A461" s="412" t="s">
        <v>8</v>
      </c>
      <c r="B461" s="419">
        <v>4</v>
      </c>
      <c r="C461" s="334">
        <v>1.92</v>
      </c>
      <c r="D461" s="415" t="s">
        <v>187</v>
      </c>
      <c r="E461" s="386" t="s">
        <v>187</v>
      </c>
      <c r="F461" s="157"/>
      <c r="G461" s="157"/>
      <c r="H461" s="157"/>
      <c r="I461" s="157"/>
      <c r="J461" s="792" t="s">
        <v>8</v>
      </c>
      <c r="K461" s="419">
        <v>6</v>
      </c>
      <c r="L461" s="334">
        <v>3.07</v>
      </c>
      <c r="M461" s="415" t="s">
        <v>187</v>
      </c>
      <c r="N461" s="386" t="s">
        <v>187</v>
      </c>
    </row>
    <row r="462" spans="1:14" ht="14.5">
      <c r="A462" s="416" t="s">
        <v>9</v>
      </c>
      <c r="B462" s="417">
        <v>2</v>
      </c>
      <c r="C462" s="338">
        <v>1.04</v>
      </c>
      <c r="D462" s="418" t="s">
        <v>187</v>
      </c>
      <c r="E462" s="390" t="s">
        <v>187</v>
      </c>
      <c r="F462" s="157"/>
      <c r="G462" s="157"/>
      <c r="H462" s="157"/>
      <c r="I462" s="157"/>
      <c r="J462" s="793" t="s">
        <v>9</v>
      </c>
      <c r="K462" s="417">
        <v>100</v>
      </c>
      <c r="L462" s="338">
        <v>0</v>
      </c>
      <c r="M462" s="418" t="s">
        <v>187</v>
      </c>
      <c r="N462" s="390" t="s">
        <v>187</v>
      </c>
    </row>
    <row r="463" spans="1:14" ht="14.5">
      <c r="A463" s="412" t="s">
        <v>10</v>
      </c>
      <c r="B463" s="419">
        <v>0</v>
      </c>
      <c r="C463" s="334">
        <v>0.3</v>
      </c>
      <c r="D463" s="415" t="s">
        <v>187</v>
      </c>
      <c r="E463" s="386" t="s">
        <v>187</v>
      </c>
      <c r="F463" s="157"/>
      <c r="G463" s="157"/>
      <c r="H463" s="157"/>
      <c r="I463" s="157"/>
      <c r="J463" s="792" t="s">
        <v>10</v>
      </c>
      <c r="K463" s="419">
        <v>0</v>
      </c>
      <c r="L463" s="334">
        <v>0.04</v>
      </c>
      <c r="M463" s="415" t="s">
        <v>187</v>
      </c>
      <c r="N463" s="386" t="s">
        <v>187</v>
      </c>
    </row>
    <row r="464" spans="1:14" ht="14.5">
      <c r="A464" s="416" t="s">
        <v>11</v>
      </c>
      <c r="B464" s="417">
        <v>3</v>
      </c>
      <c r="C464" s="338">
        <v>1.23</v>
      </c>
      <c r="D464" s="418" t="s">
        <v>187</v>
      </c>
      <c r="E464" s="390" t="s">
        <v>187</v>
      </c>
      <c r="F464" s="157"/>
      <c r="G464" s="157"/>
      <c r="H464" s="157"/>
      <c r="I464" s="157"/>
      <c r="J464" s="793" t="s">
        <v>11</v>
      </c>
      <c r="K464" s="417">
        <v>6</v>
      </c>
      <c r="L464" s="338">
        <v>3.23</v>
      </c>
      <c r="M464" s="418" t="s">
        <v>187</v>
      </c>
      <c r="N464" s="390" t="s">
        <v>187</v>
      </c>
    </row>
    <row r="465" spans="1:14" ht="14.5">
      <c r="A465" s="412" t="s">
        <v>12</v>
      </c>
      <c r="B465" s="419">
        <v>1</v>
      </c>
      <c r="C465" s="334">
        <v>0.6</v>
      </c>
      <c r="D465" s="415" t="s">
        <v>187</v>
      </c>
      <c r="E465" s="386" t="s">
        <v>187</v>
      </c>
      <c r="F465" s="157"/>
      <c r="G465" s="157"/>
      <c r="H465" s="157"/>
      <c r="I465" s="157"/>
      <c r="J465" s="792" t="s">
        <v>12</v>
      </c>
      <c r="K465" s="419">
        <v>1</v>
      </c>
      <c r="L465" s="334">
        <v>1.05</v>
      </c>
      <c r="M465" s="415" t="s">
        <v>187</v>
      </c>
      <c r="N465" s="386" t="s">
        <v>187</v>
      </c>
    </row>
    <row r="466" spans="1:14" ht="14.5">
      <c r="A466" s="416" t="s">
        <v>21</v>
      </c>
      <c r="B466" s="417">
        <v>1</v>
      </c>
      <c r="C466" s="338">
        <v>0.66</v>
      </c>
      <c r="D466" s="418" t="s">
        <v>187</v>
      </c>
      <c r="E466" s="390" t="s">
        <v>187</v>
      </c>
      <c r="F466" s="157"/>
      <c r="G466" s="157"/>
      <c r="H466" s="157"/>
      <c r="I466" s="157"/>
      <c r="J466" s="793" t="s">
        <v>21</v>
      </c>
      <c r="K466" s="417" t="s">
        <v>187</v>
      </c>
      <c r="L466" s="338" t="s">
        <v>187</v>
      </c>
      <c r="M466" s="418" t="s">
        <v>187</v>
      </c>
      <c r="N466" s="390" t="s">
        <v>187</v>
      </c>
    </row>
    <row r="467" spans="1:14" ht="14.5">
      <c r="A467" s="412" t="s">
        <v>13</v>
      </c>
      <c r="B467" s="419">
        <v>1</v>
      </c>
      <c r="C467" s="334">
        <v>0.34</v>
      </c>
      <c r="D467" s="415" t="s">
        <v>187</v>
      </c>
      <c r="E467" s="386" t="s">
        <v>187</v>
      </c>
      <c r="F467" s="157"/>
      <c r="G467" s="157"/>
      <c r="H467" s="157"/>
      <c r="I467" s="157"/>
      <c r="J467" s="792" t="s">
        <v>13</v>
      </c>
      <c r="K467" s="419">
        <v>2</v>
      </c>
      <c r="L467" s="334">
        <v>1.26</v>
      </c>
      <c r="M467" s="415" t="s">
        <v>187</v>
      </c>
      <c r="N467" s="386" t="s">
        <v>187</v>
      </c>
    </row>
    <row r="468" spans="1:14" ht="14.5">
      <c r="A468" s="416" t="s">
        <v>14</v>
      </c>
      <c r="B468" s="417">
        <v>2</v>
      </c>
      <c r="C468" s="338">
        <v>0.62</v>
      </c>
      <c r="D468" s="418" t="s">
        <v>187</v>
      </c>
      <c r="E468" s="390" t="s">
        <v>187</v>
      </c>
      <c r="F468" s="157"/>
      <c r="G468" s="157"/>
      <c r="H468" s="157"/>
      <c r="I468" s="157"/>
      <c r="J468" s="793" t="s">
        <v>14</v>
      </c>
      <c r="K468" s="417">
        <v>5</v>
      </c>
      <c r="L468" s="338">
        <v>2</v>
      </c>
      <c r="M468" s="418" t="s">
        <v>187</v>
      </c>
      <c r="N468" s="390" t="s">
        <v>187</v>
      </c>
    </row>
    <row r="469" spans="1:14" ht="14.5">
      <c r="A469" s="412" t="s">
        <v>15</v>
      </c>
      <c r="B469" s="419">
        <v>1</v>
      </c>
      <c r="C469" s="334">
        <v>0.52</v>
      </c>
      <c r="D469" s="415" t="s">
        <v>187</v>
      </c>
      <c r="E469" s="386" t="s">
        <v>187</v>
      </c>
      <c r="F469" s="157"/>
      <c r="G469" s="157"/>
      <c r="H469" s="157"/>
      <c r="I469" s="157"/>
      <c r="J469" s="792" t="s">
        <v>15</v>
      </c>
      <c r="K469" s="419">
        <v>2</v>
      </c>
      <c r="L469" s="334">
        <v>1.29</v>
      </c>
      <c r="M469" s="415" t="s">
        <v>187</v>
      </c>
      <c r="N469" s="386" t="s">
        <v>187</v>
      </c>
    </row>
    <row r="470" spans="1:14" ht="14.5">
      <c r="A470" s="416" t="s">
        <v>16</v>
      </c>
      <c r="B470" s="417">
        <v>0</v>
      </c>
      <c r="C470" s="338">
        <v>0.3</v>
      </c>
      <c r="D470" s="418" t="s">
        <v>187</v>
      </c>
      <c r="E470" s="390" t="s">
        <v>187</v>
      </c>
      <c r="F470" s="157"/>
      <c r="G470" s="157"/>
      <c r="H470" s="157"/>
      <c r="I470" s="157"/>
      <c r="J470" s="793" t="s">
        <v>16</v>
      </c>
      <c r="K470" s="417">
        <v>1</v>
      </c>
      <c r="L470" s="338">
        <v>1.1499999999999999</v>
      </c>
      <c r="M470" s="418" t="s">
        <v>187</v>
      </c>
      <c r="N470" s="390" t="s">
        <v>187</v>
      </c>
    </row>
    <row r="471" spans="1:14" ht="14.5">
      <c r="A471" s="412" t="s">
        <v>17</v>
      </c>
      <c r="B471" s="419">
        <v>1</v>
      </c>
      <c r="C471" s="334">
        <v>0.57000000000000006</v>
      </c>
      <c r="D471" s="415" t="s">
        <v>187</v>
      </c>
      <c r="E471" s="386" t="s">
        <v>187</v>
      </c>
      <c r="F471" s="157"/>
      <c r="G471" s="157"/>
      <c r="H471" s="157"/>
      <c r="I471" s="157"/>
      <c r="J471" s="792" t="s">
        <v>17</v>
      </c>
      <c r="K471" s="419">
        <v>3</v>
      </c>
      <c r="L471" s="334">
        <v>2.63</v>
      </c>
      <c r="M471" s="415" t="s">
        <v>187</v>
      </c>
      <c r="N471" s="386" t="s">
        <v>187</v>
      </c>
    </row>
    <row r="472" spans="1:14" ht="14.5">
      <c r="A472" s="416" t="s">
        <v>18</v>
      </c>
      <c r="B472" s="417">
        <v>0</v>
      </c>
      <c r="C472" s="338">
        <v>4.42</v>
      </c>
      <c r="D472" s="418" t="s">
        <v>187</v>
      </c>
      <c r="E472" s="390" t="s">
        <v>187</v>
      </c>
      <c r="F472" s="157"/>
      <c r="G472" s="157"/>
      <c r="H472" s="157"/>
      <c r="I472" s="157"/>
      <c r="J472" s="793" t="s">
        <v>18</v>
      </c>
      <c r="K472" s="417" t="s">
        <v>187</v>
      </c>
      <c r="L472" s="338" t="s">
        <v>187</v>
      </c>
      <c r="M472" s="418" t="s">
        <v>187</v>
      </c>
      <c r="N472" s="390" t="s">
        <v>187</v>
      </c>
    </row>
    <row r="473" spans="1:14" ht="14.5">
      <c r="A473" s="412" t="s">
        <v>19</v>
      </c>
      <c r="B473" s="419">
        <v>28</v>
      </c>
      <c r="C473" s="334">
        <v>3.0500000000000003</v>
      </c>
      <c r="D473" s="415" t="s">
        <v>187</v>
      </c>
      <c r="E473" s="386" t="s">
        <v>187</v>
      </c>
      <c r="F473" s="157"/>
      <c r="G473" s="157"/>
      <c r="H473" s="157"/>
      <c r="I473" s="157"/>
      <c r="J473" s="792" t="s">
        <v>19</v>
      </c>
      <c r="K473" s="419">
        <v>2</v>
      </c>
      <c r="L473" s="334">
        <v>1.34</v>
      </c>
      <c r="M473" s="415" t="s">
        <v>187</v>
      </c>
      <c r="N473" s="386" t="s">
        <v>187</v>
      </c>
    </row>
    <row r="474" spans="1:14" ht="15" thickBot="1">
      <c r="A474" s="416" t="s">
        <v>20</v>
      </c>
      <c r="B474" s="417">
        <v>21</v>
      </c>
      <c r="C474" s="338">
        <v>3.84</v>
      </c>
      <c r="D474" s="418" t="s">
        <v>187</v>
      </c>
      <c r="E474" s="390" t="s">
        <v>187</v>
      </c>
      <c r="F474" s="157"/>
      <c r="G474" s="157"/>
      <c r="H474" s="157"/>
      <c r="I474" s="157"/>
      <c r="J474" s="793" t="s">
        <v>20</v>
      </c>
      <c r="K474" s="417">
        <v>5</v>
      </c>
      <c r="L474" s="338">
        <v>3.48</v>
      </c>
      <c r="M474" s="418" t="s">
        <v>187</v>
      </c>
      <c r="N474" s="390" t="s">
        <v>187</v>
      </c>
    </row>
    <row r="475" spans="1:14" ht="14.5">
      <c r="A475" s="420" t="s">
        <v>26</v>
      </c>
      <c r="B475" s="421">
        <v>2</v>
      </c>
      <c r="C475" s="422">
        <v>0.28000000000000003</v>
      </c>
      <c r="D475" s="423">
        <v>6</v>
      </c>
      <c r="E475" s="739">
        <v>1.76</v>
      </c>
      <c r="F475" s="157"/>
      <c r="G475" s="157"/>
      <c r="H475" s="157"/>
      <c r="I475" s="157"/>
      <c r="J475" s="794" t="s">
        <v>26</v>
      </c>
      <c r="K475" s="421">
        <v>4</v>
      </c>
      <c r="L475" s="422">
        <v>0.88</v>
      </c>
      <c r="M475" s="423">
        <v>8</v>
      </c>
      <c r="N475" s="739">
        <v>2.79</v>
      </c>
    </row>
    <row r="476" spans="1:14" ht="14.5">
      <c r="A476" s="424" t="s">
        <v>25</v>
      </c>
      <c r="B476" s="425">
        <v>2</v>
      </c>
      <c r="C476" s="426">
        <v>0.65</v>
      </c>
      <c r="D476" s="427">
        <v>6</v>
      </c>
      <c r="E476" s="740">
        <v>3.54</v>
      </c>
      <c r="F476" s="157"/>
      <c r="G476" s="157"/>
      <c r="H476" s="157"/>
      <c r="I476" s="157"/>
      <c r="J476" s="795" t="s">
        <v>25</v>
      </c>
      <c r="K476" s="425">
        <v>4</v>
      </c>
      <c r="L476" s="426">
        <v>1.57</v>
      </c>
      <c r="M476" s="427" t="s">
        <v>187</v>
      </c>
      <c r="N476" s="740" t="s">
        <v>187</v>
      </c>
    </row>
    <row r="477" spans="1:14" ht="15" thickBot="1">
      <c r="A477" s="428" t="s">
        <v>24</v>
      </c>
      <c r="B477" s="429">
        <v>2</v>
      </c>
      <c r="C477" s="430">
        <v>0.26</v>
      </c>
      <c r="D477" s="431">
        <v>6</v>
      </c>
      <c r="E477" s="741">
        <v>1.6</v>
      </c>
      <c r="F477" s="157"/>
      <c r="G477" s="157"/>
      <c r="H477" s="157"/>
      <c r="I477" s="157"/>
      <c r="J477" s="796" t="s">
        <v>24</v>
      </c>
      <c r="K477" s="429">
        <v>4</v>
      </c>
      <c r="L477" s="430">
        <v>0.79951767945533825</v>
      </c>
      <c r="M477" s="431">
        <v>8</v>
      </c>
      <c r="N477" s="741">
        <v>2.4853542870952401</v>
      </c>
    </row>
    <row r="478" spans="1:14" ht="15" thickBot="1">
      <c r="A478" s="1183" t="s">
        <v>199</v>
      </c>
      <c r="B478" s="1184"/>
      <c r="C478" s="1184"/>
      <c r="D478" s="1184"/>
      <c r="E478" s="1185"/>
      <c r="F478" s="157"/>
      <c r="G478" s="157"/>
      <c r="H478" s="157"/>
      <c r="I478" s="157"/>
      <c r="J478" s="1192" t="s">
        <v>199</v>
      </c>
      <c r="K478" s="1184"/>
      <c r="L478" s="1184"/>
      <c r="M478" s="1184"/>
      <c r="N478" s="1185"/>
    </row>
    <row r="479" spans="1:14" ht="14.5">
      <c r="A479" s="412" t="s">
        <v>6</v>
      </c>
      <c r="B479" s="413">
        <v>6</v>
      </c>
      <c r="C479" s="414">
        <v>1.56</v>
      </c>
      <c r="D479" s="415" t="s">
        <v>187</v>
      </c>
      <c r="E479" s="386" t="s">
        <v>187</v>
      </c>
      <c r="F479" s="157"/>
      <c r="G479" s="157"/>
      <c r="H479" s="157"/>
      <c r="I479" s="157"/>
      <c r="J479" s="792" t="s">
        <v>6</v>
      </c>
      <c r="K479" s="413">
        <v>4</v>
      </c>
      <c r="L479" s="414">
        <v>2.27</v>
      </c>
      <c r="M479" s="415">
        <v>10</v>
      </c>
      <c r="N479" s="386">
        <v>9.59</v>
      </c>
    </row>
    <row r="480" spans="1:14" ht="14.5">
      <c r="A480" s="416" t="s">
        <v>7</v>
      </c>
      <c r="B480" s="417">
        <v>11</v>
      </c>
      <c r="C480" s="338">
        <v>2.1</v>
      </c>
      <c r="D480" s="418" t="s">
        <v>187</v>
      </c>
      <c r="E480" s="390" t="s">
        <v>187</v>
      </c>
      <c r="F480" s="157"/>
      <c r="G480" s="157"/>
      <c r="H480" s="157"/>
      <c r="I480" s="157"/>
      <c r="J480" s="793" t="s">
        <v>7</v>
      </c>
      <c r="K480" s="417">
        <v>5</v>
      </c>
      <c r="L480" s="338">
        <v>2.11</v>
      </c>
      <c r="M480" s="418" t="s">
        <v>187</v>
      </c>
      <c r="N480" s="390" t="s">
        <v>187</v>
      </c>
    </row>
    <row r="481" spans="1:14" ht="14.5">
      <c r="A481" s="412" t="s">
        <v>8</v>
      </c>
      <c r="B481" s="419">
        <v>12</v>
      </c>
      <c r="C481" s="334">
        <v>3.5300000000000002</v>
      </c>
      <c r="D481" s="415" t="s">
        <v>187</v>
      </c>
      <c r="E481" s="386" t="s">
        <v>187</v>
      </c>
      <c r="F481" s="157"/>
      <c r="G481" s="157"/>
      <c r="H481" s="157"/>
      <c r="I481" s="157"/>
      <c r="J481" s="792" t="s">
        <v>8</v>
      </c>
      <c r="K481" s="419">
        <v>11</v>
      </c>
      <c r="L481" s="334">
        <v>4.4400000000000004</v>
      </c>
      <c r="M481" s="415" t="s">
        <v>187</v>
      </c>
      <c r="N481" s="386" t="s">
        <v>187</v>
      </c>
    </row>
    <row r="482" spans="1:14" ht="14.5">
      <c r="A482" s="416" t="s">
        <v>9</v>
      </c>
      <c r="B482" s="417">
        <v>6</v>
      </c>
      <c r="C482" s="338">
        <v>2.16</v>
      </c>
      <c r="D482" s="418" t="s">
        <v>187</v>
      </c>
      <c r="E482" s="390" t="s">
        <v>187</v>
      </c>
      <c r="F482" s="157"/>
      <c r="G482" s="157"/>
      <c r="H482" s="157"/>
      <c r="I482" s="157"/>
      <c r="J482" s="793" t="s">
        <v>9</v>
      </c>
      <c r="K482" s="417">
        <v>10</v>
      </c>
      <c r="L482" s="338">
        <v>5.62</v>
      </c>
      <c r="M482" s="418" t="s">
        <v>187</v>
      </c>
      <c r="N482" s="390" t="s">
        <v>187</v>
      </c>
    </row>
    <row r="483" spans="1:14" ht="14.5">
      <c r="A483" s="412" t="s">
        <v>10</v>
      </c>
      <c r="B483" s="419">
        <v>8</v>
      </c>
      <c r="C483" s="334">
        <v>2.08</v>
      </c>
      <c r="D483" s="415" t="s">
        <v>187</v>
      </c>
      <c r="E483" s="386" t="s">
        <v>187</v>
      </c>
      <c r="F483" s="157"/>
      <c r="G483" s="157"/>
      <c r="H483" s="157"/>
      <c r="I483" s="157"/>
      <c r="J483" s="792" t="s">
        <v>10</v>
      </c>
      <c r="K483" s="419">
        <v>9</v>
      </c>
      <c r="L483" s="334">
        <v>3.19</v>
      </c>
      <c r="M483" s="415" t="s">
        <v>187</v>
      </c>
      <c r="N483" s="386" t="s">
        <v>187</v>
      </c>
    </row>
    <row r="484" spans="1:14" ht="14.5">
      <c r="A484" s="416" t="s">
        <v>11</v>
      </c>
      <c r="B484" s="417">
        <v>6</v>
      </c>
      <c r="C484" s="338">
        <v>1.75</v>
      </c>
      <c r="D484" s="418" t="s">
        <v>187</v>
      </c>
      <c r="E484" s="390" t="s">
        <v>187</v>
      </c>
      <c r="F484" s="157"/>
      <c r="G484" s="157"/>
      <c r="H484" s="157"/>
      <c r="I484" s="157"/>
      <c r="J484" s="793" t="s">
        <v>11</v>
      </c>
      <c r="K484" s="417">
        <v>14</v>
      </c>
      <c r="L484" s="338">
        <v>4.9400000000000004</v>
      </c>
      <c r="M484" s="418" t="s">
        <v>187</v>
      </c>
      <c r="N484" s="390" t="s">
        <v>187</v>
      </c>
    </row>
    <row r="485" spans="1:14" ht="14.5">
      <c r="A485" s="412" t="s">
        <v>12</v>
      </c>
      <c r="B485" s="419">
        <v>7</v>
      </c>
      <c r="C485" s="334">
        <v>1.87</v>
      </c>
      <c r="D485" s="415" t="s">
        <v>187</v>
      </c>
      <c r="E485" s="386" t="s">
        <v>187</v>
      </c>
      <c r="F485" s="157"/>
      <c r="G485" s="157"/>
      <c r="H485" s="157"/>
      <c r="I485" s="157"/>
      <c r="J485" s="792" t="s">
        <v>12</v>
      </c>
      <c r="K485" s="419">
        <v>4</v>
      </c>
      <c r="L485" s="334">
        <v>2.0499999999999998</v>
      </c>
      <c r="M485" s="415" t="s">
        <v>187</v>
      </c>
      <c r="N485" s="386" t="s">
        <v>187</v>
      </c>
    </row>
    <row r="486" spans="1:14" ht="14.5">
      <c r="A486" s="416" t="s">
        <v>21</v>
      </c>
      <c r="B486" s="417">
        <v>8</v>
      </c>
      <c r="C486" s="338">
        <v>2.72</v>
      </c>
      <c r="D486" s="418" t="s">
        <v>187</v>
      </c>
      <c r="E486" s="390" t="s">
        <v>187</v>
      </c>
      <c r="F486" s="157"/>
      <c r="G486" s="157"/>
      <c r="H486" s="157"/>
      <c r="I486" s="157"/>
      <c r="J486" s="793" t="s">
        <v>21</v>
      </c>
      <c r="K486" s="417" t="s">
        <v>187</v>
      </c>
      <c r="L486" s="338" t="s">
        <v>187</v>
      </c>
      <c r="M486" s="418" t="s">
        <v>187</v>
      </c>
      <c r="N486" s="390" t="s">
        <v>187</v>
      </c>
    </row>
    <row r="487" spans="1:14" ht="14.5">
      <c r="A487" s="412" t="s">
        <v>13</v>
      </c>
      <c r="B487" s="419">
        <v>5</v>
      </c>
      <c r="C487" s="334">
        <v>1.37</v>
      </c>
      <c r="D487" s="415" t="s">
        <v>187</v>
      </c>
      <c r="E487" s="386" t="s">
        <v>187</v>
      </c>
      <c r="F487" s="157"/>
      <c r="G487" s="157"/>
      <c r="H487" s="157"/>
      <c r="I487" s="157"/>
      <c r="J487" s="792" t="s">
        <v>13</v>
      </c>
      <c r="K487" s="419">
        <v>5</v>
      </c>
      <c r="L487" s="334">
        <v>2.25</v>
      </c>
      <c r="M487" s="415" t="s">
        <v>187</v>
      </c>
      <c r="N487" s="386" t="s">
        <v>187</v>
      </c>
    </row>
    <row r="488" spans="1:14" ht="14.5">
      <c r="A488" s="416" t="s">
        <v>14</v>
      </c>
      <c r="B488" s="417">
        <v>6</v>
      </c>
      <c r="C488" s="338">
        <v>1.44</v>
      </c>
      <c r="D488" s="418" t="s">
        <v>187</v>
      </c>
      <c r="E488" s="390" t="s">
        <v>187</v>
      </c>
      <c r="F488" s="157"/>
      <c r="G488" s="157"/>
      <c r="H488" s="157"/>
      <c r="I488" s="157"/>
      <c r="J488" s="793" t="s">
        <v>14</v>
      </c>
      <c r="K488" s="417">
        <v>4</v>
      </c>
      <c r="L488" s="338">
        <v>1.69</v>
      </c>
      <c r="M488" s="418" t="s">
        <v>187</v>
      </c>
      <c r="N488" s="390" t="s">
        <v>187</v>
      </c>
    </row>
    <row r="489" spans="1:14" ht="14.5">
      <c r="A489" s="412" t="s">
        <v>15</v>
      </c>
      <c r="B489" s="419">
        <v>9</v>
      </c>
      <c r="C489" s="334">
        <v>2.06</v>
      </c>
      <c r="D489" s="415" t="s">
        <v>187</v>
      </c>
      <c r="E489" s="386" t="s">
        <v>187</v>
      </c>
      <c r="F489" s="157"/>
      <c r="G489" s="157"/>
      <c r="H489" s="157"/>
      <c r="I489" s="157"/>
      <c r="J489" s="792" t="s">
        <v>15</v>
      </c>
      <c r="K489" s="419">
        <v>5</v>
      </c>
      <c r="L489" s="334">
        <v>2.0099999999999998</v>
      </c>
      <c r="M489" s="415" t="s">
        <v>187</v>
      </c>
      <c r="N489" s="386" t="s">
        <v>187</v>
      </c>
    </row>
    <row r="490" spans="1:14" ht="14.5">
      <c r="A490" s="416" t="s">
        <v>16</v>
      </c>
      <c r="B490" s="417">
        <v>7</v>
      </c>
      <c r="C490" s="338">
        <v>2.0699999999999998</v>
      </c>
      <c r="D490" s="418" t="s">
        <v>187</v>
      </c>
      <c r="E490" s="390" t="s">
        <v>187</v>
      </c>
      <c r="F490" s="157"/>
      <c r="G490" s="157"/>
      <c r="H490" s="157"/>
      <c r="I490" s="157"/>
      <c r="J490" s="793" t="s">
        <v>16</v>
      </c>
      <c r="K490" s="417">
        <v>8</v>
      </c>
      <c r="L490" s="338">
        <v>3.62</v>
      </c>
      <c r="M490" s="418" t="s">
        <v>187</v>
      </c>
      <c r="N490" s="390" t="s">
        <v>187</v>
      </c>
    </row>
    <row r="491" spans="1:14" ht="14.5">
      <c r="A491" s="412" t="s">
        <v>17</v>
      </c>
      <c r="B491" s="419">
        <v>4</v>
      </c>
      <c r="C491" s="334">
        <v>1.25</v>
      </c>
      <c r="D491" s="415" t="s">
        <v>187</v>
      </c>
      <c r="E491" s="386" t="s">
        <v>187</v>
      </c>
      <c r="F491" s="157"/>
      <c r="G491" s="157"/>
      <c r="H491" s="157"/>
      <c r="I491" s="157"/>
      <c r="J491" s="792" t="s">
        <v>17</v>
      </c>
      <c r="K491" s="419">
        <v>7</v>
      </c>
      <c r="L491" s="334">
        <v>4.01</v>
      </c>
      <c r="M491" s="415" t="s">
        <v>187</v>
      </c>
      <c r="N491" s="386" t="s">
        <v>187</v>
      </c>
    </row>
    <row r="492" spans="1:14" ht="14.5">
      <c r="A492" s="416" t="s">
        <v>18</v>
      </c>
      <c r="B492" s="417">
        <v>3</v>
      </c>
      <c r="C492" s="338">
        <v>1.1599999999999999</v>
      </c>
      <c r="D492" s="418" t="s">
        <v>187</v>
      </c>
      <c r="E492" s="390" t="s">
        <v>187</v>
      </c>
      <c r="F492" s="157"/>
      <c r="G492" s="157"/>
      <c r="H492" s="157"/>
      <c r="I492" s="157"/>
      <c r="J492" s="793" t="s">
        <v>18</v>
      </c>
      <c r="K492" s="417" t="s">
        <v>187</v>
      </c>
      <c r="L492" s="338" t="s">
        <v>187</v>
      </c>
      <c r="M492" s="418" t="s">
        <v>187</v>
      </c>
      <c r="N492" s="390" t="s">
        <v>187</v>
      </c>
    </row>
    <row r="493" spans="1:14" ht="14.5">
      <c r="A493" s="412" t="s">
        <v>19</v>
      </c>
      <c r="B493" s="419">
        <v>8</v>
      </c>
      <c r="C493" s="334">
        <v>1.8</v>
      </c>
      <c r="D493" s="415" t="s">
        <v>187</v>
      </c>
      <c r="E493" s="386" t="s">
        <v>187</v>
      </c>
      <c r="F493" s="157"/>
      <c r="G493" s="157"/>
      <c r="H493" s="157"/>
      <c r="I493" s="157"/>
      <c r="J493" s="792" t="s">
        <v>19</v>
      </c>
      <c r="K493" s="419">
        <v>6</v>
      </c>
      <c r="L493" s="334">
        <v>2.87</v>
      </c>
      <c r="M493" s="415" t="s">
        <v>187</v>
      </c>
      <c r="N493" s="386" t="s">
        <v>187</v>
      </c>
    </row>
    <row r="494" spans="1:14" ht="15" thickBot="1">
      <c r="A494" s="416" t="s">
        <v>20</v>
      </c>
      <c r="B494" s="417">
        <v>5</v>
      </c>
      <c r="C494" s="338">
        <v>1.8</v>
      </c>
      <c r="D494" s="418" t="s">
        <v>187</v>
      </c>
      <c r="E494" s="390" t="s">
        <v>187</v>
      </c>
      <c r="F494" s="157"/>
      <c r="G494" s="157"/>
      <c r="H494" s="157"/>
      <c r="I494" s="157"/>
      <c r="J494" s="793" t="s">
        <v>20</v>
      </c>
      <c r="K494" s="417">
        <v>2</v>
      </c>
      <c r="L494" s="338">
        <v>2.14</v>
      </c>
      <c r="M494" s="418" t="s">
        <v>187</v>
      </c>
      <c r="N494" s="390" t="s">
        <v>187</v>
      </c>
    </row>
    <row r="495" spans="1:14" ht="14.5">
      <c r="A495" s="420" t="s">
        <v>26</v>
      </c>
      <c r="B495" s="421">
        <v>7</v>
      </c>
      <c r="C495" s="422">
        <v>0.70000000000000007</v>
      </c>
      <c r="D495" s="423">
        <v>9</v>
      </c>
      <c r="E495" s="739">
        <v>2.04</v>
      </c>
      <c r="F495" s="157"/>
      <c r="G495" s="157"/>
      <c r="H495" s="157"/>
      <c r="I495" s="157"/>
      <c r="J495" s="794" t="s">
        <v>26</v>
      </c>
      <c r="K495" s="421">
        <v>5</v>
      </c>
      <c r="L495" s="422">
        <v>0.83</v>
      </c>
      <c r="M495" s="423">
        <v>5</v>
      </c>
      <c r="N495" s="739">
        <v>2.5499999999999998</v>
      </c>
    </row>
    <row r="496" spans="1:14" ht="14.5">
      <c r="A496" s="424" t="s">
        <v>25</v>
      </c>
      <c r="B496" s="425">
        <v>7</v>
      </c>
      <c r="C496" s="426">
        <v>1.25</v>
      </c>
      <c r="D496" s="427">
        <v>8</v>
      </c>
      <c r="E496" s="740">
        <v>3.66</v>
      </c>
      <c r="F496" s="157"/>
      <c r="G496" s="157"/>
      <c r="H496" s="157"/>
      <c r="I496" s="157"/>
      <c r="J496" s="795" t="s">
        <v>25</v>
      </c>
      <c r="K496" s="425">
        <v>9</v>
      </c>
      <c r="L496" s="426">
        <v>2.39</v>
      </c>
      <c r="M496" s="427" t="s">
        <v>187</v>
      </c>
      <c r="N496" s="740" t="s">
        <v>187</v>
      </c>
    </row>
    <row r="497" spans="1:14" ht="15" thickBot="1">
      <c r="A497" s="428" t="s">
        <v>24</v>
      </c>
      <c r="B497" s="429">
        <v>7</v>
      </c>
      <c r="C497" s="430">
        <v>0.63</v>
      </c>
      <c r="D497" s="431">
        <v>9</v>
      </c>
      <c r="E497" s="741">
        <v>1.84</v>
      </c>
      <c r="F497" s="157"/>
      <c r="G497" s="157"/>
      <c r="H497" s="157"/>
      <c r="I497" s="157"/>
      <c r="J497" s="796" t="s">
        <v>24</v>
      </c>
      <c r="K497" s="429">
        <v>5</v>
      </c>
      <c r="L497" s="430">
        <v>0.78378998245702169</v>
      </c>
      <c r="M497" s="431">
        <v>5</v>
      </c>
      <c r="N497" s="741">
        <v>2.2201428577113642</v>
      </c>
    </row>
    <row r="498" spans="1:14" ht="15" thickBot="1">
      <c r="A498" s="1183" t="s">
        <v>198</v>
      </c>
      <c r="B498" s="1184"/>
      <c r="C498" s="1184"/>
      <c r="D498" s="1184"/>
      <c r="E498" s="1185"/>
      <c r="F498" s="157"/>
      <c r="G498" s="157"/>
      <c r="H498" s="157"/>
      <c r="I498" s="157"/>
      <c r="J498" s="1192" t="s">
        <v>198</v>
      </c>
      <c r="K498" s="1184"/>
      <c r="L498" s="1184"/>
      <c r="M498" s="1184"/>
      <c r="N498" s="1185"/>
    </row>
    <row r="499" spans="1:14" ht="14.5">
      <c r="A499" s="412" t="s">
        <v>6</v>
      </c>
      <c r="B499" s="413">
        <v>8</v>
      </c>
      <c r="C499" s="414">
        <v>2.0499999999999998</v>
      </c>
      <c r="D499" s="415" t="s">
        <v>187</v>
      </c>
      <c r="E499" s="386" t="s">
        <v>187</v>
      </c>
      <c r="F499" s="157"/>
      <c r="G499" s="157"/>
      <c r="H499" s="157"/>
      <c r="I499" s="157"/>
      <c r="J499" s="792" t="s">
        <v>6</v>
      </c>
      <c r="K499" s="413">
        <v>10</v>
      </c>
      <c r="L499" s="414">
        <v>3.51</v>
      </c>
      <c r="M499" s="415">
        <v>0</v>
      </c>
      <c r="N499" s="386">
        <v>0</v>
      </c>
    </row>
    <row r="500" spans="1:14" ht="14.5">
      <c r="A500" s="416" t="s">
        <v>7</v>
      </c>
      <c r="B500" s="417">
        <v>14</v>
      </c>
      <c r="C500" s="338">
        <v>2.29</v>
      </c>
      <c r="D500" s="418" t="s">
        <v>187</v>
      </c>
      <c r="E500" s="390" t="s">
        <v>187</v>
      </c>
      <c r="F500" s="157"/>
      <c r="G500" s="157"/>
      <c r="H500" s="157"/>
      <c r="I500" s="157"/>
      <c r="J500" s="793" t="s">
        <v>7</v>
      </c>
      <c r="K500" s="417">
        <v>9</v>
      </c>
      <c r="L500" s="338">
        <v>2.62</v>
      </c>
      <c r="M500" s="418" t="s">
        <v>187</v>
      </c>
      <c r="N500" s="390" t="s">
        <v>187</v>
      </c>
    </row>
    <row r="501" spans="1:14" ht="14.5">
      <c r="A501" s="412" t="s">
        <v>8</v>
      </c>
      <c r="B501" s="419">
        <v>15</v>
      </c>
      <c r="C501" s="334">
        <v>3.68</v>
      </c>
      <c r="D501" s="415" t="s">
        <v>187</v>
      </c>
      <c r="E501" s="386" t="s">
        <v>187</v>
      </c>
      <c r="F501" s="157"/>
      <c r="G501" s="157"/>
      <c r="H501" s="157"/>
      <c r="I501" s="157"/>
      <c r="J501" s="792" t="s">
        <v>8</v>
      </c>
      <c r="K501" s="419">
        <v>21</v>
      </c>
      <c r="L501" s="334">
        <v>5.22</v>
      </c>
      <c r="M501" s="415" t="s">
        <v>187</v>
      </c>
      <c r="N501" s="386" t="s">
        <v>187</v>
      </c>
    </row>
    <row r="502" spans="1:14" ht="14.5">
      <c r="A502" s="416" t="s">
        <v>9</v>
      </c>
      <c r="B502" s="417">
        <v>6</v>
      </c>
      <c r="C502" s="338">
        <v>2.23</v>
      </c>
      <c r="D502" s="418" t="s">
        <v>187</v>
      </c>
      <c r="E502" s="390" t="s">
        <v>187</v>
      </c>
      <c r="F502" s="157"/>
      <c r="G502" s="157"/>
      <c r="H502" s="157"/>
      <c r="I502" s="157"/>
      <c r="J502" s="793" t="s">
        <v>9</v>
      </c>
      <c r="K502" s="417">
        <v>2</v>
      </c>
      <c r="L502" s="338">
        <v>1.71</v>
      </c>
      <c r="M502" s="418" t="s">
        <v>187</v>
      </c>
      <c r="N502" s="390" t="s">
        <v>187</v>
      </c>
    </row>
    <row r="503" spans="1:14" ht="14.5">
      <c r="A503" s="412" t="s">
        <v>10</v>
      </c>
      <c r="B503" s="419">
        <v>9</v>
      </c>
      <c r="C503" s="334">
        <v>2.12</v>
      </c>
      <c r="D503" s="415" t="s">
        <v>187</v>
      </c>
      <c r="E503" s="386" t="s">
        <v>187</v>
      </c>
      <c r="F503" s="157"/>
      <c r="G503" s="157"/>
      <c r="H503" s="157"/>
      <c r="I503" s="157"/>
      <c r="J503" s="792" t="s">
        <v>10</v>
      </c>
      <c r="K503" s="419">
        <v>6</v>
      </c>
      <c r="L503" s="334">
        <v>2.67</v>
      </c>
      <c r="M503" s="415" t="s">
        <v>187</v>
      </c>
      <c r="N503" s="386" t="s">
        <v>187</v>
      </c>
    </row>
    <row r="504" spans="1:14" ht="14.5">
      <c r="A504" s="416" t="s">
        <v>11</v>
      </c>
      <c r="B504" s="417">
        <v>9</v>
      </c>
      <c r="C504" s="338">
        <v>2.09</v>
      </c>
      <c r="D504" s="418" t="s">
        <v>187</v>
      </c>
      <c r="E504" s="390" t="s">
        <v>187</v>
      </c>
      <c r="F504" s="157"/>
      <c r="G504" s="157"/>
      <c r="H504" s="157"/>
      <c r="I504" s="157"/>
      <c r="J504" s="793" t="s">
        <v>11</v>
      </c>
      <c r="K504" s="417">
        <v>18</v>
      </c>
      <c r="L504" s="338">
        <v>5.49</v>
      </c>
      <c r="M504" s="418" t="s">
        <v>187</v>
      </c>
      <c r="N504" s="390" t="s">
        <v>187</v>
      </c>
    </row>
    <row r="505" spans="1:14" ht="14.5">
      <c r="A505" s="412" t="s">
        <v>12</v>
      </c>
      <c r="B505" s="419">
        <v>16</v>
      </c>
      <c r="C505" s="334">
        <v>2.75</v>
      </c>
      <c r="D505" s="415" t="s">
        <v>187</v>
      </c>
      <c r="E505" s="386" t="s">
        <v>187</v>
      </c>
      <c r="F505" s="157"/>
      <c r="G505" s="157"/>
      <c r="H505" s="157"/>
      <c r="I505" s="157"/>
      <c r="J505" s="792" t="s">
        <v>12</v>
      </c>
      <c r="K505" s="419">
        <v>5</v>
      </c>
      <c r="L505" s="334">
        <v>2.2799999999999998</v>
      </c>
      <c r="M505" s="415" t="s">
        <v>187</v>
      </c>
      <c r="N505" s="386" t="s">
        <v>187</v>
      </c>
    </row>
    <row r="506" spans="1:14" ht="14.5">
      <c r="A506" s="416" t="s">
        <v>21</v>
      </c>
      <c r="B506" s="417">
        <v>9</v>
      </c>
      <c r="C506" s="338">
        <v>2.84</v>
      </c>
      <c r="D506" s="418" t="s">
        <v>187</v>
      </c>
      <c r="E506" s="390" t="s">
        <v>187</v>
      </c>
      <c r="F506" s="157"/>
      <c r="G506" s="157"/>
      <c r="H506" s="157"/>
      <c r="I506" s="157"/>
      <c r="J506" s="793" t="s">
        <v>21</v>
      </c>
      <c r="K506" s="417" t="s">
        <v>187</v>
      </c>
      <c r="L506" s="338" t="s">
        <v>187</v>
      </c>
      <c r="M506" s="418" t="s">
        <v>187</v>
      </c>
      <c r="N506" s="390" t="s">
        <v>187</v>
      </c>
    </row>
    <row r="507" spans="1:14" ht="14.5">
      <c r="A507" s="412" t="s">
        <v>13</v>
      </c>
      <c r="B507" s="419">
        <v>7</v>
      </c>
      <c r="C507" s="334">
        <v>1.84</v>
      </c>
      <c r="D507" s="415" t="s">
        <v>187</v>
      </c>
      <c r="E507" s="386" t="s">
        <v>187</v>
      </c>
      <c r="F507" s="157"/>
      <c r="G507" s="157"/>
      <c r="H507" s="157"/>
      <c r="I507" s="157"/>
      <c r="J507" s="792" t="s">
        <v>13</v>
      </c>
      <c r="K507" s="419">
        <v>5</v>
      </c>
      <c r="L507" s="334">
        <v>2.19</v>
      </c>
      <c r="M507" s="415" t="s">
        <v>187</v>
      </c>
      <c r="N507" s="386" t="s">
        <v>187</v>
      </c>
    </row>
    <row r="508" spans="1:14" ht="14.5">
      <c r="A508" s="416" t="s">
        <v>14</v>
      </c>
      <c r="B508" s="417">
        <v>9</v>
      </c>
      <c r="C508" s="338">
        <v>1.6600000000000001</v>
      </c>
      <c r="D508" s="418" t="s">
        <v>187</v>
      </c>
      <c r="E508" s="390" t="s">
        <v>187</v>
      </c>
      <c r="F508" s="157"/>
      <c r="G508" s="157"/>
      <c r="H508" s="157"/>
      <c r="I508" s="157"/>
      <c r="J508" s="793" t="s">
        <v>14</v>
      </c>
      <c r="K508" s="417">
        <v>10</v>
      </c>
      <c r="L508" s="338">
        <v>2.75</v>
      </c>
      <c r="M508" s="418" t="s">
        <v>187</v>
      </c>
      <c r="N508" s="390" t="s">
        <v>187</v>
      </c>
    </row>
    <row r="509" spans="1:14" ht="14.5">
      <c r="A509" s="412" t="s">
        <v>15</v>
      </c>
      <c r="B509" s="419">
        <v>10</v>
      </c>
      <c r="C509" s="334">
        <v>2.06</v>
      </c>
      <c r="D509" s="415" t="s">
        <v>187</v>
      </c>
      <c r="E509" s="386" t="s">
        <v>187</v>
      </c>
      <c r="F509" s="157"/>
      <c r="G509" s="157"/>
      <c r="H509" s="157"/>
      <c r="I509" s="157"/>
      <c r="J509" s="792" t="s">
        <v>15</v>
      </c>
      <c r="K509" s="419">
        <v>8</v>
      </c>
      <c r="L509" s="334">
        <v>2.88</v>
      </c>
      <c r="M509" s="415" t="s">
        <v>187</v>
      </c>
      <c r="N509" s="386" t="s">
        <v>187</v>
      </c>
    </row>
    <row r="510" spans="1:14" ht="14.5">
      <c r="A510" s="416" t="s">
        <v>16</v>
      </c>
      <c r="B510" s="417">
        <v>15</v>
      </c>
      <c r="C510" s="338">
        <v>2.82</v>
      </c>
      <c r="D510" s="418" t="s">
        <v>187</v>
      </c>
      <c r="E510" s="390" t="s">
        <v>187</v>
      </c>
      <c r="F510" s="157"/>
      <c r="G510" s="157"/>
      <c r="H510" s="157"/>
      <c r="I510" s="157"/>
      <c r="J510" s="793" t="s">
        <v>16</v>
      </c>
      <c r="K510" s="417">
        <v>13</v>
      </c>
      <c r="L510" s="338">
        <v>4.3899999999999997</v>
      </c>
      <c r="M510" s="418" t="s">
        <v>187</v>
      </c>
      <c r="N510" s="390" t="s">
        <v>187</v>
      </c>
    </row>
    <row r="511" spans="1:14" ht="14.5">
      <c r="A511" s="412" t="s">
        <v>17</v>
      </c>
      <c r="B511" s="419">
        <v>12</v>
      </c>
      <c r="C511" s="334">
        <v>3.17</v>
      </c>
      <c r="D511" s="415" t="s">
        <v>187</v>
      </c>
      <c r="E511" s="386" t="s">
        <v>187</v>
      </c>
      <c r="F511" s="157"/>
      <c r="G511" s="157"/>
      <c r="H511" s="157"/>
      <c r="I511" s="157"/>
      <c r="J511" s="792" t="s">
        <v>17</v>
      </c>
      <c r="K511" s="419">
        <v>10</v>
      </c>
      <c r="L511" s="334">
        <v>4.67</v>
      </c>
      <c r="M511" s="415" t="s">
        <v>187</v>
      </c>
      <c r="N511" s="386" t="s">
        <v>187</v>
      </c>
    </row>
    <row r="512" spans="1:14" ht="14.5">
      <c r="A512" s="416" t="s">
        <v>18</v>
      </c>
      <c r="B512" s="417">
        <v>6</v>
      </c>
      <c r="C512" s="338">
        <v>2.46</v>
      </c>
      <c r="D512" s="418" t="s">
        <v>187</v>
      </c>
      <c r="E512" s="390" t="s">
        <v>187</v>
      </c>
      <c r="F512" s="157"/>
      <c r="G512" s="157"/>
      <c r="H512" s="157"/>
      <c r="I512" s="157"/>
      <c r="J512" s="793" t="s">
        <v>18</v>
      </c>
      <c r="K512" s="417" t="s">
        <v>187</v>
      </c>
      <c r="L512" s="338" t="s">
        <v>187</v>
      </c>
      <c r="M512" s="418" t="s">
        <v>187</v>
      </c>
      <c r="N512" s="390" t="s">
        <v>187</v>
      </c>
    </row>
    <row r="513" spans="1:14" ht="14.5">
      <c r="A513" s="412" t="s">
        <v>19</v>
      </c>
      <c r="B513" s="419">
        <v>11</v>
      </c>
      <c r="C513" s="334">
        <v>2.0699999999999998</v>
      </c>
      <c r="D513" s="415" t="s">
        <v>187</v>
      </c>
      <c r="E513" s="386" t="s">
        <v>187</v>
      </c>
      <c r="F513" s="157"/>
      <c r="G513" s="157"/>
      <c r="H513" s="157"/>
      <c r="I513" s="157"/>
      <c r="J513" s="792" t="s">
        <v>19</v>
      </c>
      <c r="K513" s="419">
        <v>14</v>
      </c>
      <c r="L513" s="334">
        <v>4</v>
      </c>
      <c r="M513" s="415" t="s">
        <v>187</v>
      </c>
      <c r="N513" s="386" t="s">
        <v>187</v>
      </c>
    </row>
    <row r="514" spans="1:14" ht="15" thickBot="1">
      <c r="A514" s="416" t="s">
        <v>20</v>
      </c>
      <c r="B514" s="417">
        <v>11</v>
      </c>
      <c r="C514" s="338">
        <v>2.71</v>
      </c>
      <c r="D514" s="418" t="s">
        <v>187</v>
      </c>
      <c r="E514" s="390" t="s">
        <v>187</v>
      </c>
      <c r="F514" s="157"/>
      <c r="G514" s="157"/>
      <c r="H514" s="157"/>
      <c r="I514" s="157"/>
      <c r="J514" s="793" t="s">
        <v>20</v>
      </c>
      <c r="K514" s="417">
        <v>8</v>
      </c>
      <c r="L514" s="338">
        <v>4.37</v>
      </c>
      <c r="M514" s="418" t="s">
        <v>187</v>
      </c>
      <c r="N514" s="390" t="s">
        <v>187</v>
      </c>
    </row>
    <row r="515" spans="1:14" ht="14.5">
      <c r="A515" s="420" t="s">
        <v>26</v>
      </c>
      <c r="B515" s="421">
        <v>11</v>
      </c>
      <c r="C515" s="422">
        <v>0.83000000000000007</v>
      </c>
      <c r="D515" s="423">
        <v>7</v>
      </c>
      <c r="E515" s="739">
        <v>1.86</v>
      </c>
      <c r="F515" s="157"/>
      <c r="G515" s="157"/>
      <c r="H515" s="157"/>
      <c r="I515" s="157"/>
      <c r="J515" s="794" t="s">
        <v>26</v>
      </c>
      <c r="K515" s="421">
        <v>9</v>
      </c>
      <c r="L515" s="422">
        <v>1.2</v>
      </c>
      <c r="M515" s="423">
        <v>7</v>
      </c>
      <c r="N515" s="739">
        <v>3.12</v>
      </c>
    </row>
    <row r="516" spans="1:14" ht="14.5">
      <c r="A516" s="424" t="s">
        <v>25</v>
      </c>
      <c r="B516" s="425">
        <v>11</v>
      </c>
      <c r="C516" s="426">
        <v>1.51</v>
      </c>
      <c r="D516" s="427">
        <v>30</v>
      </c>
      <c r="E516" s="740">
        <v>7.16</v>
      </c>
      <c r="F516" s="157"/>
      <c r="G516" s="157"/>
      <c r="H516" s="157"/>
      <c r="I516" s="157"/>
      <c r="J516" s="795" t="s">
        <v>25</v>
      </c>
      <c r="K516" s="425">
        <v>14</v>
      </c>
      <c r="L516" s="426">
        <v>2.74</v>
      </c>
      <c r="M516" s="427" t="s">
        <v>187</v>
      </c>
      <c r="N516" s="740" t="s">
        <v>187</v>
      </c>
    </row>
    <row r="517" spans="1:14" ht="15" thickBot="1">
      <c r="A517" s="428" t="s">
        <v>24</v>
      </c>
      <c r="B517" s="429">
        <v>11</v>
      </c>
      <c r="C517" s="430">
        <v>0.75</v>
      </c>
      <c r="D517" s="431">
        <v>10</v>
      </c>
      <c r="E517" s="741">
        <v>1.8900000000000001</v>
      </c>
      <c r="F517" s="157"/>
      <c r="G517" s="157"/>
      <c r="H517" s="157"/>
      <c r="I517" s="157"/>
      <c r="J517" s="796" t="s">
        <v>24</v>
      </c>
      <c r="K517" s="429">
        <v>10</v>
      </c>
      <c r="L517" s="430">
        <v>1.1054517359245517</v>
      </c>
      <c r="M517" s="431">
        <v>10</v>
      </c>
      <c r="N517" s="741">
        <v>3.0937782305238795</v>
      </c>
    </row>
    <row r="518" spans="1:14" ht="15" thickBot="1">
      <c r="A518" s="1183" t="s">
        <v>197</v>
      </c>
      <c r="B518" s="1184"/>
      <c r="C518" s="1184"/>
      <c r="D518" s="1184"/>
      <c r="E518" s="1185"/>
      <c r="F518" s="157"/>
      <c r="G518" s="157"/>
      <c r="H518" s="157"/>
      <c r="I518" s="157"/>
      <c r="J518" s="1192" t="s">
        <v>197</v>
      </c>
      <c r="K518" s="1184"/>
      <c r="L518" s="1184"/>
      <c r="M518" s="1184"/>
      <c r="N518" s="1185"/>
    </row>
    <row r="519" spans="1:14" ht="14.5">
      <c r="A519" s="412" t="s">
        <v>6</v>
      </c>
      <c r="B519" s="413">
        <v>1</v>
      </c>
      <c r="C519" s="414">
        <v>0.46</v>
      </c>
      <c r="D519" s="415" t="s">
        <v>187</v>
      </c>
      <c r="E519" s="386" t="s">
        <v>187</v>
      </c>
      <c r="F519" s="157"/>
      <c r="G519" s="157"/>
      <c r="H519" s="157"/>
      <c r="I519" s="157"/>
      <c r="J519" s="792" t="s">
        <v>6</v>
      </c>
      <c r="K519" s="413">
        <v>2</v>
      </c>
      <c r="L519" s="414">
        <v>1.44</v>
      </c>
      <c r="M519" s="415">
        <v>0</v>
      </c>
      <c r="N519" s="386">
        <v>0</v>
      </c>
    </row>
    <row r="520" spans="1:14" ht="14.5">
      <c r="A520" s="416" t="s">
        <v>7</v>
      </c>
      <c r="B520" s="417">
        <v>3</v>
      </c>
      <c r="C520" s="338">
        <v>1.18</v>
      </c>
      <c r="D520" s="418" t="s">
        <v>187</v>
      </c>
      <c r="E520" s="390" t="s">
        <v>187</v>
      </c>
      <c r="F520" s="157"/>
      <c r="G520" s="157"/>
      <c r="H520" s="157"/>
      <c r="I520" s="157"/>
      <c r="J520" s="793" t="s">
        <v>7</v>
      </c>
      <c r="K520" s="417">
        <v>2</v>
      </c>
      <c r="L520" s="338">
        <v>1.26</v>
      </c>
      <c r="M520" s="418" t="s">
        <v>187</v>
      </c>
      <c r="N520" s="390" t="s">
        <v>187</v>
      </c>
    </row>
    <row r="521" spans="1:14" ht="14.5">
      <c r="A521" s="412" t="s">
        <v>8</v>
      </c>
      <c r="B521" s="419">
        <v>2</v>
      </c>
      <c r="C521" s="334">
        <v>1.05</v>
      </c>
      <c r="D521" s="415" t="s">
        <v>187</v>
      </c>
      <c r="E521" s="386" t="s">
        <v>187</v>
      </c>
      <c r="F521" s="157"/>
      <c r="G521" s="157"/>
      <c r="H521" s="157"/>
      <c r="I521" s="157"/>
      <c r="J521" s="792" t="s">
        <v>8</v>
      </c>
      <c r="K521" s="419">
        <v>6</v>
      </c>
      <c r="L521" s="334">
        <v>3.27</v>
      </c>
      <c r="M521" s="415" t="s">
        <v>187</v>
      </c>
      <c r="N521" s="386" t="s">
        <v>187</v>
      </c>
    </row>
    <row r="522" spans="1:14" ht="14.5">
      <c r="A522" s="416" t="s">
        <v>9</v>
      </c>
      <c r="B522" s="417">
        <v>1</v>
      </c>
      <c r="C522" s="338">
        <v>0.82000000000000006</v>
      </c>
      <c r="D522" s="418" t="s">
        <v>187</v>
      </c>
      <c r="E522" s="390" t="s">
        <v>187</v>
      </c>
      <c r="F522" s="157"/>
      <c r="G522" s="157"/>
      <c r="H522" s="157"/>
      <c r="I522" s="157"/>
      <c r="J522" s="793" t="s">
        <v>9</v>
      </c>
      <c r="K522" s="417">
        <v>4</v>
      </c>
      <c r="L522" s="338">
        <v>3.98</v>
      </c>
      <c r="M522" s="418" t="s">
        <v>187</v>
      </c>
      <c r="N522" s="390" t="s">
        <v>187</v>
      </c>
    </row>
    <row r="523" spans="1:14" ht="14.5">
      <c r="A523" s="412" t="s">
        <v>10</v>
      </c>
      <c r="B523" s="419">
        <v>3</v>
      </c>
      <c r="C523" s="334">
        <v>1.18</v>
      </c>
      <c r="D523" s="415" t="s">
        <v>187</v>
      </c>
      <c r="E523" s="386" t="s">
        <v>187</v>
      </c>
      <c r="F523" s="157"/>
      <c r="G523" s="157"/>
      <c r="H523" s="157"/>
      <c r="I523" s="157"/>
      <c r="J523" s="792" t="s">
        <v>10</v>
      </c>
      <c r="K523" s="419">
        <v>3</v>
      </c>
      <c r="L523" s="334">
        <v>2.2599999999999998</v>
      </c>
      <c r="M523" s="415" t="s">
        <v>187</v>
      </c>
      <c r="N523" s="386" t="s">
        <v>187</v>
      </c>
    </row>
    <row r="524" spans="1:14" ht="14.5">
      <c r="A524" s="416" t="s">
        <v>11</v>
      </c>
      <c r="B524" s="417">
        <v>1</v>
      </c>
      <c r="C524" s="338">
        <v>0.63</v>
      </c>
      <c r="D524" s="418" t="s">
        <v>187</v>
      </c>
      <c r="E524" s="390" t="s">
        <v>187</v>
      </c>
      <c r="F524" s="157"/>
      <c r="G524" s="157"/>
      <c r="H524" s="157"/>
      <c r="I524" s="157"/>
      <c r="J524" s="793" t="s">
        <v>11</v>
      </c>
      <c r="K524" s="417">
        <v>100</v>
      </c>
      <c r="L524" s="338">
        <v>0</v>
      </c>
      <c r="M524" s="418" t="s">
        <v>187</v>
      </c>
      <c r="N524" s="390" t="s">
        <v>187</v>
      </c>
    </row>
    <row r="525" spans="1:14" ht="14.5">
      <c r="A525" s="412" t="s">
        <v>12</v>
      </c>
      <c r="B525" s="419">
        <v>4</v>
      </c>
      <c r="C525" s="334">
        <v>1.37</v>
      </c>
      <c r="D525" s="415" t="s">
        <v>187</v>
      </c>
      <c r="E525" s="386" t="s">
        <v>187</v>
      </c>
      <c r="F525" s="157"/>
      <c r="G525" s="157"/>
      <c r="H525" s="157"/>
      <c r="I525" s="157"/>
      <c r="J525" s="792" t="s">
        <v>12</v>
      </c>
      <c r="K525" s="419">
        <v>4</v>
      </c>
      <c r="L525" s="334">
        <v>2.13</v>
      </c>
      <c r="M525" s="415" t="s">
        <v>187</v>
      </c>
      <c r="N525" s="386" t="s">
        <v>187</v>
      </c>
    </row>
    <row r="526" spans="1:14" ht="14.5">
      <c r="A526" s="416" t="s">
        <v>21</v>
      </c>
      <c r="B526" s="417">
        <v>2</v>
      </c>
      <c r="C526" s="338">
        <v>1.75</v>
      </c>
      <c r="D526" s="418" t="s">
        <v>187</v>
      </c>
      <c r="E526" s="390" t="s">
        <v>187</v>
      </c>
      <c r="F526" s="157"/>
      <c r="G526" s="157"/>
      <c r="H526" s="157"/>
      <c r="I526" s="157"/>
      <c r="J526" s="793" t="s">
        <v>21</v>
      </c>
      <c r="K526" s="417" t="s">
        <v>187</v>
      </c>
      <c r="L526" s="338" t="s">
        <v>187</v>
      </c>
      <c r="M526" s="418" t="s">
        <v>187</v>
      </c>
      <c r="N526" s="390" t="s">
        <v>187</v>
      </c>
    </row>
    <row r="527" spans="1:14" ht="14.5">
      <c r="A527" s="412" t="s">
        <v>13</v>
      </c>
      <c r="B527" s="419">
        <v>1</v>
      </c>
      <c r="C527" s="334">
        <v>0.55000000000000004</v>
      </c>
      <c r="D527" s="415" t="s">
        <v>187</v>
      </c>
      <c r="E527" s="386" t="s">
        <v>187</v>
      </c>
      <c r="F527" s="157"/>
      <c r="G527" s="157"/>
      <c r="H527" s="157"/>
      <c r="I527" s="157"/>
      <c r="J527" s="792" t="s">
        <v>13</v>
      </c>
      <c r="K527" s="419">
        <v>4</v>
      </c>
      <c r="L527" s="334">
        <v>2.25</v>
      </c>
      <c r="M527" s="415" t="s">
        <v>187</v>
      </c>
      <c r="N527" s="386" t="s">
        <v>187</v>
      </c>
    </row>
    <row r="528" spans="1:14" ht="14.5">
      <c r="A528" s="416" t="s">
        <v>14</v>
      </c>
      <c r="B528" s="417">
        <v>1</v>
      </c>
      <c r="C528" s="338">
        <v>0.56000000000000005</v>
      </c>
      <c r="D528" s="418" t="s">
        <v>187</v>
      </c>
      <c r="E528" s="390" t="s">
        <v>187</v>
      </c>
      <c r="F528" s="157"/>
      <c r="G528" s="157"/>
      <c r="H528" s="157"/>
      <c r="I528" s="157"/>
      <c r="J528" s="793" t="s">
        <v>14</v>
      </c>
      <c r="K528" s="417">
        <v>1</v>
      </c>
      <c r="L528" s="338">
        <v>1</v>
      </c>
      <c r="M528" s="418" t="s">
        <v>187</v>
      </c>
      <c r="N528" s="390" t="s">
        <v>187</v>
      </c>
    </row>
    <row r="529" spans="1:14" ht="14.5">
      <c r="A529" s="412" t="s">
        <v>15</v>
      </c>
      <c r="B529" s="419">
        <v>2</v>
      </c>
      <c r="C529" s="334">
        <v>0.85</v>
      </c>
      <c r="D529" s="415" t="s">
        <v>187</v>
      </c>
      <c r="E529" s="386" t="s">
        <v>187</v>
      </c>
      <c r="F529" s="157"/>
      <c r="G529" s="157"/>
      <c r="H529" s="157"/>
      <c r="I529" s="157"/>
      <c r="J529" s="792" t="s">
        <v>15</v>
      </c>
      <c r="K529" s="419">
        <v>100</v>
      </c>
      <c r="L529" s="334">
        <v>0</v>
      </c>
      <c r="M529" s="415" t="s">
        <v>187</v>
      </c>
      <c r="N529" s="386" t="s">
        <v>187</v>
      </c>
    </row>
    <row r="530" spans="1:14" ht="14.5">
      <c r="A530" s="416" t="s">
        <v>16</v>
      </c>
      <c r="B530" s="417">
        <v>2</v>
      </c>
      <c r="C530" s="338">
        <v>1.03</v>
      </c>
      <c r="D530" s="418" t="s">
        <v>187</v>
      </c>
      <c r="E530" s="390" t="s">
        <v>187</v>
      </c>
      <c r="F530" s="157"/>
      <c r="G530" s="157"/>
      <c r="H530" s="157"/>
      <c r="I530" s="157"/>
      <c r="J530" s="793" t="s">
        <v>16</v>
      </c>
      <c r="K530" s="417">
        <v>2</v>
      </c>
      <c r="L530" s="338">
        <v>1.61</v>
      </c>
      <c r="M530" s="418" t="s">
        <v>187</v>
      </c>
      <c r="N530" s="390" t="s">
        <v>187</v>
      </c>
    </row>
    <row r="531" spans="1:14" ht="14.5">
      <c r="A531" s="412" t="s">
        <v>17</v>
      </c>
      <c r="B531" s="419">
        <v>1</v>
      </c>
      <c r="C531" s="334">
        <v>0.48</v>
      </c>
      <c r="D531" s="415" t="s">
        <v>187</v>
      </c>
      <c r="E531" s="386" t="s">
        <v>187</v>
      </c>
      <c r="F531" s="157"/>
      <c r="G531" s="157"/>
      <c r="H531" s="157"/>
      <c r="I531" s="157"/>
      <c r="J531" s="792" t="s">
        <v>17</v>
      </c>
      <c r="K531" s="419">
        <v>100</v>
      </c>
      <c r="L531" s="334">
        <v>0</v>
      </c>
      <c r="M531" s="415" t="s">
        <v>187</v>
      </c>
      <c r="N531" s="386" t="s">
        <v>187</v>
      </c>
    </row>
    <row r="532" spans="1:14" ht="14.5">
      <c r="A532" s="416" t="s">
        <v>18</v>
      </c>
      <c r="B532" s="417">
        <v>0</v>
      </c>
      <c r="C532" s="338">
        <v>0.43</v>
      </c>
      <c r="D532" s="418" t="s">
        <v>187</v>
      </c>
      <c r="E532" s="390" t="s">
        <v>187</v>
      </c>
      <c r="F532" s="157"/>
      <c r="G532" s="157"/>
      <c r="H532" s="157"/>
      <c r="I532" s="157"/>
      <c r="J532" s="793" t="s">
        <v>18</v>
      </c>
      <c r="K532" s="417" t="s">
        <v>187</v>
      </c>
      <c r="L532" s="338" t="s">
        <v>187</v>
      </c>
      <c r="M532" s="418" t="s">
        <v>187</v>
      </c>
      <c r="N532" s="390" t="s">
        <v>187</v>
      </c>
    </row>
    <row r="533" spans="1:14" ht="14.5">
      <c r="A533" s="412" t="s">
        <v>19</v>
      </c>
      <c r="B533" s="419">
        <v>0</v>
      </c>
      <c r="C533" s="334">
        <v>0.42</v>
      </c>
      <c r="D533" s="415" t="s">
        <v>187</v>
      </c>
      <c r="E533" s="386" t="s">
        <v>187</v>
      </c>
      <c r="F533" s="157"/>
      <c r="G533" s="157"/>
      <c r="H533" s="157"/>
      <c r="I533" s="157"/>
      <c r="J533" s="792" t="s">
        <v>19</v>
      </c>
      <c r="K533" s="419">
        <v>2</v>
      </c>
      <c r="L533" s="334">
        <v>1.69</v>
      </c>
      <c r="M533" s="415" t="s">
        <v>187</v>
      </c>
      <c r="N533" s="386" t="s">
        <v>187</v>
      </c>
    </row>
    <row r="534" spans="1:14" ht="15" thickBot="1">
      <c r="A534" s="416" t="s">
        <v>20</v>
      </c>
      <c r="B534" s="417">
        <v>2</v>
      </c>
      <c r="C534" s="338">
        <v>1.25</v>
      </c>
      <c r="D534" s="418" t="s">
        <v>187</v>
      </c>
      <c r="E534" s="390" t="s">
        <v>187</v>
      </c>
      <c r="F534" s="157"/>
      <c r="G534" s="157"/>
      <c r="H534" s="157"/>
      <c r="I534" s="157"/>
      <c r="J534" s="793" t="s">
        <v>20</v>
      </c>
      <c r="K534" s="417">
        <v>0</v>
      </c>
      <c r="L534" s="338">
        <v>0.1</v>
      </c>
      <c r="M534" s="418" t="s">
        <v>187</v>
      </c>
      <c r="N534" s="390" t="s">
        <v>187</v>
      </c>
    </row>
    <row r="535" spans="1:14" ht="14.5">
      <c r="A535" s="420" t="s">
        <v>26</v>
      </c>
      <c r="B535" s="421">
        <v>2</v>
      </c>
      <c r="C535" s="422">
        <v>0.34</v>
      </c>
      <c r="D535" s="423">
        <v>1</v>
      </c>
      <c r="E535" s="739">
        <v>0.41000000000000003</v>
      </c>
      <c r="F535" s="157"/>
      <c r="G535" s="157"/>
      <c r="H535" s="157"/>
      <c r="I535" s="157"/>
      <c r="J535" s="794" t="s">
        <v>26</v>
      </c>
      <c r="K535" s="421">
        <v>2</v>
      </c>
      <c r="L535" s="422">
        <v>0.56000000000000005</v>
      </c>
      <c r="M535" s="423">
        <v>0</v>
      </c>
      <c r="N535" s="739">
        <v>0.15</v>
      </c>
    </row>
    <row r="536" spans="1:14" ht="14.5">
      <c r="A536" s="424" t="s">
        <v>25</v>
      </c>
      <c r="B536" s="425">
        <v>1</v>
      </c>
      <c r="C536" s="426">
        <v>0.42</v>
      </c>
      <c r="D536" s="427">
        <v>5</v>
      </c>
      <c r="E536" s="740">
        <v>3.08</v>
      </c>
      <c r="F536" s="157"/>
      <c r="G536" s="157"/>
      <c r="H536" s="157"/>
      <c r="I536" s="157"/>
      <c r="J536" s="795" t="s">
        <v>25</v>
      </c>
      <c r="K536" s="425">
        <v>3</v>
      </c>
      <c r="L536" s="426">
        <v>1.63</v>
      </c>
      <c r="M536" s="427" t="s">
        <v>187</v>
      </c>
      <c r="N536" s="740" t="s">
        <v>187</v>
      </c>
    </row>
    <row r="537" spans="1:14" ht="15" thickBot="1">
      <c r="A537" s="428" t="s">
        <v>24</v>
      </c>
      <c r="B537" s="429">
        <v>2</v>
      </c>
      <c r="C537" s="430">
        <v>0.3</v>
      </c>
      <c r="D537" s="431">
        <v>1</v>
      </c>
      <c r="E537" s="741">
        <v>0.53</v>
      </c>
      <c r="F537" s="157"/>
      <c r="G537" s="157"/>
      <c r="H537" s="157"/>
      <c r="I537" s="157"/>
      <c r="J537" s="796" t="s">
        <v>24</v>
      </c>
      <c r="K537" s="429">
        <v>2</v>
      </c>
      <c r="L537" s="430">
        <v>0.52849726091406724</v>
      </c>
      <c r="M537" s="431">
        <v>1</v>
      </c>
      <c r="N537" s="741">
        <v>0.53243420077206838</v>
      </c>
    </row>
    <row r="538" spans="1:14" ht="15" thickBot="1">
      <c r="A538" s="1183" t="s">
        <v>196</v>
      </c>
      <c r="B538" s="1184"/>
      <c r="C538" s="1184"/>
      <c r="D538" s="1184"/>
      <c r="E538" s="1185"/>
      <c r="F538" s="157"/>
      <c r="G538" s="157"/>
      <c r="H538" s="157"/>
      <c r="I538" s="157"/>
      <c r="J538" s="1192" t="s">
        <v>196</v>
      </c>
      <c r="K538" s="1184"/>
      <c r="L538" s="1184"/>
      <c r="M538" s="1184"/>
      <c r="N538" s="1185"/>
    </row>
    <row r="539" spans="1:14" ht="14.5">
      <c r="A539" s="412" t="s">
        <v>6</v>
      </c>
      <c r="B539" s="413">
        <v>12</v>
      </c>
      <c r="C539" s="414">
        <v>2.0300000000000002</v>
      </c>
      <c r="D539" s="415" t="s">
        <v>187</v>
      </c>
      <c r="E539" s="386" t="s">
        <v>187</v>
      </c>
      <c r="F539" s="157"/>
      <c r="G539" s="157"/>
      <c r="H539" s="157"/>
      <c r="I539" s="157"/>
      <c r="J539" s="792" t="s">
        <v>6</v>
      </c>
      <c r="K539" s="413">
        <v>48</v>
      </c>
      <c r="L539" s="414">
        <v>5.6</v>
      </c>
      <c r="M539" s="415">
        <v>60</v>
      </c>
      <c r="N539" s="386">
        <v>13.15</v>
      </c>
    </row>
    <row r="540" spans="1:14" ht="14.5">
      <c r="A540" s="416" t="s">
        <v>7</v>
      </c>
      <c r="B540" s="417">
        <v>10</v>
      </c>
      <c r="C540" s="338">
        <v>1.31</v>
      </c>
      <c r="D540" s="418" t="s">
        <v>187</v>
      </c>
      <c r="E540" s="390" t="s">
        <v>187</v>
      </c>
      <c r="F540" s="157"/>
      <c r="G540" s="157"/>
      <c r="H540" s="157"/>
      <c r="I540" s="157"/>
      <c r="J540" s="793" t="s">
        <v>7</v>
      </c>
      <c r="K540" s="417">
        <v>39</v>
      </c>
      <c r="L540" s="338">
        <v>4.43</v>
      </c>
      <c r="M540" s="418" t="s">
        <v>187</v>
      </c>
      <c r="N540" s="390" t="s">
        <v>187</v>
      </c>
    </row>
    <row r="541" spans="1:14" ht="14.5">
      <c r="A541" s="412" t="s">
        <v>8</v>
      </c>
      <c r="B541" s="419">
        <v>27</v>
      </c>
      <c r="C541" s="334">
        <v>4.01</v>
      </c>
      <c r="D541" s="415" t="s">
        <v>187</v>
      </c>
      <c r="E541" s="386" t="s">
        <v>187</v>
      </c>
      <c r="F541" s="157"/>
      <c r="G541" s="157"/>
      <c r="H541" s="157"/>
      <c r="I541" s="157"/>
      <c r="J541" s="792" t="s">
        <v>8</v>
      </c>
      <c r="K541" s="419">
        <v>76</v>
      </c>
      <c r="L541" s="334">
        <v>5.08</v>
      </c>
      <c r="M541" s="415" t="s">
        <v>187</v>
      </c>
      <c r="N541" s="386" t="s">
        <v>187</v>
      </c>
    </row>
    <row r="542" spans="1:14" ht="14.5">
      <c r="A542" s="416" t="s">
        <v>9</v>
      </c>
      <c r="B542" s="417">
        <v>23</v>
      </c>
      <c r="C542" s="338">
        <v>3.62</v>
      </c>
      <c r="D542" s="418" t="s">
        <v>187</v>
      </c>
      <c r="E542" s="390" t="s">
        <v>187</v>
      </c>
      <c r="F542" s="157"/>
      <c r="G542" s="157"/>
      <c r="H542" s="157"/>
      <c r="I542" s="157"/>
      <c r="J542" s="793" t="s">
        <v>9</v>
      </c>
      <c r="K542" s="417">
        <v>74</v>
      </c>
      <c r="L542" s="338">
        <v>6.64</v>
      </c>
      <c r="M542" s="418" t="s">
        <v>187</v>
      </c>
      <c r="N542" s="390" t="s">
        <v>187</v>
      </c>
    </row>
    <row r="543" spans="1:14" ht="14.5">
      <c r="A543" s="412" t="s">
        <v>10</v>
      </c>
      <c r="B543" s="419">
        <v>9</v>
      </c>
      <c r="C543" s="334">
        <v>1.72</v>
      </c>
      <c r="D543" s="415" t="s">
        <v>187</v>
      </c>
      <c r="E543" s="386" t="s">
        <v>187</v>
      </c>
      <c r="F543" s="157"/>
      <c r="G543" s="157"/>
      <c r="H543" s="157"/>
      <c r="I543" s="157"/>
      <c r="J543" s="792" t="s">
        <v>10</v>
      </c>
      <c r="K543" s="419">
        <v>28</v>
      </c>
      <c r="L543" s="334">
        <v>4.9800000000000004</v>
      </c>
      <c r="M543" s="415" t="s">
        <v>187</v>
      </c>
      <c r="N543" s="386" t="s">
        <v>187</v>
      </c>
    </row>
    <row r="544" spans="1:14" ht="14.5">
      <c r="A544" s="416" t="s">
        <v>11</v>
      </c>
      <c r="B544" s="417">
        <v>16</v>
      </c>
      <c r="C544" s="338">
        <v>2.58</v>
      </c>
      <c r="D544" s="418" t="s">
        <v>187</v>
      </c>
      <c r="E544" s="390" t="s">
        <v>187</v>
      </c>
      <c r="F544" s="157"/>
      <c r="G544" s="157"/>
      <c r="H544" s="157"/>
      <c r="I544" s="157"/>
      <c r="J544" s="793" t="s">
        <v>11</v>
      </c>
      <c r="K544" s="417">
        <v>60</v>
      </c>
      <c r="L544" s="338">
        <v>6.75</v>
      </c>
      <c r="M544" s="418" t="s">
        <v>187</v>
      </c>
      <c r="N544" s="390" t="s">
        <v>187</v>
      </c>
    </row>
    <row r="545" spans="1:14" ht="14.5">
      <c r="A545" s="412" t="s">
        <v>12</v>
      </c>
      <c r="B545" s="419">
        <v>19</v>
      </c>
      <c r="C545" s="334">
        <v>2.48</v>
      </c>
      <c r="D545" s="415" t="s">
        <v>187</v>
      </c>
      <c r="E545" s="386" t="s">
        <v>187</v>
      </c>
      <c r="F545" s="157"/>
      <c r="G545" s="157"/>
      <c r="H545" s="157"/>
      <c r="I545" s="157"/>
      <c r="J545" s="792" t="s">
        <v>12</v>
      </c>
      <c r="K545" s="419">
        <v>53</v>
      </c>
      <c r="L545" s="334">
        <v>5.24</v>
      </c>
      <c r="M545" s="415" t="s">
        <v>187</v>
      </c>
      <c r="N545" s="386" t="s">
        <v>187</v>
      </c>
    </row>
    <row r="546" spans="1:14" ht="14.5">
      <c r="A546" s="416" t="s">
        <v>21</v>
      </c>
      <c r="B546" s="417">
        <v>17</v>
      </c>
      <c r="C546" s="338">
        <v>3.87</v>
      </c>
      <c r="D546" s="418" t="s">
        <v>187</v>
      </c>
      <c r="E546" s="390" t="s">
        <v>187</v>
      </c>
      <c r="F546" s="157"/>
      <c r="G546" s="157"/>
      <c r="H546" s="157"/>
      <c r="I546" s="157"/>
      <c r="J546" s="793" t="s">
        <v>21</v>
      </c>
      <c r="K546" s="417">
        <v>50</v>
      </c>
      <c r="L546" s="338">
        <v>8.64</v>
      </c>
      <c r="M546" s="418" t="s">
        <v>187</v>
      </c>
      <c r="N546" s="390" t="s">
        <v>187</v>
      </c>
    </row>
    <row r="547" spans="1:14" ht="14.5">
      <c r="A547" s="412" t="s">
        <v>13</v>
      </c>
      <c r="B547" s="419">
        <v>13</v>
      </c>
      <c r="C547" s="334">
        <v>2</v>
      </c>
      <c r="D547" s="415" t="s">
        <v>187</v>
      </c>
      <c r="E547" s="386" t="s">
        <v>187</v>
      </c>
      <c r="F547" s="157"/>
      <c r="G547" s="157"/>
      <c r="H547" s="157"/>
      <c r="I547" s="157"/>
      <c r="J547" s="792" t="s">
        <v>13</v>
      </c>
      <c r="K547" s="419">
        <v>44</v>
      </c>
      <c r="L547" s="334">
        <v>5.0999999999999996</v>
      </c>
      <c r="M547" s="415" t="s">
        <v>187</v>
      </c>
      <c r="N547" s="386" t="s">
        <v>187</v>
      </c>
    </row>
    <row r="548" spans="1:14" ht="14.5">
      <c r="A548" s="416" t="s">
        <v>14</v>
      </c>
      <c r="B548" s="417">
        <v>14</v>
      </c>
      <c r="C548" s="338">
        <v>1.71</v>
      </c>
      <c r="D548" s="418" t="s">
        <v>187</v>
      </c>
      <c r="E548" s="390" t="s">
        <v>187</v>
      </c>
      <c r="F548" s="157"/>
      <c r="G548" s="157"/>
      <c r="H548" s="157"/>
      <c r="I548" s="157"/>
      <c r="J548" s="793" t="s">
        <v>14</v>
      </c>
      <c r="K548" s="417">
        <v>39</v>
      </c>
      <c r="L548" s="338">
        <v>4.29</v>
      </c>
      <c r="M548" s="418" t="s">
        <v>187</v>
      </c>
      <c r="N548" s="390" t="s">
        <v>187</v>
      </c>
    </row>
    <row r="549" spans="1:14" ht="14.5">
      <c r="A549" s="412" t="s">
        <v>15</v>
      </c>
      <c r="B549" s="419">
        <v>21</v>
      </c>
      <c r="C549" s="334">
        <v>2.5500000000000003</v>
      </c>
      <c r="D549" s="415" t="s">
        <v>187</v>
      </c>
      <c r="E549" s="386" t="s">
        <v>187</v>
      </c>
      <c r="F549" s="157"/>
      <c r="G549" s="157"/>
      <c r="H549" s="157"/>
      <c r="I549" s="157"/>
      <c r="J549" s="792" t="s">
        <v>15</v>
      </c>
      <c r="K549" s="419">
        <v>56</v>
      </c>
      <c r="L549" s="334">
        <v>5.12</v>
      </c>
      <c r="M549" s="415" t="s">
        <v>187</v>
      </c>
      <c r="N549" s="386" t="s">
        <v>187</v>
      </c>
    </row>
    <row r="550" spans="1:14" ht="14.5">
      <c r="A550" s="416" t="s">
        <v>16</v>
      </c>
      <c r="B550" s="417">
        <v>23</v>
      </c>
      <c r="C550" s="338">
        <v>3.22</v>
      </c>
      <c r="D550" s="418" t="s">
        <v>187</v>
      </c>
      <c r="E550" s="390" t="s">
        <v>187</v>
      </c>
      <c r="F550" s="157"/>
      <c r="G550" s="157"/>
      <c r="H550" s="157"/>
      <c r="I550" s="157"/>
      <c r="J550" s="793" t="s">
        <v>16</v>
      </c>
      <c r="K550" s="417">
        <v>48</v>
      </c>
      <c r="L550" s="338">
        <v>6.5</v>
      </c>
      <c r="M550" s="418" t="s">
        <v>187</v>
      </c>
      <c r="N550" s="390" t="s">
        <v>187</v>
      </c>
    </row>
    <row r="551" spans="1:14" ht="14.5">
      <c r="A551" s="412" t="s">
        <v>17</v>
      </c>
      <c r="B551" s="419">
        <v>14</v>
      </c>
      <c r="C551" s="334">
        <v>2.95</v>
      </c>
      <c r="D551" s="415" t="s">
        <v>187</v>
      </c>
      <c r="E551" s="386" t="s">
        <v>187</v>
      </c>
      <c r="F551" s="157"/>
      <c r="G551" s="157"/>
      <c r="H551" s="157"/>
      <c r="I551" s="157"/>
      <c r="J551" s="792" t="s">
        <v>17</v>
      </c>
      <c r="K551" s="419">
        <v>45</v>
      </c>
      <c r="L551" s="334">
        <v>7.18</v>
      </c>
      <c r="M551" s="415" t="s">
        <v>187</v>
      </c>
      <c r="N551" s="386" t="s">
        <v>187</v>
      </c>
    </row>
    <row r="552" spans="1:14" ht="14.5">
      <c r="A552" s="416" t="s">
        <v>18</v>
      </c>
      <c r="B552" s="417">
        <v>20</v>
      </c>
      <c r="C552" s="338">
        <v>4.08</v>
      </c>
      <c r="D552" s="418" t="s">
        <v>187</v>
      </c>
      <c r="E552" s="390" t="s">
        <v>187</v>
      </c>
      <c r="F552" s="157"/>
      <c r="G552" s="157"/>
      <c r="H552" s="157"/>
      <c r="I552" s="157"/>
      <c r="J552" s="793" t="s">
        <v>18</v>
      </c>
      <c r="K552" s="417" t="s">
        <v>187</v>
      </c>
      <c r="L552" s="338" t="s">
        <v>187</v>
      </c>
      <c r="M552" s="418" t="s">
        <v>187</v>
      </c>
      <c r="N552" s="390" t="s">
        <v>187</v>
      </c>
    </row>
    <row r="553" spans="1:14" ht="14.5">
      <c r="A553" s="412" t="s">
        <v>19</v>
      </c>
      <c r="B553" s="419">
        <v>16</v>
      </c>
      <c r="C553" s="334">
        <v>2.35</v>
      </c>
      <c r="D553" s="415" t="s">
        <v>187</v>
      </c>
      <c r="E553" s="386" t="s">
        <v>187</v>
      </c>
      <c r="F553" s="157"/>
      <c r="G553" s="157"/>
      <c r="H553" s="157"/>
      <c r="I553" s="157"/>
      <c r="J553" s="792" t="s">
        <v>19</v>
      </c>
      <c r="K553" s="419">
        <v>38</v>
      </c>
      <c r="L553" s="334">
        <v>5.37</v>
      </c>
      <c r="M553" s="415" t="s">
        <v>187</v>
      </c>
      <c r="N553" s="386" t="s">
        <v>187</v>
      </c>
    </row>
    <row r="554" spans="1:14" ht="15" thickBot="1">
      <c r="A554" s="416" t="s">
        <v>20</v>
      </c>
      <c r="B554" s="417">
        <v>15</v>
      </c>
      <c r="C554" s="338">
        <v>2.71</v>
      </c>
      <c r="D554" s="418" t="s">
        <v>187</v>
      </c>
      <c r="E554" s="390" t="s">
        <v>187</v>
      </c>
      <c r="F554" s="157"/>
      <c r="G554" s="157"/>
      <c r="H554" s="157"/>
      <c r="I554" s="157"/>
      <c r="J554" s="793" t="s">
        <v>20</v>
      </c>
      <c r="K554" s="417">
        <v>57</v>
      </c>
      <c r="L554" s="338">
        <v>7.4</v>
      </c>
      <c r="M554" s="418" t="s">
        <v>187</v>
      </c>
      <c r="N554" s="390" t="s">
        <v>187</v>
      </c>
    </row>
    <row r="555" spans="1:14" ht="14.5">
      <c r="A555" s="420" t="s">
        <v>26</v>
      </c>
      <c r="B555" s="421">
        <v>14</v>
      </c>
      <c r="C555" s="422">
        <v>0.75</v>
      </c>
      <c r="D555" s="423">
        <v>28</v>
      </c>
      <c r="E555" s="739">
        <v>3.38</v>
      </c>
      <c r="F555" s="157"/>
      <c r="G555" s="157"/>
      <c r="H555" s="157"/>
      <c r="I555" s="157"/>
      <c r="J555" s="794" t="s">
        <v>26</v>
      </c>
      <c r="K555" s="421">
        <v>44</v>
      </c>
      <c r="L555" s="422">
        <v>1.99</v>
      </c>
      <c r="M555" s="423">
        <v>50</v>
      </c>
      <c r="N555" s="739">
        <v>5.59</v>
      </c>
    </row>
    <row r="556" spans="1:14" ht="14.5">
      <c r="A556" s="424" t="s">
        <v>25</v>
      </c>
      <c r="B556" s="425">
        <v>20</v>
      </c>
      <c r="C556" s="426">
        <v>1.6300000000000001</v>
      </c>
      <c r="D556" s="427">
        <v>32</v>
      </c>
      <c r="E556" s="740">
        <v>7.53</v>
      </c>
      <c r="F556" s="157"/>
      <c r="G556" s="157"/>
      <c r="H556" s="157"/>
      <c r="I556" s="157"/>
      <c r="J556" s="795" t="s">
        <v>25</v>
      </c>
      <c r="K556" s="425">
        <v>66</v>
      </c>
      <c r="L556" s="426">
        <v>3.17</v>
      </c>
      <c r="M556" s="427" t="s">
        <v>187</v>
      </c>
      <c r="N556" s="740" t="s">
        <v>187</v>
      </c>
    </row>
    <row r="557" spans="1:14" ht="15" thickBot="1">
      <c r="A557" s="428" t="s">
        <v>24</v>
      </c>
      <c r="B557" s="429">
        <v>15</v>
      </c>
      <c r="C557" s="430">
        <v>0.69000000000000006</v>
      </c>
      <c r="D557" s="431">
        <v>28</v>
      </c>
      <c r="E557" s="741">
        <v>3.11</v>
      </c>
      <c r="F557" s="157"/>
      <c r="G557" s="157"/>
      <c r="H557" s="157"/>
      <c r="I557" s="157"/>
      <c r="J557" s="796" t="s">
        <v>24</v>
      </c>
      <c r="K557" s="429">
        <v>46</v>
      </c>
      <c r="L557" s="430">
        <v>1.8122621455785508</v>
      </c>
      <c r="M557" s="431">
        <v>50</v>
      </c>
      <c r="N557" s="741">
        <v>5.0080001372082554</v>
      </c>
    </row>
    <row r="558" spans="1:14" ht="15" thickBot="1">
      <c r="A558" s="1183" t="s">
        <v>195</v>
      </c>
      <c r="B558" s="1184"/>
      <c r="C558" s="1184"/>
      <c r="D558" s="1184"/>
      <c r="E558" s="1185"/>
      <c r="F558" s="157"/>
      <c r="G558" s="157"/>
      <c r="H558" s="157"/>
      <c r="I558" s="157"/>
      <c r="J558" s="1192" t="s">
        <v>195</v>
      </c>
      <c r="K558" s="1184"/>
      <c r="L558" s="1184"/>
      <c r="M558" s="1184"/>
      <c r="N558" s="1185"/>
    </row>
    <row r="559" spans="1:14" ht="14.5">
      <c r="A559" s="412" t="s">
        <v>6</v>
      </c>
      <c r="B559" s="413">
        <v>4</v>
      </c>
      <c r="C559" s="414">
        <v>1.47</v>
      </c>
      <c r="D559" s="415" t="s">
        <v>187</v>
      </c>
      <c r="E559" s="386" t="s">
        <v>187</v>
      </c>
      <c r="F559" s="157"/>
      <c r="G559" s="157"/>
      <c r="H559" s="157"/>
      <c r="I559" s="157"/>
      <c r="J559" s="792" t="s">
        <v>6</v>
      </c>
      <c r="K559" s="413">
        <v>1</v>
      </c>
      <c r="L559" s="414">
        <v>1.44</v>
      </c>
      <c r="M559" s="415">
        <v>0</v>
      </c>
      <c r="N559" s="386">
        <v>0</v>
      </c>
    </row>
    <row r="560" spans="1:14" ht="14.5">
      <c r="A560" s="416" t="s">
        <v>7</v>
      </c>
      <c r="B560" s="417">
        <v>6</v>
      </c>
      <c r="C560" s="338">
        <v>1.56</v>
      </c>
      <c r="D560" s="418" t="s">
        <v>187</v>
      </c>
      <c r="E560" s="390" t="s">
        <v>187</v>
      </c>
      <c r="F560" s="157"/>
      <c r="G560" s="157"/>
      <c r="H560" s="157"/>
      <c r="I560" s="157"/>
      <c r="J560" s="793" t="s">
        <v>7</v>
      </c>
      <c r="K560" s="417">
        <v>2</v>
      </c>
      <c r="L560" s="338">
        <v>1.24</v>
      </c>
      <c r="M560" s="418" t="s">
        <v>187</v>
      </c>
      <c r="N560" s="390" t="s">
        <v>187</v>
      </c>
    </row>
    <row r="561" spans="1:14" ht="14.5">
      <c r="A561" s="412" t="s">
        <v>8</v>
      </c>
      <c r="B561" s="419">
        <v>7</v>
      </c>
      <c r="C561" s="334">
        <v>1.94</v>
      </c>
      <c r="D561" s="415" t="s">
        <v>187</v>
      </c>
      <c r="E561" s="386" t="s">
        <v>187</v>
      </c>
      <c r="F561" s="157"/>
      <c r="G561" s="157"/>
      <c r="H561" s="157"/>
      <c r="I561" s="157"/>
      <c r="J561" s="792" t="s">
        <v>8</v>
      </c>
      <c r="K561" s="419">
        <v>18</v>
      </c>
      <c r="L561" s="334">
        <v>5.15</v>
      </c>
      <c r="M561" s="415" t="s">
        <v>187</v>
      </c>
      <c r="N561" s="386" t="s">
        <v>187</v>
      </c>
    </row>
    <row r="562" spans="1:14" ht="14.5">
      <c r="A562" s="416" t="s">
        <v>9</v>
      </c>
      <c r="B562" s="417">
        <v>5</v>
      </c>
      <c r="C562" s="338">
        <v>1.69</v>
      </c>
      <c r="D562" s="418" t="s">
        <v>187</v>
      </c>
      <c r="E562" s="390" t="s">
        <v>187</v>
      </c>
      <c r="F562" s="157"/>
      <c r="G562" s="157"/>
      <c r="H562" s="157"/>
      <c r="I562" s="157"/>
      <c r="J562" s="793" t="s">
        <v>9</v>
      </c>
      <c r="K562" s="417">
        <v>13</v>
      </c>
      <c r="L562" s="338">
        <v>5.4</v>
      </c>
      <c r="M562" s="418" t="s">
        <v>187</v>
      </c>
      <c r="N562" s="390" t="s">
        <v>187</v>
      </c>
    </row>
    <row r="563" spans="1:14" ht="14.5">
      <c r="A563" s="412" t="s">
        <v>10</v>
      </c>
      <c r="B563" s="419">
        <v>5</v>
      </c>
      <c r="C563" s="334">
        <v>1.72</v>
      </c>
      <c r="D563" s="415" t="s">
        <v>187</v>
      </c>
      <c r="E563" s="386" t="s">
        <v>187</v>
      </c>
      <c r="F563" s="157"/>
      <c r="G563" s="157"/>
      <c r="H563" s="157"/>
      <c r="I563" s="157"/>
      <c r="J563" s="792" t="s">
        <v>10</v>
      </c>
      <c r="K563" s="419">
        <v>1</v>
      </c>
      <c r="L563" s="334">
        <v>1.08</v>
      </c>
      <c r="M563" s="415" t="s">
        <v>187</v>
      </c>
      <c r="N563" s="386" t="s">
        <v>187</v>
      </c>
    </row>
    <row r="564" spans="1:14" ht="14.5">
      <c r="A564" s="416" t="s">
        <v>11</v>
      </c>
      <c r="B564" s="417">
        <v>4</v>
      </c>
      <c r="C564" s="338">
        <v>1.44</v>
      </c>
      <c r="D564" s="418" t="s">
        <v>187</v>
      </c>
      <c r="E564" s="390" t="s">
        <v>187</v>
      </c>
      <c r="F564" s="157"/>
      <c r="G564" s="157"/>
      <c r="H564" s="157"/>
      <c r="I564" s="157"/>
      <c r="J564" s="793" t="s">
        <v>11</v>
      </c>
      <c r="K564" s="417">
        <v>2</v>
      </c>
      <c r="L564" s="338">
        <v>2.14</v>
      </c>
      <c r="M564" s="418" t="s">
        <v>187</v>
      </c>
      <c r="N564" s="390" t="s">
        <v>187</v>
      </c>
    </row>
    <row r="565" spans="1:14" ht="14.5">
      <c r="A565" s="412" t="s">
        <v>12</v>
      </c>
      <c r="B565" s="419">
        <v>9</v>
      </c>
      <c r="C565" s="334">
        <v>2.15</v>
      </c>
      <c r="D565" s="415" t="s">
        <v>187</v>
      </c>
      <c r="E565" s="386" t="s">
        <v>187</v>
      </c>
      <c r="F565" s="157"/>
      <c r="G565" s="157"/>
      <c r="H565" s="157"/>
      <c r="I565" s="157"/>
      <c r="J565" s="792" t="s">
        <v>12</v>
      </c>
      <c r="K565" s="419">
        <v>5</v>
      </c>
      <c r="L565" s="334">
        <v>2.36</v>
      </c>
      <c r="M565" s="415" t="s">
        <v>187</v>
      </c>
      <c r="N565" s="386" t="s">
        <v>187</v>
      </c>
    </row>
    <row r="566" spans="1:14" ht="14.5">
      <c r="A566" s="416" t="s">
        <v>21</v>
      </c>
      <c r="B566" s="417">
        <v>11</v>
      </c>
      <c r="C566" s="338">
        <v>3.48</v>
      </c>
      <c r="D566" s="418" t="s">
        <v>187</v>
      </c>
      <c r="E566" s="390" t="s">
        <v>187</v>
      </c>
      <c r="F566" s="157"/>
      <c r="G566" s="157"/>
      <c r="H566" s="157"/>
      <c r="I566" s="157"/>
      <c r="J566" s="793" t="s">
        <v>21</v>
      </c>
      <c r="K566" s="417" t="s">
        <v>187</v>
      </c>
      <c r="L566" s="338" t="s">
        <v>187</v>
      </c>
      <c r="M566" s="418" t="s">
        <v>187</v>
      </c>
      <c r="N566" s="390" t="s">
        <v>187</v>
      </c>
    </row>
    <row r="567" spans="1:14" ht="14.5">
      <c r="A567" s="412" t="s">
        <v>13</v>
      </c>
      <c r="B567" s="419">
        <v>4</v>
      </c>
      <c r="C567" s="334">
        <v>1.33</v>
      </c>
      <c r="D567" s="415" t="s">
        <v>187</v>
      </c>
      <c r="E567" s="386" t="s">
        <v>187</v>
      </c>
      <c r="F567" s="157"/>
      <c r="G567" s="157"/>
      <c r="H567" s="157"/>
      <c r="I567" s="157"/>
      <c r="J567" s="792" t="s">
        <v>13</v>
      </c>
      <c r="K567" s="419">
        <v>5</v>
      </c>
      <c r="L567" s="334">
        <v>2.19</v>
      </c>
      <c r="M567" s="415" t="s">
        <v>187</v>
      </c>
      <c r="N567" s="386" t="s">
        <v>187</v>
      </c>
    </row>
    <row r="568" spans="1:14" ht="14.5">
      <c r="A568" s="416" t="s">
        <v>14</v>
      </c>
      <c r="B568" s="417">
        <v>2</v>
      </c>
      <c r="C568" s="338">
        <v>0.68</v>
      </c>
      <c r="D568" s="418" t="s">
        <v>187</v>
      </c>
      <c r="E568" s="390" t="s">
        <v>187</v>
      </c>
      <c r="F568" s="157"/>
      <c r="G568" s="157"/>
      <c r="H568" s="157"/>
      <c r="I568" s="157"/>
      <c r="J568" s="793" t="s">
        <v>14</v>
      </c>
      <c r="K568" s="417">
        <v>4</v>
      </c>
      <c r="L568" s="338">
        <v>1.66</v>
      </c>
      <c r="M568" s="418" t="s">
        <v>187</v>
      </c>
      <c r="N568" s="390" t="s">
        <v>187</v>
      </c>
    </row>
    <row r="569" spans="1:14" ht="14.5">
      <c r="A569" s="412" t="s">
        <v>15</v>
      </c>
      <c r="B569" s="419">
        <v>4</v>
      </c>
      <c r="C569" s="334">
        <v>1.29</v>
      </c>
      <c r="D569" s="415" t="s">
        <v>187</v>
      </c>
      <c r="E569" s="386" t="s">
        <v>187</v>
      </c>
      <c r="F569" s="157"/>
      <c r="G569" s="157"/>
      <c r="H569" s="157"/>
      <c r="I569" s="157"/>
      <c r="J569" s="792" t="s">
        <v>15</v>
      </c>
      <c r="K569" s="419">
        <v>4</v>
      </c>
      <c r="L569" s="334">
        <v>2.14</v>
      </c>
      <c r="M569" s="415" t="s">
        <v>187</v>
      </c>
      <c r="N569" s="386" t="s">
        <v>187</v>
      </c>
    </row>
    <row r="570" spans="1:14" ht="14.5">
      <c r="A570" s="416" t="s">
        <v>16</v>
      </c>
      <c r="B570" s="417">
        <v>9</v>
      </c>
      <c r="C570" s="338">
        <v>2.2800000000000002</v>
      </c>
      <c r="D570" s="418" t="s">
        <v>187</v>
      </c>
      <c r="E570" s="390" t="s">
        <v>187</v>
      </c>
      <c r="F570" s="157"/>
      <c r="G570" s="157"/>
      <c r="H570" s="157"/>
      <c r="I570" s="157"/>
      <c r="J570" s="793" t="s">
        <v>16</v>
      </c>
      <c r="K570" s="417">
        <v>7</v>
      </c>
      <c r="L570" s="338">
        <v>3.13</v>
      </c>
      <c r="M570" s="418" t="s">
        <v>187</v>
      </c>
      <c r="N570" s="390" t="s">
        <v>187</v>
      </c>
    </row>
    <row r="571" spans="1:14" ht="14.5">
      <c r="A571" s="412" t="s">
        <v>17</v>
      </c>
      <c r="B571" s="419">
        <v>3</v>
      </c>
      <c r="C571" s="334">
        <v>1.35</v>
      </c>
      <c r="D571" s="415" t="s">
        <v>187</v>
      </c>
      <c r="E571" s="386" t="s">
        <v>187</v>
      </c>
      <c r="F571" s="157"/>
      <c r="G571" s="157"/>
      <c r="H571" s="157"/>
      <c r="I571" s="157"/>
      <c r="J571" s="792" t="s">
        <v>17</v>
      </c>
      <c r="K571" s="419">
        <v>2</v>
      </c>
      <c r="L571" s="334">
        <v>1.79</v>
      </c>
      <c r="M571" s="415" t="s">
        <v>187</v>
      </c>
      <c r="N571" s="386" t="s">
        <v>187</v>
      </c>
    </row>
    <row r="572" spans="1:14" ht="14.5">
      <c r="A572" s="416" t="s">
        <v>18</v>
      </c>
      <c r="B572" s="417">
        <v>2</v>
      </c>
      <c r="C572" s="338">
        <v>0.87</v>
      </c>
      <c r="D572" s="418" t="s">
        <v>187</v>
      </c>
      <c r="E572" s="390" t="s">
        <v>187</v>
      </c>
      <c r="F572" s="157"/>
      <c r="G572" s="157"/>
      <c r="H572" s="157"/>
      <c r="I572" s="157"/>
      <c r="J572" s="793" t="s">
        <v>18</v>
      </c>
      <c r="K572" s="417" t="s">
        <v>187</v>
      </c>
      <c r="L572" s="338" t="s">
        <v>187</v>
      </c>
      <c r="M572" s="418" t="s">
        <v>187</v>
      </c>
      <c r="N572" s="390" t="s">
        <v>187</v>
      </c>
    </row>
    <row r="573" spans="1:14" ht="14.5">
      <c r="A573" s="412" t="s">
        <v>19</v>
      </c>
      <c r="B573" s="419">
        <v>3</v>
      </c>
      <c r="C573" s="334">
        <v>1.1500000000000001</v>
      </c>
      <c r="D573" s="415" t="s">
        <v>187</v>
      </c>
      <c r="E573" s="386" t="s">
        <v>187</v>
      </c>
      <c r="F573" s="157"/>
      <c r="G573" s="157"/>
      <c r="H573" s="157"/>
      <c r="I573" s="157"/>
      <c r="J573" s="792" t="s">
        <v>19</v>
      </c>
      <c r="K573" s="419">
        <v>2</v>
      </c>
      <c r="L573" s="334">
        <v>1.34</v>
      </c>
      <c r="M573" s="415" t="s">
        <v>187</v>
      </c>
      <c r="N573" s="386" t="s">
        <v>187</v>
      </c>
    </row>
    <row r="574" spans="1:14" ht="15" thickBot="1">
      <c r="A574" s="416" t="s">
        <v>20</v>
      </c>
      <c r="B574" s="417">
        <v>3</v>
      </c>
      <c r="C574" s="338">
        <v>1.41</v>
      </c>
      <c r="D574" s="418" t="s">
        <v>187</v>
      </c>
      <c r="E574" s="390" t="s">
        <v>187</v>
      </c>
      <c r="F574" s="157"/>
      <c r="G574" s="157"/>
      <c r="H574" s="157"/>
      <c r="I574" s="157"/>
      <c r="J574" s="793" t="s">
        <v>20</v>
      </c>
      <c r="K574" s="417">
        <v>3</v>
      </c>
      <c r="L574" s="338">
        <v>2.81</v>
      </c>
      <c r="M574" s="418" t="s">
        <v>187</v>
      </c>
      <c r="N574" s="390" t="s">
        <v>187</v>
      </c>
    </row>
    <row r="575" spans="1:14" ht="14.5">
      <c r="A575" s="420" t="s">
        <v>26</v>
      </c>
      <c r="B575" s="421">
        <v>4</v>
      </c>
      <c r="C575" s="422">
        <v>0.53</v>
      </c>
      <c r="D575" s="423">
        <v>5</v>
      </c>
      <c r="E575" s="739">
        <v>1.46</v>
      </c>
      <c r="F575" s="157"/>
      <c r="G575" s="157"/>
      <c r="H575" s="157"/>
      <c r="I575" s="157"/>
      <c r="J575" s="794" t="s">
        <v>26</v>
      </c>
      <c r="K575" s="421">
        <v>3</v>
      </c>
      <c r="L575" s="422">
        <v>0.72</v>
      </c>
      <c r="M575" s="423">
        <v>4</v>
      </c>
      <c r="N575" s="739">
        <v>1.96</v>
      </c>
    </row>
    <row r="576" spans="1:14" ht="14.5">
      <c r="A576" s="424" t="s">
        <v>25</v>
      </c>
      <c r="B576" s="425">
        <v>5</v>
      </c>
      <c r="C576" s="426">
        <v>0.8</v>
      </c>
      <c r="D576" s="427">
        <v>12</v>
      </c>
      <c r="E576" s="740">
        <v>4.76</v>
      </c>
      <c r="F576" s="157"/>
      <c r="G576" s="157"/>
      <c r="H576" s="157"/>
      <c r="I576" s="157"/>
      <c r="J576" s="795" t="s">
        <v>25</v>
      </c>
      <c r="K576" s="425">
        <v>11</v>
      </c>
      <c r="L576" s="426">
        <v>2.65</v>
      </c>
      <c r="M576" s="427" t="s">
        <v>187</v>
      </c>
      <c r="N576" s="740" t="s">
        <v>187</v>
      </c>
    </row>
    <row r="577" spans="1:14" ht="15" thickBot="1">
      <c r="A577" s="428" t="s">
        <v>24</v>
      </c>
      <c r="B577" s="429">
        <v>5</v>
      </c>
      <c r="C577" s="430">
        <v>0.47000000000000003</v>
      </c>
      <c r="D577" s="431">
        <v>6</v>
      </c>
      <c r="E577" s="741">
        <v>1.42</v>
      </c>
      <c r="F577" s="157"/>
      <c r="G577" s="157"/>
      <c r="H577" s="157"/>
      <c r="I577" s="157"/>
      <c r="J577" s="796" t="s">
        <v>24</v>
      </c>
      <c r="K577" s="429">
        <v>4</v>
      </c>
      <c r="L577" s="430">
        <v>0.71677825922708316</v>
      </c>
      <c r="M577" s="431">
        <v>4</v>
      </c>
      <c r="N577" s="741">
        <v>1.9027306908258463</v>
      </c>
    </row>
    <row r="578" spans="1:14" s="976" customFormat="1" ht="30.75" customHeight="1">
      <c r="A578" s="1186" t="s">
        <v>460</v>
      </c>
      <c r="B578" s="1186"/>
      <c r="C578" s="1186"/>
      <c r="D578" s="1186"/>
      <c r="E578" s="1186"/>
      <c r="F578" s="975"/>
      <c r="G578" s="975"/>
      <c r="H578" s="975"/>
      <c r="I578" s="975"/>
      <c r="J578" s="1186" t="s">
        <v>460</v>
      </c>
      <c r="K578" s="1186"/>
      <c r="L578" s="1186"/>
      <c r="M578" s="1186"/>
      <c r="N578" s="1186"/>
    </row>
    <row r="579" spans="1:14" s="976" customFormat="1" ht="15" customHeight="1">
      <c r="A579" s="1179" t="s">
        <v>186</v>
      </c>
      <c r="B579" s="1179"/>
      <c r="C579" s="1179"/>
      <c r="D579" s="1179"/>
      <c r="E579" s="1179"/>
      <c r="F579" s="975"/>
      <c r="G579" s="975"/>
      <c r="H579" s="975"/>
      <c r="I579" s="975"/>
      <c r="J579" s="1179" t="s">
        <v>186</v>
      </c>
      <c r="K579" s="1179"/>
      <c r="L579" s="1179"/>
      <c r="M579" s="1179"/>
      <c r="N579" s="1179"/>
    </row>
    <row r="580" spans="1:14" s="976" customFormat="1" ht="15" customHeight="1">
      <c r="A580" s="1179" t="s">
        <v>188</v>
      </c>
      <c r="B580" s="1179"/>
      <c r="C580" s="1179"/>
      <c r="D580" s="1179"/>
      <c r="E580" s="1179"/>
      <c r="F580" s="975"/>
      <c r="G580" s="975"/>
      <c r="H580" s="975"/>
      <c r="I580" s="975"/>
      <c r="J580" s="1179" t="s">
        <v>188</v>
      </c>
      <c r="K580" s="1179"/>
      <c r="L580" s="1179"/>
      <c r="M580" s="1179"/>
      <c r="N580" s="1179"/>
    </row>
    <row r="581" spans="1:14" s="976" customFormat="1" ht="30" customHeight="1">
      <c r="A581" s="1121" t="s">
        <v>357</v>
      </c>
      <c r="B581" s="1121"/>
      <c r="C581" s="1121"/>
      <c r="D581" s="1121"/>
      <c r="E581" s="1121"/>
      <c r="F581" s="975"/>
      <c r="G581" s="975"/>
      <c r="H581" s="975"/>
      <c r="I581" s="975"/>
      <c r="J581" s="1121" t="s">
        <v>358</v>
      </c>
      <c r="K581" s="1121"/>
      <c r="L581" s="1121"/>
      <c r="M581" s="1121"/>
      <c r="N581" s="1121"/>
    </row>
    <row r="582" spans="1:14">
      <c r="A582" s="351"/>
      <c r="B582" s="351"/>
      <c r="C582" s="351"/>
      <c r="D582" s="351"/>
      <c r="E582" s="351"/>
      <c r="F582" s="351"/>
      <c r="G582" s="351"/>
      <c r="H582" s="351"/>
      <c r="I582" s="351"/>
      <c r="J582" s="351"/>
      <c r="K582" s="351"/>
      <c r="L582" s="351"/>
      <c r="M582" s="351"/>
      <c r="N582" s="351"/>
    </row>
    <row r="583" spans="1:14">
      <c r="A583" s="351"/>
      <c r="B583" s="351"/>
      <c r="C583" s="351"/>
      <c r="D583" s="351"/>
      <c r="E583" s="351"/>
      <c r="F583" s="351"/>
      <c r="G583" s="351"/>
      <c r="H583" s="351"/>
      <c r="I583" s="351"/>
      <c r="J583" s="351"/>
      <c r="K583" s="351"/>
      <c r="L583" s="351"/>
      <c r="M583" s="351"/>
      <c r="N583" s="351"/>
    </row>
    <row r="584" spans="1:14">
      <c r="A584" s="351"/>
      <c r="B584" s="351"/>
      <c r="C584" s="351"/>
      <c r="D584" s="351"/>
      <c r="E584" s="351"/>
      <c r="F584" s="351"/>
      <c r="G584" s="351"/>
      <c r="H584" s="351"/>
      <c r="I584" s="351"/>
      <c r="J584" s="351"/>
      <c r="K584" s="351"/>
      <c r="L584" s="351"/>
      <c r="M584" s="351"/>
      <c r="N584" s="351"/>
    </row>
    <row r="585" spans="1:14" ht="14.5">
      <c r="A585" s="157"/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</row>
    <row r="586" spans="1:14" ht="14.5">
      <c r="A586" s="157"/>
      <c r="B586" s="157"/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</row>
    <row r="587" spans="1:14" ht="14.5">
      <c r="A587" s="157"/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</row>
    <row r="588" spans="1:14" ht="14.5">
      <c r="A588" s="5"/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</row>
    <row r="589" spans="1:14" ht="14.5">
      <c r="A589" s="157"/>
      <c r="B589" s="157"/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</row>
    <row r="590" spans="1:14" ht="14.5">
      <c r="A590" s="157"/>
      <c r="B590" s="157"/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</row>
    <row r="591" spans="1:14" ht="14.5">
      <c r="A591" s="157"/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</row>
    <row r="592" spans="1:14" ht="14.5">
      <c r="A592" s="157"/>
      <c r="B592" s="157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</row>
    <row r="593" spans="1:14" ht="14.5">
      <c r="A593" s="157"/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</row>
    <row r="594" spans="1:14" ht="14.5">
      <c r="A594" s="157"/>
      <c r="B594" s="157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</row>
    <row r="595" spans="1:14" ht="14.5">
      <c r="A595" s="157"/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</row>
    <row r="596" spans="1:14" ht="14.5">
      <c r="A596" s="157"/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</row>
    <row r="597" spans="1:14" ht="14.5">
      <c r="A597" s="157"/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</row>
    <row r="598" spans="1:14" ht="14.5">
      <c r="A598" s="157"/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</row>
    <row r="599" spans="1:14" ht="14.5">
      <c r="A599" s="157"/>
      <c r="B599" s="157"/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</row>
    <row r="600" spans="1:14" ht="14.5">
      <c r="A600" s="157"/>
      <c r="B600" s="157"/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</row>
    <row r="619" spans="1:1">
      <c r="A619" s="33" t="s">
        <v>364</v>
      </c>
    </row>
    <row r="620" spans="1:1">
      <c r="A620" s="57" t="s">
        <v>365</v>
      </c>
    </row>
  </sheetData>
  <mergeCells count="95">
    <mergeCell ref="A298:E298"/>
    <mergeCell ref="J518:N518"/>
    <mergeCell ref="J538:N538"/>
    <mergeCell ref="J558:N558"/>
    <mergeCell ref="A358:E358"/>
    <mergeCell ref="A378:E378"/>
    <mergeCell ref="A398:E398"/>
    <mergeCell ref="A558:E558"/>
    <mergeCell ref="J418:N418"/>
    <mergeCell ref="J438:N438"/>
    <mergeCell ref="J458:N458"/>
    <mergeCell ref="J478:N478"/>
    <mergeCell ref="J498:N498"/>
    <mergeCell ref="A518:E518"/>
    <mergeCell ref="A538:E538"/>
    <mergeCell ref="A498:E498"/>
    <mergeCell ref="J579:N579"/>
    <mergeCell ref="J580:N580"/>
    <mergeCell ref="J581:N581"/>
    <mergeCell ref="A581:E581"/>
    <mergeCell ref="A580:E580"/>
    <mergeCell ref="A579:E579"/>
    <mergeCell ref="A247:E247"/>
    <mergeCell ref="J207:N207"/>
    <mergeCell ref="J27:N27"/>
    <mergeCell ref="A294:E294"/>
    <mergeCell ref="J294:N294"/>
    <mergeCell ref="K295:L295"/>
    <mergeCell ref="M295:N295"/>
    <mergeCell ref="K297:N297"/>
    <mergeCell ref="J3:N3"/>
    <mergeCell ref="A288:E288"/>
    <mergeCell ref="A289:E289"/>
    <mergeCell ref="A290:E290"/>
    <mergeCell ref="J288:N288"/>
    <mergeCell ref="J289:N289"/>
    <mergeCell ref="J290:N290"/>
    <mergeCell ref="A3:E3"/>
    <mergeCell ref="J67:N67"/>
    <mergeCell ref="A167:E167"/>
    <mergeCell ref="A187:E187"/>
    <mergeCell ref="A207:E207"/>
    <mergeCell ref="A227:E227"/>
    <mergeCell ref="J378:N378"/>
    <mergeCell ref="A438:E438"/>
    <mergeCell ref="A458:E458"/>
    <mergeCell ref="A478:E478"/>
    <mergeCell ref="A318:E318"/>
    <mergeCell ref="A338:E338"/>
    <mergeCell ref="A418:E418"/>
    <mergeCell ref="J398:N398"/>
    <mergeCell ref="J318:N318"/>
    <mergeCell ref="J298:N298"/>
    <mergeCell ref="J338:N338"/>
    <mergeCell ref="J358:N358"/>
    <mergeCell ref="AQ112:AU112"/>
    <mergeCell ref="A107:E107"/>
    <mergeCell ref="A127:E127"/>
    <mergeCell ref="A147:E147"/>
    <mergeCell ref="J107:N107"/>
    <mergeCell ref="J287:N287"/>
    <mergeCell ref="A267:E267"/>
    <mergeCell ref="A287:E287"/>
    <mergeCell ref="A295:A297"/>
    <mergeCell ref="B295:C295"/>
    <mergeCell ref="D295:E295"/>
    <mergeCell ref="B297:E297"/>
    <mergeCell ref="J295:J297"/>
    <mergeCell ref="B4:C4"/>
    <mergeCell ref="D4:E4"/>
    <mergeCell ref="B6:E6"/>
    <mergeCell ref="J87:N87"/>
    <mergeCell ref="J4:J6"/>
    <mergeCell ref="K4:L4"/>
    <mergeCell ref="M4:N4"/>
    <mergeCell ref="K6:N6"/>
    <mergeCell ref="J7:N7"/>
    <mergeCell ref="A27:E27"/>
    <mergeCell ref="J47:N47"/>
    <mergeCell ref="A578:E578"/>
    <mergeCell ref="J578:N578"/>
    <mergeCell ref="A1:N1"/>
    <mergeCell ref="A292:N292"/>
    <mergeCell ref="J227:N227"/>
    <mergeCell ref="J247:N247"/>
    <mergeCell ref="J267:N267"/>
    <mergeCell ref="A7:E7"/>
    <mergeCell ref="A47:E47"/>
    <mergeCell ref="A67:E67"/>
    <mergeCell ref="A87:E87"/>
    <mergeCell ref="J127:N127"/>
    <mergeCell ref="J147:N147"/>
    <mergeCell ref="J167:N167"/>
    <mergeCell ref="J187:N187"/>
    <mergeCell ref="A4:A6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="80" zoomScaleNormal="80" workbookViewId="0">
      <selection sqref="A1:H1"/>
    </sheetView>
  </sheetViews>
  <sheetFormatPr baseColWidth="10" defaultColWidth="11" defaultRowHeight="14"/>
  <cols>
    <col min="1" max="1" width="21.75" style="30" customWidth="1"/>
    <col min="2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409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4.5">
      <c r="A3" s="1089" t="s">
        <v>584</v>
      </c>
      <c r="B3" s="1089"/>
      <c r="C3" s="1089"/>
      <c r="D3" s="1089"/>
      <c r="E3" s="1089"/>
      <c r="F3" s="1089"/>
      <c r="G3" s="1089"/>
      <c r="H3" s="1089"/>
      <c r="I3" s="157"/>
    </row>
    <row r="4" spans="1:22" ht="14.5">
      <c r="A4" s="1093" t="s">
        <v>5</v>
      </c>
      <c r="B4" s="797" t="s">
        <v>179</v>
      </c>
      <c r="C4" s="797" t="s">
        <v>180</v>
      </c>
      <c r="D4" s="797" t="s">
        <v>181</v>
      </c>
      <c r="E4" s="797" t="s">
        <v>99</v>
      </c>
      <c r="F4" s="797" t="s">
        <v>172</v>
      </c>
      <c r="G4" s="797" t="s">
        <v>182</v>
      </c>
      <c r="H4" s="797" t="s">
        <v>183</v>
      </c>
      <c r="I4" s="157"/>
    </row>
    <row r="5" spans="1:22" s="55" customFormat="1" ht="15" thickBot="1">
      <c r="A5" s="1172"/>
      <c r="B5" s="1044" t="s">
        <v>323</v>
      </c>
      <c r="C5" s="1044"/>
      <c r="D5" s="1044"/>
      <c r="E5" s="1044"/>
      <c r="F5" s="1044"/>
      <c r="G5" s="1044"/>
      <c r="H5" s="1044"/>
      <c r="I5" s="157"/>
    </row>
    <row r="6" spans="1:22" ht="14.5">
      <c r="A6" s="88" t="s">
        <v>6</v>
      </c>
      <c r="B6" s="383">
        <v>19</v>
      </c>
      <c r="C6" s="384">
        <v>13</v>
      </c>
      <c r="D6" s="384">
        <v>33</v>
      </c>
      <c r="E6" s="385">
        <v>22.400000000000002</v>
      </c>
      <c r="F6" s="386">
        <v>0.38</v>
      </c>
      <c r="G6" s="384">
        <v>1</v>
      </c>
      <c r="H6" s="737">
        <v>60</v>
      </c>
      <c r="I6" s="157"/>
    </row>
    <row r="7" spans="1:22" ht="14.5">
      <c r="A7" s="98" t="s">
        <v>7</v>
      </c>
      <c r="B7" s="387">
        <v>18</v>
      </c>
      <c r="C7" s="388">
        <v>13</v>
      </c>
      <c r="D7" s="388">
        <v>33</v>
      </c>
      <c r="E7" s="389">
        <v>22.3</v>
      </c>
      <c r="F7" s="390">
        <v>0.39</v>
      </c>
      <c r="G7" s="388">
        <v>1</v>
      </c>
      <c r="H7" s="738">
        <v>64</v>
      </c>
      <c r="I7" s="157"/>
    </row>
    <row r="8" spans="1:22" ht="14.5">
      <c r="A8" s="88" t="s">
        <v>8</v>
      </c>
      <c r="B8" s="383">
        <v>14</v>
      </c>
      <c r="C8" s="384">
        <v>12</v>
      </c>
      <c r="D8" s="384">
        <v>18</v>
      </c>
      <c r="E8" s="385">
        <v>16.400000000000002</v>
      </c>
      <c r="F8" s="386">
        <v>0.39</v>
      </c>
      <c r="G8" s="384">
        <v>1</v>
      </c>
      <c r="H8" s="737">
        <v>53</v>
      </c>
      <c r="I8" s="157"/>
    </row>
    <row r="9" spans="1:22" ht="14.5">
      <c r="A9" s="98" t="s">
        <v>9</v>
      </c>
      <c r="B9" s="387">
        <v>13</v>
      </c>
      <c r="C9" s="388">
        <v>12</v>
      </c>
      <c r="D9" s="388">
        <v>15</v>
      </c>
      <c r="E9" s="389">
        <v>14.4</v>
      </c>
      <c r="F9" s="390">
        <v>0.19</v>
      </c>
      <c r="G9" s="388">
        <v>1</v>
      </c>
      <c r="H9" s="738">
        <v>48</v>
      </c>
      <c r="I9" s="157"/>
    </row>
    <row r="10" spans="1:22" ht="14.5">
      <c r="A10" s="88" t="s">
        <v>10</v>
      </c>
      <c r="B10" s="383">
        <v>16</v>
      </c>
      <c r="C10" s="384">
        <v>12</v>
      </c>
      <c r="D10" s="384">
        <v>24</v>
      </c>
      <c r="E10" s="385">
        <v>19</v>
      </c>
      <c r="F10" s="386">
        <v>0.41000000000000003</v>
      </c>
      <c r="G10" s="384">
        <v>1</v>
      </c>
      <c r="H10" s="737">
        <v>48</v>
      </c>
      <c r="I10" s="157"/>
    </row>
    <row r="11" spans="1:22" ht="14.5">
      <c r="A11" s="98" t="s">
        <v>11</v>
      </c>
      <c r="B11" s="387">
        <v>13</v>
      </c>
      <c r="C11" s="388">
        <v>12</v>
      </c>
      <c r="D11" s="388">
        <v>18</v>
      </c>
      <c r="E11" s="389">
        <v>15.9</v>
      </c>
      <c r="F11" s="390">
        <v>0.28999999999999998</v>
      </c>
      <c r="G11" s="388">
        <v>1</v>
      </c>
      <c r="H11" s="738">
        <v>67</v>
      </c>
      <c r="I11" s="157"/>
    </row>
    <row r="12" spans="1:22" ht="14.5">
      <c r="A12" s="88" t="s">
        <v>12</v>
      </c>
      <c r="B12" s="383">
        <v>15</v>
      </c>
      <c r="C12" s="384">
        <v>12</v>
      </c>
      <c r="D12" s="384">
        <v>24</v>
      </c>
      <c r="E12" s="385">
        <v>19.200000000000003</v>
      </c>
      <c r="F12" s="386">
        <v>0.37</v>
      </c>
      <c r="G12" s="384">
        <v>1</v>
      </c>
      <c r="H12" s="737">
        <v>70</v>
      </c>
      <c r="I12" s="157"/>
    </row>
    <row r="13" spans="1:22" ht="14.5">
      <c r="A13" s="98" t="s">
        <v>21</v>
      </c>
      <c r="B13" s="387">
        <v>12</v>
      </c>
      <c r="C13" s="388">
        <v>12</v>
      </c>
      <c r="D13" s="388">
        <v>14</v>
      </c>
      <c r="E13" s="389">
        <v>14</v>
      </c>
      <c r="F13" s="390">
        <v>0.22</v>
      </c>
      <c r="G13" s="388">
        <v>1</v>
      </c>
      <c r="H13" s="738">
        <v>48</v>
      </c>
      <c r="I13" s="157"/>
    </row>
    <row r="14" spans="1:22" ht="14.5">
      <c r="A14" s="88" t="s">
        <v>13</v>
      </c>
      <c r="B14" s="383">
        <v>17</v>
      </c>
      <c r="C14" s="384">
        <v>12</v>
      </c>
      <c r="D14" s="384">
        <v>25</v>
      </c>
      <c r="E14" s="385">
        <v>20.100000000000001</v>
      </c>
      <c r="F14" s="386">
        <v>0.34</v>
      </c>
      <c r="G14" s="384">
        <v>1</v>
      </c>
      <c r="H14" s="737">
        <v>55</v>
      </c>
      <c r="I14" s="157"/>
    </row>
    <row r="15" spans="1:22" ht="14.5">
      <c r="A15" s="98" t="s">
        <v>14</v>
      </c>
      <c r="B15" s="387">
        <v>20</v>
      </c>
      <c r="C15" s="388">
        <v>13</v>
      </c>
      <c r="D15" s="388">
        <v>30</v>
      </c>
      <c r="E15" s="389">
        <v>21.400000000000002</v>
      </c>
      <c r="F15" s="390">
        <v>0.38</v>
      </c>
      <c r="G15" s="388">
        <v>1</v>
      </c>
      <c r="H15" s="738">
        <v>56</v>
      </c>
      <c r="I15" s="157"/>
    </row>
    <row r="16" spans="1:22" ht="14.5">
      <c r="A16" s="88" t="s">
        <v>15</v>
      </c>
      <c r="B16" s="383">
        <v>22</v>
      </c>
      <c r="C16" s="384">
        <v>13</v>
      </c>
      <c r="D16" s="384">
        <v>26</v>
      </c>
      <c r="E16" s="385">
        <v>20.700000000000003</v>
      </c>
      <c r="F16" s="386">
        <v>0.33</v>
      </c>
      <c r="G16" s="384">
        <v>1</v>
      </c>
      <c r="H16" s="737">
        <v>62</v>
      </c>
      <c r="I16" s="157"/>
    </row>
    <row r="17" spans="1:9" ht="14.5">
      <c r="A17" s="98" t="s">
        <v>16</v>
      </c>
      <c r="B17" s="387">
        <v>16</v>
      </c>
      <c r="C17" s="388">
        <v>12</v>
      </c>
      <c r="D17" s="388">
        <v>26</v>
      </c>
      <c r="E17" s="389">
        <v>20</v>
      </c>
      <c r="F17" s="390">
        <v>0.45</v>
      </c>
      <c r="G17" s="388">
        <v>3</v>
      </c>
      <c r="H17" s="738">
        <v>72</v>
      </c>
      <c r="I17" s="157"/>
    </row>
    <row r="18" spans="1:9" ht="14.5">
      <c r="A18" s="88" t="s">
        <v>17</v>
      </c>
      <c r="B18" s="383">
        <v>14</v>
      </c>
      <c r="C18" s="384">
        <v>12</v>
      </c>
      <c r="D18" s="384">
        <v>18</v>
      </c>
      <c r="E18" s="385">
        <v>16</v>
      </c>
      <c r="F18" s="386">
        <v>0.25</v>
      </c>
      <c r="G18" s="384">
        <v>1</v>
      </c>
      <c r="H18" s="737">
        <v>62</v>
      </c>
      <c r="I18" s="157"/>
    </row>
    <row r="19" spans="1:9" ht="14.5">
      <c r="A19" s="98" t="s">
        <v>18</v>
      </c>
      <c r="B19" s="387">
        <v>12</v>
      </c>
      <c r="C19" s="388">
        <v>11</v>
      </c>
      <c r="D19" s="388">
        <v>13</v>
      </c>
      <c r="E19" s="389">
        <v>13.3</v>
      </c>
      <c r="F19" s="390">
        <v>0.17</v>
      </c>
      <c r="G19" s="388">
        <v>1</v>
      </c>
      <c r="H19" s="738">
        <v>54</v>
      </c>
      <c r="I19" s="157"/>
    </row>
    <row r="20" spans="1:9" ht="14.5">
      <c r="A20" s="88" t="s">
        <v>19</v>
      </c>
      <c r="B20" s="383">
        <v>15</v>
      </c>
      <c r="C20" s="384">
        <v>12</v>
      </c>
      <c r="D20" s="384">
        <v>23</v>
      </c>
      <c r="E20" s="385">
        <v>18.7</v>
      </c>
      <c r="F20" s="386">
        <v>0.38</v>
      </c>
      <c r="G20" s="384">
        <v>1</v>
      </c>
      <c r="H20" s="737">
        <v>51</v>
      </c>
      <c r="I20" s="157"/>
    </row>
    <row r="21" spans="1:9" ht="15" thickBot="1">
      <c r="A21" s="98" t="s">
        <v>20</v>
      </c>
      <c r="B21" s="387">
        <v>13</v>
      </c>
      <c r="C21" s="388">
        <v>12</v>
      </c>
      <c r="D21" s="388">
        <v>16</v>
      </c>
      <c r="E21" s="389">
        <v>15.200000000000001</v>
      </c>
      <c r="F21" s="390">
        <v>0.21</v>
      </c>
      <c r="G21" s="388">
        <v>1</v>
      </c>
      <c r="H21" s="738">
        <v>65</v>
      </c>
      <c r="I21" s="157"/>
    </row>
    <row r="22" spans="1:9" ht="14.5">
      <c r="A22" s="339" t="s">
        <v>26</v>
      </c>
      <c r="B22" s="366">
        <v>18</v>
      </c>
      <c r="C22" s="367">
        <v>13</v>
      </c>
      <c r="D22" s="367">
        <v>29</v>
      </c>
      <c r="E22" s="368">
        <v>21</v>
      </c>
      <c r="F22" s="369">
        <v>0.15</v>
      </c>
      <c r="G22" s="367">
        <v>1</v>
      </c>
      <c r="H22" s="370">
        <v>72</v>
      </c>
      <c r="I22" s="157"/>
    </row>
    <row r="23" spans="1:9" ht="14.5">
      <c r="A23" s="341" t="s">
        <v>25</v>
      </c>
      <c r="B23" s="371">
        <v>13</v>
      </c>
      <c r="C23" s="372">
        <v>12</v>
      </c>
      <c r="D23" s="372">
        <v>16</v>
      </c>
      <c r="E23" s="373">
        <v>15.4</v>
      </c>
      <c r="F23" s="374">
        <v>0.14000000000000001</v>
      </c>
      <c r="G23" s="372">
        <v>1</v>
      </c>
      <c r="H23" s="375">
        <v>65</v>
      </c>
      <c r="I23" s="157"/>
    </row>
    <row r="24" spans="1:9" ht="15" thickBot="1">
      <c r="A24" s="262" t="s">
        <v>24</v>
      </c>
      <c r="B24" s="376">
        <v>16</v>
      </c>
      <c r="C24" s="377">
        <v>12</v>
      </c>
      <c r="D24" s="377">
        <v>25</v>
      </c>
      <c r="E24" s="378">
        <v>19.700000000000003</v>
      </c>
      <c r="F24" s="379">
        <v>0.13</v>
      </c>
      <c r="G24" s="377">
        <v>1</v>
      </c>
      <c r="H24" s="380">
        <v>72</v>
      </c>
      <c r="I24" s="157"/>
    </row>
    <row r="25" spans="1:9" ht="14.5">
      <c r="A25" s="1202" t="s">
        <v>461</v>
      </c>
      <c r="B25" s="1203"/>
      <c r="C25" s="1203"/>
      <c r="D25" s="1203"/>
      <c r="E25" s="1203"/>
      <c r="F25" s="1203"/>
      <c r="G25" s="1203"/>
      <c r="H25" s="1203"/>
      <c r="I25" s="157"/>
    </row>
    <row r="26" spans="1:9" ht="14.5">
      <c r="A26" s="1204" t="s">
        <v>326</v>
      </c>
      <c r="B26" s="1205"/>
      <c r="C26" s="1205"/>
      <c r="D26" s="1205"/>
      <c r="E26" s="1205"/>
      <c r="F26" s="1205"/>
      <c r="G26" s="1205"/>
      <c r="H26" s="1205"/>
      <c r="I26" s="157"/>
    </row>
    <row r="27" spans="1:9" ht="14.5">
      <c r="A27" s="1206" t="s">
        <v>324</v>
      </c>
      <c r="B27" s="1188"/>
      <c r="C27" s="1188"/>
      <c r="D27" s="1188"/>
      <c r="E27" s="1188"/>
      <c r="F27" s="1188"/>
      <c r="G27" s="1188"/>
      <c r="H27" s="1188"/>
      <c r="I27" s="157"/>
    </row>
    <row r="28" spans="1:9" ht="14.5">
      <c r="A28" s="410"/>
      <c r="B28" s="157"/>
      <c r="C28" s="157"/>
      <c r="D28" s="157"/>
      <c r="E28" s="157"/>
      <c r="F28" s="157"/>
      <c r="G28" s="157"/>
      <c r="H28" s="157"/>
      <c r="I28" s="157"/>
    </row>
    <row r="29" spans="1:9" ht="23.5">
      <c r="A29" s="1050">
        <v>2019</v>
      </c>
      <c r="B29" s="1050"/>
      <c r="C29" s="1050"/>
      <c r="D29" s="1050"/>
      <c r="E29" s="1050"/>
      <c r="F29" s="1050"/>
      <c r="G29" s="1050"/>
      <c r="H29" s="1050"/>
      <c r="I29" s="409"/>
    </row>
    <row r="30" spans="1:9" ht="14.5">
      <c r="A30" s="157"/>
      <c r="B30" s="157"/>
      <c r="C30" s="157"/>
      <c r="D30" s="157"/>
      <c r="E30" s="157"/>
      <c r="F30" s="157"/>
      <c r="G30" s="157"/>
      <c r="H30" s="157"/>
      <c r="I30" s="157"/>
    </row>
    <row r="31" spans="1:9" ht="14.5">
      <c r="A31" s="1089" t="s">
        <v>585</v>
      </c>
      <c r="B31" s="1089"/>
      <c r="C31" s="1089"/>
      <c r="D31" s="1089"/>
      <c r="E31" s="1089"/>
      <c r="F31" s="1089"/>
      <c r="G31" s="1089"/>
      <c r="H31" s="1089"/>
      <c r="I31" s="157"/>
    </row>
    <row r="32" spans="1:9" ht="14.5">
      <c r="A32" s="1093" t="s">
        <v>5</v>
      </c>
      <c r="B32" s="797" t="s">
        <v>179</v>
      </c>
      <c r="C32" s="797" t="s">
        <v>180</v>
      </c>
      <c r="D32" s="797" t="s">
        <v>181</v>
      </c>
      <c r="E32" s="797" t="s">
        <v>99</v>
      </c>
      <c r="F32" s="797" t="s">
        <v>172</v>
      </c>
      <c r="G32" s="797" t="s">
        <v>182</v>
      </c>
      <c r="H32" s="797" t="s">
        <v>183</v>
      </c>
      <c r="I32" s="157"/>
    </row>
    <row r="33" spans="1:9" s="55" customFormat="1" ht="15" thickBot="1">
      <c r="A33" s="1172"/>
      <c r="B33" s="1044" t="s">
        <v>323</v>
      </c>
      <c r="C33" s="1044"/>
      <c r="D33" s="1044"/>
      <c r="E33" s="1044"/>
      <c r="F33" s="1044"/>
      <c r="G33" s="1044"/>
      <c r="H33" s="1044"/>
      <c r="I33" s="157"/>
    </row>
    <row r="34" spans="1:9" ht="14.5">
      <c r="A34" s="88" t="s">
        <v>6</v>
      </c>
      <c r="B34" s="383">
        <v>20</v>
      </c>
      <c r="C34" s="384">
        <v>13</v>
      </c>
      <c r="D34" s="384">
        <v>33</v>
      </c>
      <c r="E34" s="385">
        <v>22.400000000000002</v>
      </c>
      <c r="F34" s="386">
        <v>0.38</v>
      </c>
      <c r="G34" s="384">
        <v>1</v>
      </c>
      <c r="H34" s="737">
        <v>70</v>
      </c>
      <c r="I34" s="157"/>
    </row>
    <row r="35" spans="1:9" ht="14.5">
      <c r="A35" s="98" t="s">
        <v>7</v>
      </c>
      <c r="B35" s="387">
        <v>18</v>
      </c>
      <c r="C35" s="388">
        <v>12</v>
      </c>
      <c r="D35" s="388">
        <v>32</v>
      </c>
      <c r="E35" s="389">
        <v>21.6</v>
      </c>
      <c r="F35" s="390">
        <v>0.4</v>
      </c>
      <c r="G35" s="388">
        <v>1</v>
      </c>
      <c r="H35" s="738">
        <v>64</v>
      </c>
      <c r="I35" s="157"/>
    </row>
    <row r="36" spans="1:9" ht="14.5">
      <c r="A36" s="88" t="s">
        <v>8</v>
      </c>
      <c r="B36" s="383">
        <v>13</v>
      </c>
      <c r="C36" s="384">
        <v>12</v>
      </c>
      <c r="D36" s="384">
        <v>18</v>
      </c>
      <c r="E36" s="385">
        <v>15.8</v>
      </c>
      <c r="F36" s="386">
        <v>0.34</v>
      </c>
      <c r="G36" s="384">
        <v>1</v>
      </c>
      <c r="H36" s="737">
        <v>68</v>
      </c>
      <c r="I36" s="157"/>
    </row>
    <row r="37" spans="1:9" ht="14.5">
      <c r="A37" s="98" t="s">
        <v>9</v>
      </c>
      <c r="B37" s="387">
        <v>13</v>
      </c>
      <c r="C37" s="388">
        <v>12</v>
      </c>
      <c r="D37" s="388">
        <v>16</v>
      </c>
      <c r="E37" s="389">
        <v>14.9</v>
      </c>
      <c r="F37" s="390">
        <v>0.24</v>
      </c>
      <c r="G37" s="388">
        <v>1</v>
      </c>
      <c r="H37" s="738">
        <v>73</v>
      </c>
      <c r="I37" s="157"/>
    </row>
    <row r="38" spans="1:9" ht="14.5">
      <c r="A38" s="88" t="s">
        <v>10</v>
      </c>
      <c r="B38" s="383">
        <v>17</v>
      </c>
      <c r="C38" s="384">
        <v>12</v>
      </c>
      <c r="D38" s="384">
        <v>24</v>
      </c>
      <c r="E38" s="385">
        <v>19.600000000000001</v>
      </c>
      <c r="F38" s="386">
        <v>0.44</v>
      </c>
      <c r="G38" s="384">
        <v>1</v>
      </c>
      <c r="H38" s="737">
        <v>75</v>
      </c>
      <c r="I38" s="157"/>
    </row>
    <row r="39" spans="1:9" ht="14.5">
      <c r="A39" s="98" t="s">
        <v>11</v>
      </c>
      <c r="B39" s="387">
        <v>13</v>
      </c>
      <c r="C39" s="388">
        <v>12</v>
      </c>
      <c r="D39" s="388">
        <v>18</v>
      </c>
      <c r="E39" s="389">
        <v>15.700000000000001</v>
      </c>
      <c r="F39" s="390">
        <v>0.28999999999999998</v>
      </c>
      <c r="G39" s="388">
        <v>1</v>
      </c>
      <c r="H39" s="738">
        <v>60</v>
      </c>
      <c r="I39" s="157"/>
    </row>
    <row r="40" spans="1:9" ht="14.5">
      <c r="A40" s="88" t="s">
        <v>12</v>
      </c>
      <c r="B40" s="383">
        <v>15</v>
      </c>
      <c r="C40" s="384">
        <v>12</v>
      </c>
      <c r="D40" s="384">
        <v>25</v>
      </c>
      <c r="E40" s="385">
        <v>19.400000000000002</v>
      </c>
      <c r="F40" s="386">
        <v>0.37</v>
      </c>
      <c r="G40" s="384">
        <v>2</v>
      </c>
      <c r="H40" s="737">
        <v>60</v>
      </c>
      <c r="I40" s="157"/>
    </row>
    <row r="41" spans="1:9" ht="14.5">
      <c r="A41" s="98" t="s">
        <v>21</v>
      </c>
      <c r="B41" s="387">
        <v>12</v>
      </c>
      <c r="C41" s="388">
        <v>12</v>
      </c>
      <c r="D41" s="388">
        <v>14</v>
      </c>
      <c r="E41" s="389">
        <v>14.3</v>
      </c>
      <c r="F41" s="390">
        <v>0.27</v>
      </c>
      <c r="G41" s="388">
        <v>2</v>
      </c>
      <c r="H41" s="738">
        <v>50</v>
      </c>
      <c r="I41" s="157"/>
    </row>
    <row r="42" spans="1:9" ht="14.5">
      <c r="A42" s="88" t="s">
        <v>13</v>
      </c>
      <c r="B42" s="383">
        <v>18</v>
      </c>
      <c r="C42" s="384">
        <v>12</v>
      </c>
      <c r="D42" s="384">
        <v>28</v>
      </c>
      <c r="E42" s="385">
        <v>20.5</v>
      </c>
      <c r="F42" s="386">
        <v>0.38</v>
      </c>
      <c r="G42" s="384">
        <v>1</v>
      </c>
      <c r="H42" s="737">
        <v>56</v>
      </c>
      <c r="I42" s="157"/>
    </row>
    <row r="43" spans="1:9" ht="14.5">
      <c r="A43" s="98" t="s">
        <v>14</v>
      </c>
      <c r="B43" s="387">
        <v>21</v>
      </c>
      <c r="C43" s="388">
        <v>12</v>
      </c>
      <c r="D43" s="388">
        <v>30</v>
      </c>
      <c r="E43" s="389">
        <v>21.700000000000003</v>
      </c>
      <c r="F43" s="390">
        <v>0.38</v>
      </c>
      <c r="G43" s="388">
        <v>1</v>
      </c>
      <c r="H43" s="738">
        <v>60</v>
      </c>
      <c r="I43" s="157"/>
    </row>
    <row r="44" spans="1:9" ht="14.5">
      <c r="A44" s="88" t="s">
        <v>15</v>
      </c>
      <c r="B44" s="383">
        <v>20</v>
      </c>
      <c r="C44" s="384">
        <v>12</v>
      </c>
      <c r="D44" s="384">
        <v>25</v>
      </c>
      <c r="E44" s="385">
        <v>20.200000000000003</v>
      </c>
      <c r="F44" s="386">
        <v>0.34</v>
      </c>
      <c r="G44" s="384">
        <v>2</v>
      </c>
      <c r="H44" s="737">
        <v>76</v>
      </c>
      <c r="I44" s="157"/>
    </row>
    <row r="45" spans="1:9" ht="14.5">
      <c r="A45" s="98" t="s">
        <v>16</v>
      </c>
      <c r="B45" s="387">
        <v>16</v>
      </c>
      <c r="C45" s="388">
        <v>12</v>
      </c>
      <c r="D45" s="388">
        <v>30</v>
      </c>
      <c r="E45" s="389">
        <v>20.200000000000003</v>
      </c>
      <c r="F45" s="390">
        <v>0.48</v>
      </c>
      <c r="G45" s="388">
        <v>1</v>
      </c>
      <c r="H45" s="738">
        <v>60</v>
      </c>
      <c r="I45" s="157"/>
    </row>
    <row r="46" spans="1:9" ht="14.5">
      <c r="A46" s="88" t="s">
        <v>17</v>
      </c>
      <c r="B46" s="383">
        <v>13</v>
      </c>
      <c r="C46" s="384">
        <v>12</v>
      </c>
      <c r="D46" s="384">
        <v>17</v>
      </c>
      <c r="E46" s="385">
        <v>15.5</v>
      </c>
      <c r="F46" s="386">
        <v>0.21</v>
      </c>
      <c r="G46" s="384">
        <v>1</v>
      </c>
      <c r="H46" s="737">
        <v>60</v>
      </c>
      <c r="I46" s="157"/>
    </row>
    <row r="47" spans="1:9" ht="14.5">
      <c r="A47" s="98" t="s">
        <v>18</v>
      </c>
      <c r="B47" s="387">
        <v>12</v>
      </c>
      <c r="C47" s="388">
        <v>11</v>
      </c>
      <c r="D47" s="388">
        <v>14</v>
      </c>
      <c r="E47" s="389">
        <v>13.5</v>
      </c>
      <c r="F47" s="390">
        <v>0.24</v>
      </c>
      <c r="G47" s="388">
        <v>1</v>
      </c>
      <c r="H47" s="738">
        <v>48</v>
      </c>
      <c r="I47" s="157"/>
    </row>
    <row r="48" spans="1:9" ht="14.5">
      <c r="A48" s="88" t="s">
        <v>19</v>
      </c>
      <c r="B48" s="383">
        <v>15</v>
      </c>
      <c r="C48" s="384">
        <v>12</v>
      </c>
      <c r="D48" s="384">
        <v>24</v>
      </c>
      <c r="E48" s="385">
        <v>19</v>
      </c>
      <c r="F48" s="386">
        <v>0.4</v>
      </c>
      <c r="G48" s="384">
        <v>1</v>
      </c>
      <c r="H48" s="737">
        <v>57</v>
      </c>
      <c r="I48" s="157"/>
    </row>
    <row r="49" spans="1:9" ht="15" thickBot="1">
      <c r="A49" s="98" t="s">
        <v>20</v>
      </c>
      <c r="B49" s="387">
        <v>13</v>
      </c>
      <c r="C49" s="388">
        <v>12</v>
      </c>
      <c r="D49" s="388">
        <v>16</v>
      </c>
      <c r="E49" s="389">
        <v>15</v>
      </c>
      <c r="F49" s="390">
        <v>0.22</v>
      </c>
      <c r="G49" s="388">
        <v>1</v>
      </c>
      <c r="H49" s="738">
        <v>80</v>
      </c>
      <c r="I49" s="157"/>
    </row>
    <row r="50" spans="1:9" ht="14.5">
      <c r="A50" s="339" t="s">
        <v>26</v>
      </c>
      <c r="B50" s="366">
        <v>18</v>
      </c>
      <c r="C50" s="367">
        <v>12</v>
      </c>
      <c r="D50" s="367">
        <v>29</v>
      </c>
      <c r="E50" s="368">
        <v>21</v>
      </c>
      <c r="F50" s="369">
        <v>0.16</v>
      </c>
      <c r="G50" s="367">
        <v>1</v>
      </c>
      <c r="H50" s="370">
        <v>76</v>
      </c>
      <c r="I50" s="157"/>
    </row>
    <row r="51" spans="1:9" ht="14.5">
      <c r="A51" s="341" t="s">
        <v>25</v>
      </c>
      <c r="B51" s="371">
        <v>13</v>
      </c>
      <c r="C51" s="372">
        <v>12</v>
      </c>
      <c r="D51" s="372">
        <v>16</v>
      </c>
      <c r="E51" s="373">
        <v>15</v>
      </c>
      <c r="F51" s="374">
        <v>0.12</v>
      </c>
      <c r="G51" s="372">
        <v>1</v>
      </c>
      <c r="H51" s="375">
        <v>80</v>
      </c>
      <c r="I51" s="157"/>
    </row>
    <row r="52" spans="1:9" ht="15" thickBot="1">
      <c r="A52" s="262" t="s">
        <v>24</v>
      </c>
      <c r="B52" s="376">
        <v>16</v>
      </c>
      <c r="C52" s="377">
        <v>12</v>
      </c>
      <c r="D52" s="377">
        <v>25</v>
      </c>
      <c r="E52" s="378">
        <v>19.600000000000001</v>
      </c>
      <c r="F52" s="379">
        <v>0.13</v>
      </c>
      <c r="G52" s="377">
        <v>1</v>
      </c>
      <c r="H52" s="380">
        <v>80</v>
      </c>
      <c r="I52" s="157"/>
    </row>
    <row r="53" spans="1:9" ht="14.5">
      <c r="A53" s="1202" t="s">
        <v>461</v>
      </c>
      <c r="B53" s="1203"/>
      <c r="C53" s="1203"/>
      <c r="D53" s="1203"/>
      <c r="E53" s="1203"/>
      <c r="F53" s="1203"/>
      <c r="G53" s="1203"/>
      <c r="H53" s="1203"/>
      <c r="I53" s="157"/>
    </row>
    <row r="54" spans="1:9" ht="14.5">
      <c r="A54" s="1206" t="s">
        <v>325</v>
      </c>
      <c r="B54" s="1188"/>
      <c r="C54" s="1188"/>
      <c r="D54" s="1188"/>
      <c r="E54" s="1188"/>
      <c r="F54" s="1188"/>
      <c r="G54" s="1188"/>
      <c r="H54" s="1188"/>
      <c r="I54" s="157"/>
    </row>
    <row r="55" spans="1:9" ht="14.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9" ht="14.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ht="14.5">
      <c r="A57" s="157"/>
      <c r="B57" s="157"/>
      <c r="C57" s="157"/>
      <c r="D57" s="157"/>
      <c r="E57" s="157"/>
      <c r="F57" s="157"/>
      <c r="G57" s="157"/>
      <c r="H57" s="157"/>
      <c r="I57" s="157"/>
    </row>
    <row r="58" spans="1:9" ht="14.5">
      <c r="A58" s="157"/>
      <c r="B58" s="157"/>
      <c r="C58" s="157"/>
      <c r="D58" s="157"/>
      <c r="E58" s="157"/>
      <c r="F58" s="157"/>
      <c r="G58" s="157"/>
      <c r="H58" s="157"/>
      <c r="I58" s="157"/>
    </row>
    <row r="59" spans="1:9" ht="14.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ht="14.5">
      <c r="A60" s="157"/>
      <c r="B60" s="157"/>
      <c r="C60" s="157"/>
      <c r="D60" s="157"/>
      <c r="E60" s="157"/>
      <c r="F60" s="157"/>
      <c r="G60" s="157"/>
      <c r="H60" s="157"/>
      <c r="I60" s="157"/>
    </row>
  </sheetData>
  <mergeCells count="13">
    <mergeCell ref="A53:H53"/>
    <mergeCell ref="A54:H54"/>
    <mergeCell ref="A4:A5"/>
    <mergeCell ref="B5:H5"/>
    <mergeCell ref="A32:A33"/>
    <mergeCell ref="B33:H33"/>
    <mergeCell ref="A1:H1"/>
    <mergeCell ref="A29:H29"/>
    <mergeCell ref="A3:H3"/>
    <mergeCell ref="A31:H31"/>
    <mergeCell ref="A25:H25"/>
    <mergeCell ref="A26:H26"/>
    <mergeCell ref="A27:H27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zoomScale="80" zoomScaleNormal="80" workbookViewId="0">
      <selection sqref="A1:V1"/>
    </sheetView>
  </sheetViews>
  <sheetFormatPr baseColWidth="10" defaultRowHeight="14"/>
  <cols>
    <col min="1" max="1" width="23.5" customWidth="1"/>
    <col min="2" max="9" width="11.08203125" style="7" customWidth="1"/>
    <col min="10" max="10" width="11.08203125" customWidth="1"/>
    <col min="11" max="15" width="11.08203125" style="7" customWidth="1"/>
    <col min="16" max="19" width="11.08203125" customWidth="1"/>
    <col min="20" max="21" width="11.08203125" style="7" customWidth="1"/>
    <col min="22" max="22" width="11.08203125" customWidth="1"/>
  </cols>
  <sheetData>
    <row r="1" spans="1:27" s="7" customFormat="1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27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7" ht="14.5">
      <c r="A3" s="1046" t="s">
        <v>588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</row>
    <row r="4" spans="1:27" s="1" customFormat="1" ht="14.5" customHeight="1">
      <c r="A4" s="1041" t="s">
        <v>5</v>
      </c>
      <c r="B4" s="1048" t="s">
        <v>100</v>
      </c>
      <c r="C4" s="1040"/>
      <c r="D4" s="1040"/>
      <c r="E4" s="1040"/>
      <c r="F4" s="1040"/>
      <c r="G4" s="1040"/>
      <c r="H4" s="1049"/>
      <c r="I4" s="1048" t="s">
        <v>76</v>
      </c>
      <c r="J4" s="1040"/>
      <c r="K4" s="1040"/>
      <c r="L4" s="1040"/>
      <c r="M4" s="1040"/>
      <c r="N4" s="1040"/>
      <c r="O4" s="1049"/>
      <c r="P4" s="1048" t="s">
        <v>451</v>
      </c>
      <c r="Q4" s="1040"/>
      <c r="R4" s="1040"/>
      <c r="S4" s="1040"/>
      <c r="T4" s="1040"/>
      <c r="U4" s="1040"/>
      <c r="V4" s="1040"/>
    </row>
    <row r="5" spans="1:27" s="15" customFormat="1" ht="14.5" customHeight="1">
      <c r="A5" s="1041"/>
      <c r="B5" s="1048" t="s">
        <v>73</v>
      </c>
      <c r="C5" s="1040" t="s">
        <v>63</v>
      </c>
      <c r="D5" s="1040"/>
      <c r="E5" s="1040" t="s">
        <v>91</v>
      </c>
      <c r="F5" s="1040" t="s">
        <v>63</v>
      </c>
      <c r="G5" s="1040"/>
      <c r="H5" s="1049"/>
      <c r="I5" s="1048" t="s">
        <v>73</v>
      </c>
      <c r="J5" s="1040" t="s">
        <v>63</v>
      </c>
      <c r="K5" s="1040"/>
      <c r="L5" s="1040" t="s">
        <v>91</v>
      </c>
      <c r="M5" s="1040" t="s">
        <v>63</v>
      </c>
      <c r="N5" s="1040"/>
      <c r="O5" s="1049"/>
      <c r="P5" s="1048" t="s">
        <v>73</v>
      </c>
      <c r="Q5" s="1040" t="s">
        <v>63</v>
      </c>
      <c r="R5" s="1040"/>
      <c r="S5" s="1040" t="s">
        <v>91</v>
      </c>
      <c r="T5" s="1040" t="s">
        <v>63</v>
      </c>
      <c r="U5" s="1040"/>
      <c r="V5" s="1040"/>
    </row>
    <row r="6" spans="1:27" s="1" customFormat="1" ht="14.5">
      <c r="A6" s="1041"/>
      <c r="B6" s="1048"/>
      <c r="C6" s="682" t="s">
        <v>72</v>
      </c>
      <c r="D6" s="682" t="s">
        <v>53</v>
      </c>
      <c r="E6" s="1040"/>
      <c r="F6" s="682" t="s">
        <v>50</v>
      </c>
      <c r="G6" s="682" t="s">
        <v>51</v>
      </c>
      <c r="H6" s="768" t="s">
        <v>52</v>
      </c>
      <c r="I6" s="1048"/>
      <c r="J6" s="682" t="s">
        <v>72</v>
      </c>
      <c r="K6" s="682" t="s">
        <v>53</v>
      </c>
      <c r="L6" s="1040"/>
      <c r="M6" s="682" t="s">
        <v>50</v>
      </c>
      <c r="N6" s="682" t="s">
        <v>51</v>
      </c>
      <c r="O6" s="768" t="s">
        <v>52</v>
      </c>
      <c r="P6" s="1048"/>
      <c r="Q6" s="682" t="s">
        <v>72</v>
      </c>
      <c r="R6" s="682" t="s">
        <v>53</v>
      </c>
      <c r="S6" s="1040"/>
      <c r="T6" s="682" t="s">
        <v>50</v>
      </c>
      <c r="U6" s="682" t="s">
        <v>51</v>
      </c>
      <c r="V6" s="682" t="s">
        <v>52</v>
      </c>
    </row>
    <row r="7" spans="1:27" s="1" customFormat="1" ht="15" thickBot="1">
      <c r="A7" s="1042"/>
      <c r="B7" s="1043" t="s">
        <v>3</v>
      </c>
      <c r="C7" s="1044"/>
      <c r="D7" s="1044"/>
      <c r="E7" s="1044"/>
      <c r="F7" s="1044"/>
      <c r="G7" s="1044"/>
      <c r="H7" s="1045"/>
      <c r="I7" s="1043" t="s">
        <v>3</v>
      </c>
      <c r="J7" s="1044"/>
      <c r="K7" s="1044"/>
      <c r="L7" s="1044"/>
      <c r="M7" s="1044"/>
      <c r="N7" s="1044"/>
      <c r="O7" s="1045"/>
      <c r="P7" s="769"/>
      <c r="Q7" s="1051" t="s">
        <v>43</v>
      </c>
      <c r="R7" s="1051"/>
      <c r="S7" s="1051"/>
      <c r="T7" s="1051"/>
      <c r="U7" s="1051"/>
      <c r="V7" s="1051"/>
    </row>
    <row r="8" spans="1:27" s="5" customFormat="1" ht="14.5">
      <c r="A8" s="88" t="s">
        <v>6</v>
      </c>
      <c r="B8" s="89">
        <v>328592</v>
      </c>
      <c r="C8" s="90">
        <v>218485</v>
      </c>
      <c r="D8" s="90">
        <v>110107</v>
      </c>
      <c r="E8" s="91">
        <v>320453</v>
      </c>
      <c r="F8" s="92">
        <v>109920</v>
      </c>
      <c r="G8" s="90">
        <v>106552</v>
      </c>
      <c r="H8" s="93">
        <v>103981</v>
      </c>
      <c r="I8" s="89">
        <v>98546</v>
      </c>
      <c r="J8" s="90">
        <v>36056</v>
      </c>
      <c r="K8" s="90">
        <v>62490</v>
      </c>
      <c r="L8" s="92">
        <v>300895</v>
      </c>
      <c r="M8" s="90">
        <v>99664</v>
      </c>
      <c r="N8" s="90">
        <v>101719</v>
      </c>
      <c r="O8" s="94">
        <v>99512</v>
      </c>
      <c r="P8" s="95">
        <f>I8/B8*100</f>
        <v>29.990383210790284</v>
      </c>
      <c r="Q8" s="96">
        <f>J8/C8*100</f>
        <v>16.502734741515436</v>
      </c>
      <c r="R8" s="96">
        <f t="shared" ref="R8:V23" si="0">K8/D8*100</f>
        <v>56.753884857456839</v>
      </c>
      <c r="S8" s="97">
        <f t="shared" si="0"/>
        <v>93.896764892199485</v>
      </c>
      <c r="T8" s="96">
        <f t="shared" si="0"/>
        <v>90.669577874818046</v>
      </c>
      <c r="U8" s="96">
        <f t="shared" si="0"/>
        <v>95.464186500488026</v>
      </c>
      <c r="V8" s="96">
        <f t="shared" si="0"/>
        <v>95.702099422009795</v>
      </c>
      <c r="X8" s="13"/>
      <c r="Y8" s="13"/>
      <c r="Z8" s="13"/>
      <c r="AA8" s="13"/>
    </row>
    <row r="9" spans="1:27" s="5" customFormat="1" ht="14.5">
      <c r="A9" s="98" t="s">
        <v>7</v>
      </c>
      <c r="B9" s="99">
        <v>386391</v>
      </c>
      <c r="C9" s="100">
        <v>257040</v>
      </c>
      <c r="D9" s="100">
        <v>129351</v>
      </c>
      <c r="E9" s="101">
        <v>374117</v>
      </c>
      <c r="F9" s="102">
        <v>128468</v>
      </c>
      <c r="G9" s="100">
        <v>124081</v>
      </c>
      <c r="H9" s="103">
        <v>121568</v>
      </c>
      <c r="I9" s="99">
        <v>114186</v>
      </c>
      <c r="J9" s="100">
        <v>42226</v>
      </c>
      <c r="K9" s="100">
        <v>71960</v>
      </c>
      <c r="L9" s="102">
        <v>345350</v>
      </c>
      <c r="M9" s="100">
        <v>111106</v>
      </c>
      <c r="N9" s="100">
        <v>118324</v>
      </c>
      <c r="O9" s="104">
        <v>115920</v>
      </c>
      <c r="P9" s="105">
        <f t="shared" ref="P9:V26" si="1">I9/B9*100</f>
        <v>29.551930557388761</v>
      </c>
      <c r="Q9" s="106">
        <f t="shared" si="1"/>
        <v>16.427793339558043</v>
      </c>
      <c r="R9" s="107">
        <f t="shared" si="0"/>
        <v>55.6315760991411</v>
      </c>
      <c r="S9" s="107">
        <f t="shared" si="0"/>
        <v>92.310694248056095</v>
      </c>
      <c r="T9" s="106">
        <f t="shared" si="0"/>
        <v>86.485350437463026</v>
      </c>
      <c r="U9" s="106">
        <f t="shared" si="0"/>
        <v>95.36028884357799</v>
      </c>
      <c r="V9" s="107">
        <f t="shared" si="0"/>
        <v>95.354040536983419</v>
      </c>
      <c r="X9" s="13"/>
      <c r="Y9" s="13"/>
      <c r="Z9" s="13"/>
      <c r="AA9" s="13"/>
    </row>
    <row r="10" spans="1:27" s="5" customFormat="1" ht="14.5">
      <c r="A10" s="88" t="s">
        <v>8</v>
      </c>
      <c r="B10" s="89">
        <v>116834</v>
      </c>
      <c r="C10" s="90">
        <v>77682</v>
      </c>
      <c r="D10" s="90">
        <v>39152</v>
      </c>
      <c r="E10" s="91">
        <v>112940</v>
      </c>
      <c r="F10" s="92">
        <v>39212</v>
      </c>
      <c r="G10" s="90">
        <v>37188</v>
      </c>
      <c r="H10" s="93">
        <v>36540</v>
      </c>
      <c r="I10" s="89">
        <v>52407</v>
      </c>
      <c r="J10" s="90">
        <v>21532</v>
      </c>
      <c r="K10" s="90">
        <v>30875</v>
      </c>
      <c r="L10" s="92">
        <v>103925</v>
      </c>
      <c r="M10" s="90">
        <v>34711</v>
      </c>
      <c r="N10" s="90">
        <v>34795</v>
      </c>
      <c r="O10" s="94">
        <v>34419</v>
      </c>
      <c r="P10" s="95">
        <f t="shared" si="1"/>
        <v>44.855949466764812</v>
      </c>
      <c r="Q10" s="96">
        <f t="shared" si="1"/>
        <v>27.7181329008007</v>
      </c>
      <c r="R10" s="97">
        <f t="shared" si="0"/>
        <v>78.859317531671437</v>
      </c>
      <c r="S10" s="97">
        <f t="shared" si="0"/>
        <v>92.017885602975042</v>
      </c>
      <c r="T10" s="96">
        <f t="shared" si="0"/>
        <v>88.521371008874837</v>
      </c>
      <c r="U10" s="96">
        <f t="shared" si="0"/>
        <v>93.565128536086902</v>
      </c>
      <c r="V10" s="97">
        <f t="shared" si="0"/>
        <v>94.195402298850567</v>
      </c>
      <c r="X10" s="13"/>
      <c r="Y10" s="13"/>
      <c r="Z10" s="13"/>
      <c r="AA10" s="13"/>
    </row>
    <row r="11" spans="1:27" s="5" customFormat="1" ht="14.5">
      <c r="A11" s="98" t="s">
        <v>9</v>
      </c>
      <c r="B11" s="99">
        <v>62959</v>
      </c>
      <c r="C11" s="100">
        <v>40697</v>
      </c>
      <c r="D11" s="100">
        <v>22262</v>
      </c>
      <c r="E11" s="101">
        <v>69028</v>
      </c>
      <c r="F11" s="102">
        <v>23203</v>
      </c>
      <c r="G11" s="100">
        <v>22551</v>
      </c>
      <c r="H11" s="103">
        <v>23274</v>
      </c>
      <c r="I11" s="99">
        <v>36303</v>
      </c>
      <c r="J11" s="100">
        <v>16324</v>
      </c>
      <c r="K11" s="100">
        <v>19979</v>
      </c>
      <c r="L11" s="102">
        <v>65950</v>
      </c>
      <c r="M11" s="100">
        <v>21869</v>
      </c>
      <c r="N11" s="100">
        <v>21757</v>
      </c>
      <c r="O11" s="104">
        <v>22324</v>
      </c>
      <c r="P11" s="105">
        <f t="shared" si="1"/>
        <v>57.661335154624439</v>
      </c>
      <c r="Q11" s="106">
        <f t="shared" si="1"/>
        <v>40.111064697643563</v>
      </c>
      <c r="R11" s="107">
        <f t="shared" si="0"/>
        <v>89.744856706495369</v>
      </c>
      <c r="S11" s="107">
        <f t="shared" si="0"/>
        <v>95.540939908442951</v>
      </c>
      <c r="T11" s="106">
        <f t="shared" si="0"/>
        <v>94.250743438348493</v>
      </c>
      <c r="U11" s="106">
        <f t="shared" si="0"/>
        <v>96.479091836282208</v>
      </c>
      <c r="V11" s="107">
        <f t="shared" si="0"/>
        <v>95.918191973876432</v>
      </c>
      <c r="X11" s="13"/>
      <c r="Y11" s="13"/>
      <c r="Z11" s="13"/>
      <c r="AA11" s="13"/>
    </row>
    <row r="12" spans="1:27" s="5" customFormat="1" ht="14.5">
      <c r="A12" s="88" t="s">
        <v>10</v>
      </c>
      <c r="B12" s="89">
        <v>20737</v>
      </c>
      <c r="C12" s="90">
        <v>13924</v>
      </c>
      <c r="D12" s="90">
        <v>6813</v>
      </c>
      <c r="E12" s="91">
        <v>19639</v>
      </c>
      <c r="F12" s="92">
        <v>6702</v>
      </c>
      <c r="G12" s="90">
        <v>6589</v>
      </c>
      <c r="H12" s="93">
        <v>6348</v>
      </c>
      <c r="I12" s="89">
        <v>6007</v>
      </c>
      <c r="J12" s="90">
        <v>2157</v>
      </c>
      <c r="K12" s="90">
        <v>3850</v>
      </c>
      <c r="L12" s="92">
        <v>16753</v>
      </c>
      <c r="M12" s="90">
        <v>5184</v>
      </c>
      <c r="N12" s="90">
        <v>5723</v>
      </c>
      <c r="O12" s="94">
        <v>5846</v>
      </c>
      <c r="P12" s="95">
        <f t="shared" si="1"/>
        <v>28.967545932391374</v>
      </c>
      <c r="Q12" s="96">
        <f t="shared" si="1"/>
        <v>15.49123814995691</v>
      </c>
      <c r="R12" s="97">
        <f t="shared" si="0"/>
        <v>56.509613973286363</v>
      </c>
      <c r="S12" s="97">
        <f t="shared" si="0"/>
        <v>85.304750751056574</v>
      </c>
      <c r="T12" s="96">
        <f t="shared" si="0"/>
        <v>77.350044762757392</v>
      </c>
      <c r="U12" s="96">
        <f t="shared" si="0"/>
        <v>86.856882683259983</v>
      </c>
      <c r="V12" s="97">
        <f t="shared" si="0"/>
        <v>92.091997479521098</v>
      </c>
      <c r="X12" s="13"/>
      <c r="Y12" s="13"/>
      <c r="Z12" s="13"/>
      <c r="AA12" s="13"/>
    </row>
    <row r="13" spans="1:27" s="5" customFormat="1" ht="14.5">
      <c r="A13" s="98" t="s">
        <v>11</v>
      </c>
      <c r="B13" s="99">
        <v>60938</v>
      </c>
      <c r="C13" s="100">
        <v>40737</v>
      </c>
      <c r="D13" s="100">
        <v>20201</v>
      </c>
      <c r="E13" s="101">
        <v>57337</v>
      </c>
      <c r="F13" s="102">
        <v>20159</v>
      </c>
      <c r="G13" s="100">
        <v>18850</v>
      </c>
      <c r="H13" s="103">
        <v>18328</v>
      </c>
      <c r="I13" s="99">
        <v>28429</v>
      </c>
      <c r="J13" s="100">
        <v>12076</v>
      </c>
      <c r="K13" s="100">
        <v>16353</v>
      </c>
      <c r="L13" s="102">
        <v>51490</v>
      </c>
      <c r="M13" s="100">
        <v>18440</v>
      </c>
      <c r="N13" s="100">
        <v>18159</v>
      </c>
      <c r="O13" s="104">
        <v>14891</v>
      </c>
      <c r="P13" s="105">
        <f t="shared" si="1"/>
        <v>46.652335160326892</v>
      </c>
      <c r="Q13" s="106">
        <f t="shared" si="1"/>
        <v>29.643812750079778</v>
      </c>
      <c r="R13" s="107">
        <f t="shared" si="0"/>
        <v>80.951438047621409</v>
      </c>
      <c r="S13" s="107">
        <f t="shared" si="0"/>
        <v>89.802396358372434</v>
      </c>
      <c r="T13" s="106">
        <f t="shared" si="0"/>
        <v>91.472791309092713</v>
      </c>
      <c r="U13" s="106">
        <f t="shared" si="0"/>
        <v>96.334217506631305</v>
      </c>
      <c r="V13" s="107">
        <f t="shared" si="0"/>
        <v>81.247271933653437</v>
      </c>
      <c r="X13" s="13"/>
      <c r="Y13" s="13"/>
      <c r="Z13" s="13"/>
      <c r="AA13" s="13"/>
    </row>
    <row r="14" spans="1:27" s="5" customFormat="1" ht="14.5">
      <c r="A14" s="88" t="s">
        <v>12</v>
      </c>
      <c r="B14" s="89">
        <v>182875</v>
      </c>
      <c r="C14" s="90">
        <v>121055</v>
      </c>
      <c r="D14" s="90">
        <v>61820</v>
      </c>
      <c r="E14" s="91">
        <v>181351</v>
      </c>
      <c r="F14" s="92">
        <v>62265</v>
      </c>
      <c r="G14" s="90">
        <v>60365</v>
      </c>
      <c r="H14" s="93">
        <v>58721</v>
      </c>
      <c r="I14" s="89">
        <v>58423</v>
      </c>
      <c r="J14" s="90">
        <v>22553</v>
      </c>
      <c r="K14" s="90">
        <v>35870</v>
      </c>
      <c r="L14" s="92">
        <v>166171</v>
      </c>
      <c r="M14" s="90">
        <v>53519</v>
      </c>
      <c r="N14" s="90">
        <v>56916</v>
      </c>
      <c r="O14" s="94">
        <v>55736</v>
      </c>
      <c r="P14" s="95">
        <f t="shared" si="1"/>
        <v>31.946958304853041</v>
      </c>
      <c r="Q14" s="96">
        <f t="shared" si="1"/>
        <v>18.630374623105201</v>
      </c>
      <c r="R14" s="97">
        <f t="shared" si="0"/>
        <v>58.023293432546097</v>
      </c>
      <c r="S14" s="97">
        <f t="shared" si="0"/>
        <v>91.629491979641685</v>
      </c>
      <c r="T14" s="96">
        <f t="shared" si="0"/>
        <v>85.953585481410101</v>
      </c>
      <c r="U14" s="96">
        <f t="shared" si="0"/>
        <v>94.286424252464172</v>
      </c>
      <c r="V14" s="97">
        <f t="shared" si="0"/>
        <v>94.916639703002332</v>
      </c>
      <c r="X14" s="13"/>
      <c r="Y14" s="13"/>
      <c r="Z14" s="13"/>
      <c r="AA14" s="13"/>
    </row>
    <row r="15" spans="1:27" s="5" customFormat="1" ht="14.5">
      <c r="A15" s="98" t="s">
        <v>21</v>
      </c>
      <c r="B15" s="99">
        <v>39337</v>
      </c>
      <c r="C15" s="100">
        <v>25846</v>
      </c>
      <c r="D15" s="100">
        <v>13491</v>
      </c>
      <c r="E15" s="101">
        <v>42154</v>
      </c>
      <c r="F15" s="102">
        <v>13924</v>
      </c>
      <c r="G15" s="100">
        <v>14230</v>
      </c>
      <c r="H15" s="103">
        <v>14000</v>
      </c>
      <c r="I15" s="99">
        <v>22674</v>
      </c>
      <c r="J15" s="100">
        <v>10538</v>
      </c>
      <c r="K15" s="100">
        <v>12136</v>
      </c>
      <c r="L15" s="102">
        <v>40315</v>
      </c>
      <c r="M15" s="100">
        <v>13202</v>
      </c>
      <c r="N15" s="100">
        <v>13520</v>
      </c>
      <c r="O15" s="104">
        <v>13593</v>
      </c>
      <c r="P15" s="105">
        <f t="shared" si="1"/>
        <v>57.640389455220273</v>
      </c>
      <c r="Q15" s="106">
        <f t="shared" si="1"/>
        <v>40.772266501586316</v>
      </c>
      <c r="R15" s="107">
        <f t="shared" si="0"/>
        <v>89.956267141056998</v>
      </c>
      <c r="S15" s="107">
        <f t="shared" si="0"/>
        <v>95.637424680931829</v>
      </c>
      <c r="T15" s="106">
        <f t="shared" si="0"/>
        <v>94.814708417121523</v>
      </c>
      <c r="U15" s="106">
        <f t="shared" si="0"/>
        <v>95.010541110330294</v>
      </c>
      <c r="V15" s="107">
        <f t="shared" si="0"/>
        <v>97.092857142857142</v>
      </c>
      <c r="X15" s="13"/>
      <c r="Y15" s="13"/>
      <c r="Z15" s="13"/>
      <c r="AA15" s="13"/>
    </row>
    <row r="16" spans="1:27" s="5" customFormat="1" ht="14.5">
      <c r="A16" s="88" t="s">
        <v>13</v>
      </c>
      <c r="B16" s="89">
        <v>224293</v>
      </c>
      <c r="C16" s="90">
        <v>148409</v>
      </c>
      <c r="D16" s="90">
        <v>75884</v>
      </c>
      <c r="E16" s="91">
        <v>224695</v>
      </c>
      <c r="F16" s="92">
        <v>76701</v>
      </c>
      <c r="G16" s="90">
        <v>73973</v>
      </c>
      <c r="H16" s="93">
        <v>74021</v>
      </c>
      <c r="I16" s="89">
        <v>73853</v>
      </c>
      <c r="J16" s="90">
        <v>28062</v>
      </c>
      <c r="K16" s="90">
        <v>45791</v>
      </c>
      <c r="L16" s="92">
        <v>206689</v>
      </c>
      <c r="M16" s="90">
        <v>65784</v>
      </c>
      <c r="N16" s="90">
        <v>69844</v>
      </c>
      <c r="O16" s="94">
        <v>71061</v>
      </c>
      <c r="P16" s="95">
        <f t="shared" si="1"/>
        <v>32.927019568154151</v>
      </c>
      <c r="Q16" s="96">
        <f t="shared" si="1"/>
        <v>18.908556758687141</v>
      </c>
      <c r="R16" s="97">
        <f t="shared" si="0"/>
        <v>60.343418902535447</v>
      </c>
      <c r="S16" s="97">
        <f t="shared" si="0"/>
        <v>91.986470548966381</v>
      </c>
      <c r="T16" s="96">
        <f t="shared" si="0"/>
        <v>85.766808776939016</v>
      </c>
      <c r="U16" s="96">
        <f t="shared" si="0"/>
        <v>94.418233679856172</v>
      </c>
      <c r="V16" s="97">
        <f t="shared" si="0"/>
        <v>96.001134813093586</v>
      </c>
      <c r="X16" s="13"/>
      <c r="Y16" s="13"/>
      <c r="Z16" s="13"/>
      <c r="AA16" s="13"/>
    </row>
    <row r="17" spans="1:27" s="5" customFormat="1" ht="14.5">
      <c r="A17" s="98" t="s">
        <v>14</v>
      </c>
      <c r="B17" s="99">
        <v>519351</v>
      </c>
      <c r="C17" s="100">
        <v>344093</v>
      </c>
      <c r="D17" s="100">
        <v>175258</v>
      </c>
      <c r="E17" s="101">
        <v>514771</v>
      </c>
      <c r="F17" s="102">
        <v>176773</v>
      </c>
      <c r="G17" s="100">
        <v>170311</v>
      </c>
      <c r="H17" s="103">
        <v>167687</v>
      </c>
      <c r="I17" s="99">
        <v>151736</v>
      </c>
      <c r="J17" s="100">
        <v>47368</v>
      </c>
      <c r="K17" s="100">
        <v>104368</v>
      </c>
      <c r="L17" s="102">
        <v>468948</v>
      </c>
      <c r="M17" s="100">
        <v>149768</v>
      </c>
      <c r="N17" s="100">
        <v>158965</v>
      </c>
      <c r="O17" s="104">
        <v>160215</v>
      </c>
      <c r="P17" s="105">
        <f t="shared" si="1"/>
        <v>29.21646439498528</v>
      </c>
      <c r="Q17" s="106">
        <f t="shared" si="1"/>
        <v>13.76604580738347</v>
      </c>
      <c r="R17" s="107">
        <f t="shared" si="0"/>
        <v>59.551061863081856</v>
      </c>
      <c r="S17" s="107">
        <f t="shared" si="0"/>
        <v>91.098371897406807</v>
      </c>
      <c r="T17" s="106">
        <f t="shared" si="0"/>
        <v>84.723345759816254</v>
      </c>
      <c r="U17" s="106">
        <f t="shared" si="0"/>
        <v>93.338069766486015</v>
      </c>
      <c r="V17" s="107">
        <f t="shared" si="0"/>
        <v>95.544079147459257</v>
      </c>
      <c r="X17" s="13"/>
      <c r="Y17" s="13"/>
      <c r="Z17" s="13"/>
      <c r="AA17" s="13"/>
    </row>
    <row r="18" spans="1:27" s="5" customFormat="1" ht="14.5">
      <c r="A18" s="88" t="s">
        <v>15</v>
      </c>
      <c r="B18" s="89">
        <v>114890</v>
      </c>
      <c r="C18" s="90">
        <v>75640</v>
      </c>
      <c r="D18" s="90">
        <v>39250</v>
      </c>
      <c r="E18" s="91">
        <v>114758</v>
      </c>
      <c r="F18" s="92">
        <v>39386</v>
      </c>
      <c r="G18" s="90">
        <v>37989</v>
      </c>
      <c r="H18" s="93">
        <v>37383</v>
      </c>
      <c r="I18" s="89">
        <v>35831</v>
      </c>
      <c r="J18" s="90">
        <v>8012</v>
      </c>
      <c r="K18" s="90">
        <v>27819</v>
      </c>
      <c r="L18" s="92">
        <v>108383</v>
      </c>
      <c r="M18" s="90">
        <v>35679</v>
      </c>
      <c r="N18" s="90">
        <v>36319</v>
      </c>
      <c r="O18" s="94">
        <v>36385</v>
      </c>
      <c r="P18" s="95">
        <f t="shared" si="1"/>
        <v>31.187222560710243</v>
      </c>
      <c r="Q18" s="96">
        <f t="shared" si="1"/>
        <v>10.59227921734532</v>
      </c>
      <c r="R18" s="97">
        <f t="shared" si="0"/>
        <v>70.876433121019105</v>
      </c>
      <c r="S18" s="97">
        <f t="shared" si="0"/>
        <v>94.444831732863946</v>
      </c>
      <c r="T18" s="96">
        <f t="shared" si="0"/>
        <v>90.588026202203835</v>
      </c>
      <c r="U18" s="96">
        <f t="shared" si="0"/>
        <v>95.603990628866256</v>
      </c>
      <c r="V18" s="97">
        <f t="shared" si="0"/>
        <v>97.33033731910227</v>
      </c>
      <c r="X18" s="13"/>
      <c r="Y18" s="13"/>
      <c r="Z18" s="13"/>
      <c r="AA18" s="13"/>
    </row>
    <row r="19" spans="1:27" s="5" customFormat="1" ht="14.5">
      <c r="A19" s="98" t="s">
        <v>16</v>
      </c>
      <c r="B19" s="99">
        <v>24549</v>
      </c>
      <c r="C19" s="100">
        <v>16142</v>
      </c>
      <c r="D19" s="100">
        <v>8407</v>
      </c>
      <c r="E19" s="101">
        <v>24580</v>
      </c>
      <c r="F19" s="102">
        <v>8391</v>
      </c>
      <c r="G19" s="100">
        <v>8094</v>
      </c>
      <c r="H19" s="103">
        <v>8095</v>
      </c>
      <c r="I19" s="99">
        <v>7321</v>
      </c>
      <c r="J19" s="100">
        <v>2909</v>
      </c>
      <c r="K19" s="100">
        <v>4412</v>
      </c>
      <c r="L19" s="102">
        <v>22510</v>
      </c>
      <c r="M19" s="100">
        <v>7182</v>
      </c>
      <c r="N19" s="100">
        <v>7627</v>
      </c>
      <c r="O19" s="104">
        <v>7701</v>
      </c>
      <c r="P19" s="105">
        <f t="shared" si="1"/>
        <v>29.821988675709804</v>
      </c>
      <c r="Q19" s="106">
        <f t="shared" si="1"/>
        <v>18.021310866063686</v>
      </c>
      <c r="R19" s="107">
        <f t="shared" si="0"/>
        <v>52.480076127036988</v>
      </c>
      <c r="S19" s="107">
        <f t="shared" si="0"/>
        <v>91.578519121236781</v>
      </c>
      <c r="T19" s="106">
        <f t="shared" si="0"/>
        <v>85.591705398641409</v>
      </c>
      <c r="U19" s="106">
        <f t="shared" si="0"/>
        <v>94.230294044971586</v>
      </c>
      <c r="V19" s="107">
        <f t="shared" si="0"/>
        <v>95.132798023471281</v>
      </c>
      <c r="X19" s="13"/>
      <c r="Y19" s="13"/>
      <c r="Z19" s="13"/>
      <c r="AA19" s="13"/>
    </row>
    <row r="20" spans="1:27" s="5" customFormat="1" ht="14.5">
      <c r="A20" s="88" t="s">
        <v>17</v>
      </c>
      <c r="B20" s="89">
        <v>107915</v>
      </c>
      <c r="C20" s="90">
        <v>70385</v>
      </c>
      <c r="D20" s="90">
        <v>37530</v>
      </c>
      <c r="E20" s="91">
        <v>114446</v>
      </c>
      <c r="F20" s="92">
        <v>38442</v>
      </c>
      <c r="G20" s="90">
        <v>38065</v>
      </c>
      <c r="H20" s="93">
        <v>37939</v>
      </c>
      <c r="I20" s="89">
        <v>57015</v>
      </c>
      <c r="J20" s="90">
        <v>24872</v>
      </c>
      <c r="K20" s="90">
        <v>32143</v>
      </c>
      <c r="L20" s="92">
        <v>108420</v>
      </c>
      <c r="M20" s="90">
        <v>35792</v>
      </c>
      <c r="N20" s="90">
        <v>36167</v>
      </c>
      <c r="O20" s="94">
        <v>36461</v>
      </c>
      <c r="P20" s="95">
        <f t="shared" si="1"/>
        <v>52.833248389936529</v>
      </c>
      <c r="Q20" s="96">
        <f t="shared" si="1"/>
        <v>35.337074660794201</v>
      </c>
      <c r="R20" s="97">
        <f t="shared" si="0"/>
        <v>85.64614974686917</v>
      </c>
      <c r="S20" s="97">
        <f t="shared" si="0"/>
        <v>94.734634674868502</v>
      </c>
      <c r="T20" s="96">
        <f t="shared" si="0"/>
        <v>93.106498101035328</v>
      </c>
      <c r="U20" s="96">
        <f t="shared" si="0"/>
        <v>95.01379219755681</v>
      </c>
      <c r="V20" s="97">
        <f t="shared" si="0"/>
        <v>96.104272648198418</v>
      </c>
      <c r="X20" s="13"/>
      <c r="Y20" s="13"/>
      <c r="Z20" s="13"/>
      <c r="AA20" s="13"/>
    </row>
    <row r="21" spans="1:27" s="5" customFormat="1" ht="14.5">
      <c r="A21" s="98" t="s">
        <v>18</v>
      </c>
      <c r="B21" s="99">
        <v>52535</v>
      </c>
      <c r="C21" s="100">
        <v>34154</v>
      </c>
      <c r="D21" s="100">
        <v>18381</v>
      </c>
      <c r="E21" s="101">
        <v>55881</v>
      </c>
      <c r="F21" s="102">
        <v>18725</v>
      </c>
      <c r="G21" s="100">
        <v>18496</v>
      </c>
      <c r="H21" s="103">
        <v>18660</v>
      </c>
      <c r="I21" s="99">
        <v>30603</v>
      </c>
      <c r="J21" s="100">
        <v>14378</v>
      </c>
      <c r="K21" s="100">
        <v>16225</v>
      </c>
      <c r="L21" s="102">
        <v>52456</v>
      </c>
      <c r="M21" s="100">
        <v>17374</v>
      </c>
      <c r="N21" s="100">
        <v>17403</v>
      </c>
      <c r="O21" s="104">
        <v>17679</v>
      </c>
      <c r="P21" s="105">
        <f t="shared" si="1"/>
        <v>58.252593509089181</v>
      </c>
      <c r="Q21" s="106">
        <f t="shared" si="1"/>
        <v>42.097558119107568</v>
      </c>
      <c r="R21" s="107">
        <f t="shared" si="0"/>
        <v>88.270496708557758</v>
      </c>
      <c r="S21" s="107">
        <f t="shared" si="0"/>
        <v>93.870904242944832</v>
      </c>
      <c r="T21" s="106">
        <f t="shared" si="0"/>
        <v>92.785046728971963</v>
      </c>
      <c r="U21" s="106">
        <f t="shared" si="0"/>
        <v>94.090614186851212</v>
      </c>
      <c r="V21" s="107">
        <f t="shared" si="0"/>
        <v>94.742765273311903</v>
      </c>
      <c r="X21" s="13"/>
      <c r="Y21" s="13"/>
      <c r="Z21" s="13"/>
      <c r="AA21" s="13"/>
    </row>
    <row r="22" spans="1:27" s="5" customFormat="1" ht="14.5">
      <c r="A22" s="88" t="s">
        <v>19</v>
      </c>
      <c r="B22" s="89">
        <v>76706</v>
      </c>
      <c r="C22" s="90">
        <v>50554</v>
      </c>
      <c r="D22" s="90">
        <v>26152</v>
      </c>
      <c r="E22" s="91">
        <v>78346</v>
      </c>
      <c r="F22" s="92">
        <v>26634</v>
      </c>
      <c r="G22" s="90">
        <v>25897</v>
      </c>
      <c r="H22" s="93">
        <v>25815</v>
      </c>
      <c r="I22" s="89">
        <v>27038</v>
      </c>
      <c r="J22" s="90">
        <v>10509</v>
      </c>
      <c r="K22" s="90">
        <v>16529</v>
      </c>
      <c r="L22" s="92">
        <v>70736</v>
      </c>
      <c r="M22" s="90">
        <v>22411</v>
      </c>
      <c r="N22" s="90">
        <v>24034</v>
      </c>
      <c r="O22" s="94">
        <v>24291</v>
      </c>
      <c r="P22" s="95">
        <f t="shared" si="1"/>
        <v>35.248872317680494</v>
      </c>
      <c r="Q22" s="96">
        <f t="shared" si="1"/>
        <v>20.787672587727972</v>
      </c>
      <c r="R22" s="97">
        <f t="shared" si="0"/>
        <v>63.20357907617008</v>
      </c>
      <c r="S22" s="97">
        <f t="shared" si="0"/>
        <v>90.28667704796672</v>
      </c>
      <c r="T22" s="96">
        <f t="shared" si="0"/>
        <v>84.144326800330404</v>
      </c>
      <c r="U22" s="96">
        <f t="shared" si="0"/>
        <v>92.806116538595205</v>
      </c>
      <c r="V22" s="97">
        <f t="shared" si="0"/>
        <v>94.09645554909936</v>
      </c>
      <c r="X22" s="13"/>
      <c r="Y22" s="13"/>
      <c r="Z22" s="13"/>
      <c r="AA22" s="13"/>
    </row>
    <row r="23" spans="1:27" s="5" customFormat="1" ht="15" thickBot="1">
      <c r="A23" s="110" t="s">
        <v>20</v>
      </c>
      <c r="B23" s="111">
        <v>52515</v>
      </c>
      <c r="C23" s="112">
        <v>34159</v>
      </c>
      <c r="D23" s="112">
        <v>18356</v>
      </c>
      <c r="E23" s="113">
        <v>56942</v>
      </c>
      <c r="F23" s="114">
        <v>18911</v>
      </c>
      <c r="G23" s="112">
        <v>18912</v>
      </c>
      <c r="H23" s="115">
        <v>19119</v>
      </c>
      <c r="I23" s="111">
        <v>28791</v>
      </c>
      <c r="J23" s="112">
        <v>12362</v>
      </c>
      <c r="K23" s="112">
        <v>16429</v>
      </c>
      <c r="L23" s="114">
        <v>54475</v>
      </c>
      <c r="M23" s="112">
        <v>17931</v>
      </c>
      <c r="N23" s="112">
        <v>18194</v>
      </c>
      <c r="O23" s="116">
        <v>18350</v>
      </c>
      <c r="P23" s="117">
        <f t="shared" si="1"/>
        <v>54.824335904027421</v>
      </c>
      <c r="Q23" s="118">
        <f t="shared" si="1"/>
        <v>36.189584004215583</v>
      </c>
      <c r="R23" s="119">
        <f t="shared" si="0"/>
        <v>89.502070167792553</v>
      </c>
      <c r="S23" s="119">
        <f t="shared" si="0"/>
        <v>95.667521337501313</v>
      </c>
      <c r="T23" s="118">
        <f t="shared" si="0"/>
        <v>94.817830892073403</v>
      </c>
      <c r="U23" s="118">
        <f t="shared" si="0"/>
        <v>96.203468697123512</v>
      </c>
      <c r="V23" s="119">
        <f t="shared" si="0"/>
        <v>95.977823107903134</v>
      </c>
      <c r="X23" s="13"/>
      <c r="Y23" s="13"/>
      <c r="Z23" s="13"/>
      <c r="AA23" s="13"/>
    </row>
    <row r="24" spans="1:27" s="5" customFormat="1" ht="14.5">
      <c r="A24" s="121" t="s">
        <v>26</v>
      </c>
      <c r="B24" s="122">
        <f>SUM(B8,B9,B12,B13,B14,B16,B17,B18,B19,B22)</f>
        <v>1939322</v>
      </c>
      <c r="C24" s="123">
        <f t="shared" ref="C24:H24" si="2">SUM(C8,C9,C12,C13,C14,C16,C17,C18,C19,C22)</f>
        <v>1286079</v>
      </c>
      <c r="D24" s="124">
        <f t="shared" si="2"/>
        <v>653243</v>
      </c>
      <c r="E24" s="125">
        <f t="shared" si="2"/>
        <v>1910047</v>
      </c>
      <c r="F24" s="124">
        <f t="shared" si="2"/>
        <v>655399</v>
      </c>
      <c r="G24" s="124">
        <f t="shared" si="2"/>
        <v>632701</v>
      </c>
      <c r="H24" s="125">
        <f t="shared" si="2"/>
        <v>621947</v>
      </c>
      <c r="I24" s="122">
        <f>SUM(I8:I9,I12,I13,I14,I16,I17,I18,I19,I22)</f>
        <v>601370</v>
      </c>
      <c r="J24" s="126">
        <f t="shared" ref="J24:K24" si="3">SUM(J8:J9,J12,J13,J14,J16,J17,J18,J19,J22)</f>
        <v>211928</v>
      </c>
      <c r="K24" s="124">
        <f t="shared" si="3"/>
        <v>389442</v>
      </c>
      <c r="L24" s="124">
        <f>SUM(L8:L9,L12,L13,L14,L16,L17,L18,L19,L22)</f>
        <v>1757925</v>
      </c>
      <c r="M24" s="126">
        <f t="shared" ref="M24:O24" si="4">SUM(M8:M9,M12,M13,M14,M16,M17,M18,M19,M22)</f>
        <v>568737</v>
      </c>
      <c r="N24" s="124">
        <f t="shared" si="4"/>
        <v>597630</v>
      </c>
      <c r="O24" s="127">
        <f t="shared" si="4"/>
        <v>591558</v>
      </c>
      <c r="P24" s="128">
        <f t="shared" si="1"/>
        <v>31.009290875883426</v>
      </c>
      <c r="Q24" s="129">
        <f t="shared" si="1"/>
        <v>16.47861445525508</v>
      </c>
      <c r="R24" s="130">
        <f t="shared" si="1"/>
        <v>59.616712310732758</v>
      </c>
      <c r="S24" s="130">
        <f t="shared" si="1"/>
        <v>92.035693362519353</v>
      </c>
      <c r="T24" s="129">
        <f t="shared" si="1"/>
        <v>86.777215101030052</v>
      </c>
      <c r="U24" s="131">
        <f t="shared" si="1"/>
        <v>94.4569393757873</v>
      </c>
      <c r="V24" s="130">
        <f t="shared" si="1"/>
        <v>95.113892341308826</v>
      </c>
    </row>
    <row r="25" spans="1:27" s="5" customFormat="1" ht="14.5">
      <c r="A25" s="133" t="s">
        <v>25</v>
      </c>
      <c r="B25" s="134">
        <f>SUM(B10,B11,B15,B20,B21,B23)</f>
        <v>432095</v>
      </c>
      <c r="C25" s="135">
        <f t="shared" ref="C25:H25" si="5">SUM(C10,C11,C15,C20,C21,C23)</f>
        <v>282923</v>
      </c>
      <c r="D25" s="136">
        <f t="shared" si="5"/>
        <v>149172</v>
      </c>
      <c r="E25" s="137">
        <f t="shared" si="5"/>
        <v>451391</v>
      </c>
      <c r="F25" s="136">
        <f t="shared" si="5"/>
        <v>152417</v>
      </c>
      <c r="G25" s="136">
        <f t="shared" si="5"/>
        <v>149442</v>
      </c>
      <c r="H25" s="137">
        <f t="shared" si="5"/>
        <v>149532</v>
      </c>
      <c r="I25" s="134">
        <f>SUM(I10,I11,I15,I20,I21,I23)</f>
        <v>227793</v>
      </c>
      <c r="J25" s="138">
        <f t="shared" ref="J25:K25" si="6">SUM(J10,J11,J15,J20,J21,J23)</f>
        <v>100006</v>
      </c>
      <c r="K25" s="136">
        <f t="shared" si="6"/>
        <v>127787</v>
      </c>
      <c r="L25" s="136">
        <f>SUM(L10,L11,L15,L20,L21,L23)</f>
        <v>425541</v>
      </c>
      <c r="M25" s="138">
        <f t="shared" ref="M25:O25" si="7">SUM(M10,M11,M15,M20,M21,M23)</f>
        <v>140879</v>
      </c>
      <c r="N25" s="136">
        <f t="shared" si="7"/>
        <v>141836</v>
      </c>
      <c r="O25" s="139">
        <f t="shared" si="7"/>
        <v>142826</v>
      </c>
      <c r="P25" s="140">
        <f t="shared" si="1"/>
        <v>52.718267973478049</v>
      </c>
      <c r="Q25" s="141">
        <f t="shared" si="1"/>
        <v>35.3474266849991</v>
      </c>
      <c r="R25" s="142">
        <f t="shared" si="1"/>
        <v>85.664199715764354</v>
      </c>
      <c r="S25" s="142">
        <f t="shared" si="1"/>
        <v>94.273257552764676</v>
      </c>
      <c r="T25" s="141">
        <f t="shared" si="1"/>
        <v>92.429978283262372</v>
      </c>
      <c r="U25" s="252">
        <f t="shared" si="1"/>
        <v>94.910400021412983</v>
      </c>
      <c r="V25" s="142">
        <f t="shared" si="1"/>
        <v>95.515341197870683</v>
      </c>
    </row>
    <row r="26" spans="1:27" s="5" customFormat="1" ht="15" thickBot="1">
      <c r="A26" s="145" t="s">
        <v>24</v>
      </c>
      <c r="B26" s="146">
        <f>SUM(B8:B23)</f>
        <v>2371417</v>
      </c>
      <c r="C26" s="147">
        <f t="shared" ref="C26:H26" si="8">SUM(C8:C23)</f>
        <v>1569002</v>
      </c>
      <c r="D26" s="148">
        <f t="shared" si="8"/>
        <v>802415</v>
      </c>
      <c r="E26" s="149">
        <f t="shared" si="8"/>
        <v>2361438</v>
      </c>
      <c r="F26" s="148">
        <f t="shared" si="8"/>
        <v>807816</v>
      </c>
      <c r="G26" s="148">
        <f t="shared" si="8"/>
        <v>782143</v>
      </c>
      <c r="H26" s="149">
        <f t="shared" si="8"/>
        <v>771479</v>
      </c>
      <c r="I26" s="146">
        <f>SUM(I8:I23)</f>
        <v>829163</v>
      </c>
      <c r="J26" s="150">
        <f t="shared" ref="J26:K26" si="9">SUM(J8:J23)</f>
        <v>311934</v>
      </c>
      <c r="K26" s="148">
        <f t="shared" si="9"/>
        <v>517229</v>
      </c>
      <c r="L26" s="148">
        <f>SUM(L8:L23)</f>
        <v>2183466</v>
      </c>
      <c r="M26" s="150">
        <f t="shared" ref="M26:O26" si="10">SUM(M8:M23)</f>
        <v>709616</v>
      </c>
      <c r="N26" s="148">
        <f t="shared" si="10"/>
        <v>739466</v>
      </c>
      <c r="O26" s="151">
        <f t="shared" si="10"/>
        <v>734384</v>
      </c>
      <c r="P26" s="152">
        <f t="shared" si="1"/>
        <v>34.964875431018669</v>
      </c>
      <c r="Q26" s="153">
        <f t="shared" si="1"/>
        <v>19.881045403383808</v>
      </c>
      <c r="R26" s="154">
        <f t="shared" si="1"/>
        <v>64.459039275188019</v>
      </c>
      <c r="S26" s="154">
        <f t="shared" si="1"/>
        <v>92.463405772245551</v>
      </c>
      <c r="T26" s="153">
        <f t="shared" si="1"/>
        <v>87.843766402250012</v>
      </c>
      <c r="U26" s="155">
        <f t="shared" si="1"/>
        <v>94.543580905282028</v>
      </c>
      <c r="V26" s="154">
        <f t="shared" si="1"/>
        <v>95.191703209030962</v>
      </c>
      <c r="W26" s="22"/>
    </row>
    <row r="27" spans="1:27" ht="14.15" customHeight="1">
      <c r="A27" s="1034" t="s">
        <v>23</v>
      </c>
      <c r="B27" s="1034"/>
      <c r="C27" s="1034"/>
      <c r="D27" s="1034"/>
      <c r="E27" s="1034"/>
      <c r="F27" s="1034"/>
      <c r="G27" s="1034"/>
      <c r="H27" s="1034"/>
      <c r="I27" s="1034"/>
      <c r="J27" s="1034"/>
      <c r="K27" s="1034"/>
      <c r="L27" s="1034"/>
      <c r="M27" s="1034"/>
      <c r="N27" s="1034"/>
      <c r="O27" s="1034"/>
      <c r="P27" s="1034"/>
      <c r="Q27" s="1034"/>
      <c r="R27" s="1034"/>
      <c r="S27" s="1034"/>
      <c r="T27" s="1034"/>
      <c r="U27" s="1034"/>
      <c r="V27" s="1034"/>
    </row>
    <row r="28" spans="1:27" ht="15" customHeight="1">
      <c r="A28" s="1035" t="s">
        <v>49</v>
      </c>
      <c r="B28" s="1036"/>
      <c r="C28" s="1036"/>
      <c r="D28" s="1036"/>
      <c r="E28" s="1036"/>
      <c r="F28" s="1036"/>
      <c r="G28" s="1036"/>
      <c r="H28" s="1036"/>
      <c r="I28" s="1036"/>
      <c r="J28" s="1036"/>
      <c r="K28" s="1036"/>
      <c r="L28" s="1036"/>
      <c r="M28" s="1036"/>
      <c r="N28" s="1036"/>
      <c r="O28" s="1036"/>
      <c r="P28" s="1036"/>
      <c r="Q28" s="1036"/>
      <c r="R28" s="1036"/>
      <c r="S28" s="1036"/>
      <c r="T28" s="1036"/>
      <c r="U28" s="1036"/>
      <c r="V28" s="1036"/>
    </row>
    <row r="29" spans="1:27" s="15" customFormat="1" ht="15" customHeight="1">
      <c r="A29" s="1047" t="s">
        <v>453</v>
      </c>
      <c r="B29" s="1047"/>
      <c r="C29" s="1047"/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7"/>
      <c r="O29" s="1047"/>
      <c r="P29" s="1047"/>
      <c r="Q29" s="1047"/>
      <c r="R29" s="1047"/>
      <c r="S29" s="1047"/>
      <c r="T29" s="1047"/>
      <c r="U29" s="1047"/>
      <c r="V29" s="1047"/>
    </row>
    <row r="30" spans="1:27" ht="15" customHeight="1">
      <c r="A30" s="1037" t="s">
        <v>103</v>
      </c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</row>
    <row r="31" spans="1:27" ht="14.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spans="1:27" s="1" customFormat="1" ht="23.5">
      <c r="A32" s="1050">
        <v>2019</v>
      </c>
      <c r="B32" s="1050"/>
      <c r="C32" s="1050"/>
      <c r="D32" s="1050"/>
      <c r="E32" s="1050"/>
      <c r="F32" s="1050"/>
      <c r="G32" s="1050"/>
      <c r="H32" s="1050"/>
      <c r="I32" s="1050"/>
      <c r="J32" s="1050"/>
      <c r="K32" s="1050"/>
      <c r="L32" s="1050"/>
      <c r="M32" s="1050"/>
      <c r="N32" s="1050"/>
      <c r="O32" s="1050"/>
      <c r="P32" s="1050"/>
      <c r="Q32" s="1050"/>
      <c r="R32" s="1050"/>
      <c r="S32" s="1050"/>
      <c r="T32" s="1050"/>
      <c r="U32" s="1050"/>
      <c r="V32" s="1050"/>
    </row>
    <row r="33" spans="1:22" s="3" customFormat="1" ht="23.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s="1" customFormat="1" ht="14.5">
      <c r="A34" s="1046" t="s">
        <v>581</v>
      </c>
      <c r="B34" s="1046"/>
      <c r="C34" s="1046"/>
      <c r="D34" s="1046"/>
      <c r="E34" s="1046"/>
      <c r="F34" s="1046"/>
      <c r="G34" s="1046"/>
      <c r="H34" s="1046"/>
      <c r="I34" s="1046"/>
      <c r="J34" s="1046"/>
      <c r="K34" s="1046"/>
      <c r="L34" s="1046"/>
      <c r="M34" s="1046"/>
      <c r="N34" s="1046"/>
      <c r="O34" s="1046"/>
      <c r="P34" s="1046"/>
      <c r="Q34" s="1046"/>
      <c r="R34" s="1046"/>
      <c r="S34" s="1046"/>
      <c r="T34" s="1046"/>
      <c r="U34" s="1046"/>
      <c r="V34" s="1046"/>
    </row>
    <row r="35" spans="1:22" s="15" customFormat="1" ht="14.5" customHeight="1">
      <c r="A35" s="1041" t="s">
        <v>5</v>
      </c>
      <c r="B35" s="1048" t="s">
        <v>75</v>
      </c>
      <c r="C35" s="1040"/>
      <c r="D35" s="1040"/>
      <c r="E35" s="1040"/>
      <c r="F35" s="1040"/>
      <c r="G35" s="1040"/>
      <c r="H35" s="1049"/>
      <c r="I35" s="1048" t="s">
        <v>76</v>
      </c>
      <c r="J35" s="1040"/>
      <c r="K35" s="1040"/>
      <c r="L35" s="1040"/>
      <c r="M35" s="1040"/>
      <c r="N35" s="1040"/>
      <c r="O35" s="1049"/>
      <c r="P35" s="1048" t="s">
        <v>45</v>
      </c>
      <c r="Q35" s="1040"/>
      <c r="R35" s="1040"/>
      <c r="S35" s="1040"/>
      <c r="T35" s="1040"/>
      <c r="U35" s="1040"/>
      <c r="V35" s="1040"/>
    </row>
    <row r="36" spans="1:22" s="15" customFormat="1" ht="14.5" customHeight="1">
      <c r="A36" s="1041"/>
      <c r="B36" s="1048" t="s">
        <v>73</v>
      </c>
      <c r="C36" s="1040" t="s">
        <v>63</v>
      </c>
      <c r="D36" s="1040"/>
      <c r="E36" s="1040" t="s">
        <v>91</v>
      </c>
      <c r="F36" s="1040" t="s">
        <v>63</v>
      </c>
      <c r="G36" s="1040"/>
      <c r="H36" s="1049"/>
      <c r="I36" s="1048" t="s">
        <v>73</v>
      </c>
      <c r="J36" s="1040" t="s">
        <v>63</v>
      </c>
      <c r="K36" s="1040"/>
      <c r="L36" s="1040" t="s">
        <v>91</v>
      </c>
      <c r="M36" s="1040" t="s">
        <v>63</v>
      </c>
      <c r="N36" s="1040"/>
      <c r="O36" s="1049"/>
      <c r="P36" s="1048" t="s">
        <v>73</v>
      </c>
      <c r="Q36" s="1040" t="s">
        <v>63</v>
      </c>
      <c r="R36" s="1040"/>
      <c r="S36" s="1040" t="s">
        <v>91</v>
      </c>
      <c r="T36" s="1040" t="s">
        <v>63</v>
      </c>
      <c r="U36" s="1040"/>
      <c r="V36" s="1040"/>
    </row>
    <row r="37" spans="1:22" s="15" customFormat="1" ht="14.5">
      <c r="A37" s="1041"/>
      <c r="B37" s="1048"/>
      <c r="C37" s="682" t="s">
        <v>72</v>
      </c>
      <c r="D37" s="682" t="s">
        <v>53</v>
      </c>
      <c r="E37" s="1040"/>
      <c r="F37" s="682" t="s">
        <v>50</v>
      </c>
      <c r="G37" s="682" t="s">
        <v>51</v>
      </c>
      <c r="H37" s="768" t="s">
        <v>52</v>
      </c>
      <c r="I37" s="1048"/>
      <c r="J37" s="682" t="s">
        <v>72</v>
      </c>
      <c r="K37" s="682" t="s">
        <v>53</v>
      </c>
      <c r="L37" s="1040"/>
      <c r="M37" s="682" t="s">
        <v>50</v>
      </c>
      <c r="N37" s="682" t="s">
        <v>51</v>
      </c>
      <c r="O37" s="768" t="s">
        <v>52</v>
      </c>
      <c r="P37" s="1048"/>
      <c r="Q37" s="682" t="s">
        <v>72</v>
      </c>
      <c r="R37" s="682" t="s">
        <v>53</v>
      </c>
      <c r="S37" s="1040"/>
      <c r="T37" s="682" t="s">
        <v>50</v>
      </c>
      <c r="U37" s="682" t="s">
        <v>51</v>
      </c>
      <c r="V37" s="682" t="s">
        <v>52</v>
      </c>
    </row>
    <row r="38" spans="1:22" s="15" customFormat="1" ht="15" thickBot="1">
      <c r="A38" s="1042"/>
      <c r="B38" s="1043" t="s">
        <v>3</v>
      </c>
      <c r="C38" s="1044"/>
      <c r="D38" s="1044"/>
      <c r="E38" s="1044"/>
      <c r="F38" s="1044"/>
      <c r="G38" s="1044"/>
      <c r="H38" s="1045"/>
      <c r="I38" s="1043" t="s">
        <v>3</v>
      </c>
      <c r="J38" s="1044"/>
      <c r="K38" s="1044"/>
      <c r="L38" s="1044"/>
      <c r="M38" s="1044"/>
      <c r="N38" s="1044"/>
      <c r="O38" s="1045"/>
      <c r="P38" s="769"/>
      <c r="Q38" s="1051" t="s">
        <v>43</v>
      </c>
      <c r="R38" s="1051"/>
      <c r="S38" s="1051"/>
      <c r="T38" s="1051"/>
      <c r="U38" s="1051"/>
      <c r="V38" s="1051"/>
    </row>
    <row r="39" spans="1:22" s="1" customFormat="1">
      <c r="A39" s="88" t="s">
        <v>6</v>
      </c>
      <c r="B39" s="158">
        <v>327277</v>
      </c>
      <c r="C39" s="159">
        <v>217923</v>
      </c>
      <c r="D39" s="159">
        <v>109354</v>
      </c>
      <c r="E39" s="160">
        <v>309532</v>
      </c>
      <c r="F39" s="161">
        <v>105856</v>
      </c>
      <c r="G39" s="159">
        <v>103423</v>
      </c>
      <c r="H39" s="162">
        <v>100253</v>
      </c>
      <c r="I39" s="158">
        <v>96465</v>
      </c>
      <c r="J39" s="159">
        <v>35513</v>
      </c>
      <c r="K39" s="159">
        <v>60952</v>
      </c>
      <c r="L39" s="161">
        <v>292422</v>
      </c>
      <c r="M39" s="159">
        <v>97199</v>
      </c>
      <c r="N39" s="159">
        <v>98756</v>
      </c>
      <c r="O39" s="163">
        <v>96467</v>
      </c>
      <c r="P39" s="164">
        <f>I39/B39*100</f>
        <v>29.475031853750799</v>
      </c>
      <c r="Q39" s="165">
        <f>J39/C39*100</f>
        <v>16.296122942507214</v>
      </c>
      <c r="R39" s="165">
        <f t="shared" ref="R39:R57" si="11">K39/D39*100</f>
        <v>55.738244600106079</v>
      </c>
      <c r="S39" s="166">
        <f t="shared" ref="S39:S57" si="12">L39/E39*100</f>
        <v>94.472300117596888</v>
      </c>
      <c r="T39" s="165">
        <f t="shared" ref="T39:T57" si="13">M39/F39*100</f>
        <v>91.821909008464331</v>
      </c>
      <c r="U39" s="165">
        <f t="shared" ref="U39:U57" si="14">N39/G39*100</f>
        <v>95.487464103729351</v>
      </c>
      <c r="V39" s="165">
        <f t="shared" ref="V39:V57" si="15">O39/H39*100</f>
        <v>96.223554407349411</v>
      </c>
    </row>
    <row r="40" spans="1:22" s="1" customFormat="1">
      <c r="A40" s="98" t="s">
        <v>7</v>
      </c>
      <c r="B40" s="99">
        <v>383864</v>
      </c>
      <c r="C40" s="100">
        <v>256005</v>
      </c>
      <c r="D40" s="100">
        <v>127859</v>
      </c>
      <c r="E40" s="168">
        <v>361820</v>
      </c>
      <c r="F40" s="102">
        <v>123344</v>
      </c>
      <c r="G40" s="100">
        <v>120799</v>
      </c>
      <c r="H40" s="103">
        <v>117677</v>
      </c>
      <c r="I40" s="99">
        <v>109549</v>
      </c>
      <c r="J40" s="100">
        <v>42192</v>
      </c>
      <c r="K40" s="100">
        <v>67357</v>
      </c>
      <c r="L40" s="102">
        <v>334657</v>
      </c>
      <c r="M40" s="100">
        <v>107877</v>
      </c>
      <c r="N40" s="100">
        <v>114384</v>
      </c>
      <c r="O40" s="104">
        <v>112396</v>
      </c>
      <c r="P40" s="169">
        <f t="shared" ref="P40:P57" si="16">I40/B40*100</f>
        <v>28.538492799533167</v>
      </c>
      <c r="Q40" s="170">
        <f t="shared" ref="Q40:Q57" si="17">J40/C40*100</f>
        <v>16.480928106872913</v>
      </c>
      <c r="R40" s="171">
        <f t="shared" si="11"/>
        <v>52.680687319625527</v>
      </c>
      <c r="S40" s="171">
        <f t="shared" si="12"/>
        <v>92.492675916201421</v>
      </c>
      <c r="T40" s="170">
        <f t="shared" si="13"/>
        <v>87.460273706057862</v>
      </c>
      <c r="U40" s="170">
        <f t="shared" si="14"/>
        <v>94.689525575542845</v>
      </c>
      <c r="V40" s="171">
        <f t="shared" si="15"/>
        <v>95.512292121655037</v>
      </c>
    </row>
    <row r="41" spans="1:22" s="1" customFormat="1">
      <c r="A41" s="88" t="s">
        <v>8</v>
      </c>
      <c r="B41" s="158">
        <v>118606</v>
      </c>
      <c r="C41" s="159">
        <v>78910</v>
      </c>
      <c r="D41" s="159">
        <v>39696</v>
      </c>
      <c r="E41" s="160">
        <v>109384</v>
      </c>
      <c r="F41" s="161">
        <v>37560</v>
      </c>
      <c r="G41" s="159">
        <v>36922</v>
      </c>
      <c r="H41" s="162">
        <v>34902</v>
      </c>
      <c r="I41" s="158">
        <v>51951</v>
      </c>
      <c r="J41" s="159">
        <v>21389</v>
      </c>
      <c r="K41" s="159">
        <v>30562</v>
      </c>
      <c r="L41" s="161">
        <v>100902</v>
      </c>
      <c r="M41" s="159">
        <v>33521</v>
      </c>
      <c r="N41" s="159">
        <v>34191</v>
      </c>
      <c r="O41" s="163">
        <v>33190</v>
      </c>
      <c r="P41" s="173">
        <f t="shared" si="16"/>
        <v>43.801325396691567</v>
      </c>
      <c r="Q41" s="165">
        <f t="shared" si="17"/>
        <v>27.105563299961982</v>
      </c>
      <c r="R41" s="166">
        <f t="shared" si="11"/>
        <v>76.990124949617083</v>
      </c>
      <c r="S41" s="166">
        <f t="shared" si="12"/>
        <v>92.245666642287716</v>
      </c>
      <c r="T41" s="174">
        <f t="shared" si="13"/>
        <v>89.246538871139506</v>
      </c>
      <c r="U41" s="174">
        <f t="shared" si="14"/>
        <v>92.603325930339636</v>
      </c>
      <c r="V41" s="166">
        <f t="shared" si="15"/>
        <v>95.09483697209329</v>
      </c>
    </row>
    <row r="42" spans="1:22" s="1" customFormat="1">
      <c r="A42" s="98" t="s">
        <v>9</v>
      </c>
      <c r="B42" s="99">
        <v>64231</v>
      </c>
      <c r="C42" s="100">
        <v>41716</v>
      </c>
      <c r="D42" s="100">
        <v>22515</v>
      </c>
      <c r="E42" s="168">
        <v>66368</v>
      </c>
      <c r="F42" s="102">
        <v>21929</v>
      </c>
      <c r="G42" s="100">
        <v>22632</v>
      </c>
      <c r="H42" s="103">
        <v>21807</v>
      </c>
      <c r="I42" s="99">
        <v>36529</v>
      </c>
      <c r="J42" s="100">
        <v>16533</v>
      </c>
      <c r="K42" s="100">
        <v>19996</v>
      </c>
      <c r="L42" s="102">
        <v>62988</v>
      </c>
      <c r="M42" s="100">
        <v>20669</v>
      </c>
      <c r="N42" s="100">
        <v>21473</v>
      </c>
      <c r="O42" s="104">
        <v>20846</v>
      </c>
      <c r="P42" s="169">
        <f t="shared" si="16"/>
        <v>56.871292677990382</v>
      </c>
      <c r="Q42" s="170">
        <f t="shared" si="17"/>
        <v>39.632275385943046</v>
      </c>
      <c r="R42" s="171">
        <f t="shared" si="11"/>
        <v>88.81190317566066</v>
      </c>
      <c r="S42" s="171">
        <f t="shared" si="12"/>
        <v>94.907184185149475</v>
      </c>
      <c r="T42" s="170">
        <f t="shared" si="13"/>
        <v>94.254183957316798</v>
      </c>
      <c r="U42" s="170">
        <f t="shared" si="14"/>
        <v>94.878932484977014</v>
      </c>
      <c r="V42" s="171">
        <f t="shared" si="15"/>
        <v>95.59315816022378</v>
      </c>
    </row>
    <row r="43" spans="1:22" s="1" customFormat="1">
      <c r="A43" s="88" t="s">
        <v>10</v>
      </c>
      <c r="B43" s="158">
        <v>20588</v>
      </c>
      <c r="C43" s="159">
        <v>13797</v>
      </c>
      <c r="D43" s="159">
        <v>6791</v>
      </c>
      <c r="E43" s="160">
        <v>18981</v>
      </c>
      <c r="F43" s="161">
        <v>6614</v>
      </c>
      <c r="G43" s="159">
        <v>6380</v>
      </c>
      <c r="H43" s="162">
        <v>5987</v>
      </c>
      <c r="I43" s="158">
        <v>5851</v>
      </c>
      <c r="J43" s="159">
        <v>2119</v>
      </c>
      <c r="K43" s="159">
        <v>3732</v>
      </c>
      <c r="L43" s="161">
        <v>16427</v>
      </c>
      <c r="M43" s="159">
        <v>5101</v>
      </c>
      <c r="N43" s="159">
        <v>5830</v>
      </c>
      <c r="O43" s="163">
        <v>5496</v>
      </c>
      <c r="P43" s="173">
        <f t="shared" si="16"/>
        <v>28.419467651058874</v>
      </c>
      <c r="Q43" s="165">
        <f t="shared" si="17"/>
        <v>15.358411248822208</v>
      </c>
      <c r="R43" s="166">
        <f t="shared" si="11"/>
        <v>54.955087615962306</v>
      </c>
      <c r="S43" s="166">
        <f t="shared" si="12"/>
        <v>86.54443917601813</v>
      </c>
      <c r="T43" s="174">
        <f t="shared" si="13"/>
        <v>77.124281826428785</v>
      </c>
      <c r="U43" s="174">
        <f t="shared" si="14"/>
        <v>91.379310344827587</v>
      </c>
      <c r="V43" s="166">
        <f t="shared" si="15"/>
        <v>91.798897611491569</v>
      </c>
    </row>
    <row r="44" spans="1:22" s="1" customFormat="1">
      <c r="A44" s="98" t="s">
        <v>11</v>
      </c>
      <c r="B44" s="99">
        <v>61527</v>
      </c>
      <c r="C44" s="100">
        <v>41082</v>
      </c>
      <c r="D44" s="100">
        <v>20445</v>
      </c>
      <c r="E44" s="168">
        <v>55110</v>
      </c>
      <c r="F44" s="102">
        <v>19032</v>
      </c>
      <c r="G44" s="100">
        <v>18516</v>
      </c>
      <c r="H44" s="103">
        <v>17562</v>
      </c>
      <c r="I44" s="99">
        <v>28699</v>
      </c>
      <c r="J44" s="100">
        <v>12265</v>
      </c>
      <c r="K44" s="100">
        <v>16434</v>
      </c>
      <c r="L44" s="102">
        <v>49541</v>
      </c>
      <c r="M44" s="100">
        <v>17714</v>
      </c>
      <c r="N44" s="100">
        <v>17812</v>
      </c>
      <c r="O44" s="104">
        <v>14015</v>
      </c>
      <c r="P44" s="169">
        <f t="shared" si="16"/>
        <v>46.644562549774889</v>
      </c>
      <c r="Q44" s="170">
        <f t="shared" si="17"/>
        <v>29.854924297745971</v>
      </c>
      <c r="R44" s="171">
        <f t="shared" si="11"/>
        <v>80.381511371973588</v>
      </c>
      <c r="S44" s="171">
        <f t="shared" si="12"/>
        <v>89.894755942660126</v>
      </c>
      <c r="T44" s="170">
        <f t="shared" si="13"/>
        <v>93.074821353509876</v>
      </c>
      <c r="U44" s="170">
        <f t="shared" si="14"/>
        <v>96.197882912076039</v>
      </c>
      <c r="V44" s="171">
        <f t="shared" si="15"/>
        <v>79.802983714838859</v>
      </c>
    </row>
    <row r="45" spans="1:22" s="1" customFormat="1">
      <c r="A45" s="88" t="s">
        <v>12</v>
      </c>
      <c r="B45" s="158">
        <v>184136</v>
      </c>
      <c r="C45" s="159">
        <v>122188</v>
      </c>
      <c r="D45" s="159">
        <v>61948</v>
      </c>
      <c r="E45" s="160">
        <v>174838</v>
      </c>
      <c r="F45" s="161">
        <v>59882</v>
      </c>
      <c r="G45" s="159">
        <v>58435</v>
      </c>
      <c r="H45" s="162">
        <v>56521</v>
      </c>
      <c r="I45" s="158">
        <v>57749</v>
      </c>
      <c r="J45" s="159">
        <v>22309</v>
      </c>
      <c r="K45" s="159">
        <v>35440</v>
      </c>
      <c r="L45" s="161">
        <v>161252</v>
      </c>
      <c r="M45" s="159">
        <v>52237</v>
      </c>
      <c r="N45" s="159">
        <v>55352</v>
      </c>
      <c r="O45" s="163">
        <v>53663</v>
      </c>
      <c r="P45" s="173">
        <f t="shared" si="16"/>
        <v>31.362145370812875</v>
      </c>
      <c r="Q45" s="165">
        <f t="shared" si="17"/>
        <v>18.257930402330835</v>
      </c>
      <c r="R45" s="166">
        <f t="shared" si="11"/>
        <v>57.209272292890809</v>
      </c>
      <c r="S45" s="166">
        <f t="shared" si="12"/>
        <v>92.22937805282605</v>
      </c>
      <c r="T45" s="174">
        <f t="shared" si="13"/>
        <v>87.233225343174908</v>
      </c>
      <c r="U45" s="174">
        <f t="shared" si="14"/>
        <v>94.724052365876616</v>
      </c>
      <c r="V45" s="166">
        <f t="shared" si="15"/>
        <v>94.943472337715178</v>
      </c>
    </row>
    <row r="46" spans="1:22" s="1" customFormat="1">
      <c r="A46" s="98" t="s">
        <v>21</v>
      </c>
      <c r="B46" s="99">
        <v>40128</v>
      </c>
      <c r="C46" s="100">
        <v>26358</v>
      </c>
      <c r="D46" s="100">
        <v>13770</v>
      </c>
      <c r="E46" s="168">
        <v>41742</v>
      </c>
      <c r="F46" s="102">
        <v>14127</v>
      </c>
      <c r="G46" s="100">
        <v>13889</v>
      </c>
      <c r="H46" s="103">
        <v>13726</v>
      </c>
      <c r="I46" s="99">
        <v>22825</v>
      </c>
      <c r="J46" s="100">
        <v>10576</v>
      </c>
      <c r="K46" s="100">
        <v>12249</v>
      </c>
      <c r="L46" s="102">
        <v>39626</v>
      </c>
      <c r="M46" s="100">
        <v>13099</v>
      </c>
      <c r="N46" s="100">
        <v>13333</v>
      </c>
      <c r="O46" s="104">
        <v>13194</v>
      </c>
      <c r="P46" s="169">
        <f t="shared" si="16"/>
        <v>56.880482456140349</v>
      </c>
      <c r="Q46" s="170">
        <f t="shared" si="17"/>
        <v>40.124440397602243</v>
      </c>
      <c r="R46" s="171">
        <f t="shared" si="11"/>
        <v>88.954248366013061</v>
      </c>
      <c r="S46" s="171">
        <f t="shared" si="12"/>
        <v>94.930765176560783</v>
      </c>
      <c r="T46" s="170">
        <f t="shared" si="13"/>
        <v>92.723154243646917</v>
      </c>
      <c r="U46" s="170">
        <f t="shared" si="14"/>
        <v>95.996832025343792</v>
      </c>
      <c r="V46" s="171">
        <f t="shared" si="15"/>
        <v>96.124143960367178</v>
      </c>
    </row>
    <row r="47" spans="1:22" s="1" customFormat="1">
      <c r="A47" s="88" t="s">
        <v>13</v>
      </c>
      <c r="B47" s="158">
        <v>224222</v>
      </c>
      <c r="C47" s="159">
        <v>148438</v>
      </c>
      <c r="D47" s="159">
        <v>75784</v>
      </c>
      <c r="E47" s="160">
        <v>216286</v>
      </c>
      <c r="F47" s="161">
        <v>73037</v>
      </c>
      <c r="G47" s="159">
        <v>73133</v>
      </c>
      <c r="H47" s="162">
        <v>70116</v>
      </c>
      <c r="I47" s="158">
        <v>72011</v>
      </c>
      <c r="J47" s="159">
        <v>27043</v>
      </c>
      <c r="K47" s="159">
        <v>44968</v>
      </c>
      <c r="L47" s="161">
        <v>200172</v>
      </c>
      <c r="M47" s="159">
        <v>63120</v>
      </c>
      <c r="N47" s="159">
        <v>69147</v>
      </c>
      <c r="O47" s="163">
        <v>67905</v>
      </c>
      <c r="P47" s="173">
        <f t="shared" si="16"/>
        <v>32.115938667927324</v>
      </c>
      <c r="Q47" s="165">
        <f t="shared" si="17"/>
        <v>18.218380738085934</v>
      </c>
      <c r="R47" s="166">
        <f t="shared" si="11"/>
        <v>59.337063232344555</v>
      </c>
      <c r="S47" s="166">
        <f t="shared" si="12"/>
        <v>92.549679590912035</v>
      </c>
      <c r="T47" s="174">
        <f t="shared" si="13"/>
        <v>86.421950518230489</v>
      </c>
      <c r="U47" s="174">
        <f t="shared" si="14"/>
        <v>94.549656105998665</v>
      </c>
      <c r="V47" s="166">
        <f t="shared" si="15"/>
        <v>96.846654116036277</v>
      </c>
    </row>
    <row r="48" spans="1:22" s="1" customFormat="1">
      <c r="A48" s="98" t="s">
        <v>14</v>
      </c>
      <c r="B48" s="99">
        <v>521540</v>
      </c>
      <c r="C48" s="100">
        <v>346046</v>
      </c>
      <c r="D48" s="100">
        <v>175494</v>
      </c>
      <c r="E48" s="168">
        <v>495276</v>
      </c>
      <c r="F48" s="102">
        <v>169193</v>
      </c>
      <c r="G48" s="100">
        <v>166559</v>
      </c>
      <c r="H48" s="103">
        <v>159524</v>
      </c>
      <c r="I48" s="99">
        <v>147171</v>
      </c>
      <c r="J48" s="100">
        <v>45694</v>
      </c>
      <c r="K48" s="100">
        <v>101477</v>
      </c>
      <c r="L48" s="102">
        <v>454486</v>
      </c>
      <c r="M48" s="100">
        <v>144458</v>
      </c>
      <c r="N48" s="100">
        <v>155921</v>
      </c>
      <c r="O48" s="104">
        <v>154107</v>
      </c>
      <c r="P48" s="169">
        <f t="shared" si="16"/>
        <v>28.218545078038115</v>
      </c>
      <c r="Q48" s="170">
        <f t="shared" si="17"/>
        <v>13.204602856267664</v>
      </c>
      <c r="R48" s="171">
        <f t="shared" si="11"/>
        <v>57.823629297867726</v>
      </c>
      <c r="S48" s="171">
        <f t="shared" si="12"/>
        <v>91.764188048683977</v>
      </c>
      <c r="T48" s="170">
        <f t="shared" si="13"/>
        <v>85.38060085228112</v>
      </c>
      <c r="U48" s="170">
        <f t="shared" si="14"/>
        <v>93.613074045833613</v>
      </c>
      <c r="V48" s="171">
        <f t="shared" si="15"/>
        <v>96.60427271131617</v>
      </c>
    </row>
    <row r="49" spans="1:22" s="1" customFormat="1">
      <c r="A49" s="88" t="s">
        <v>15</v>
      </c>
      <c r="B49" s="158">
        <v>114872</v>
      </c>
      <c r="C49" s="159">
        <v>76093</v>
      </c>
      <c r="D49" s="159">
        <v>38779</v>
      </c>
      <c r="E49" s="160">
        <v>110044</v>
      </c>
      <c r="F49" s="161">
        <v>37502</v>
      </c>
      <c r="G49" s="159">
        <v>36961</v>
      </c>
      <c r="H49" s="162">
        <v>35581</v>
      </c>
      <c r="I49" s="158">
        <v>35933</v>
      </c>
      <c r="J49" s="159">
        <v>8279</v>
      </c>
      <c r="K49" s="159">
        <v>27654</v>
      </c>
      <c r="L49" s="161">
        <v>104883</v>
      </c>
      <c r="M49" s="159">
        <v>34595</v>
      </c>
      <c r="N49" s="159">
        <v>35603</v>
      </c>
      <c r="O49" s="163">
        <v>34685</v>
      </c>
      <c r="P49" s="173">
        <f t="shared" si="16"/>
        <v>31.280903962671498</v>
      </c>
      <c r="Q49" s="165">
        <f t="shared" si="17"/>
        <v>10.880107237196588</v>
      </c>
      <c r="R49" s="166">
        <f t="shared" si="11"/>
        <v>71.311792464993943</v>
      </c>
      <c r="S49" s="166">
        <f t="shared" si="12"/>
        <v>95.310057795063798</v>
      </c>
      <c r="T49" s="174">
        <f t="shared" si="13"/>
        <v>92.248413417951042</v>
      </c>
      <c r="U49" s="174">
        <f t="shared" si="14"/>
        <v>96.325856984388949</v>
      </c>
      <c r="V49" s="166">
        <f t="shared" si="15"/>
        <v>97.481802085382654</v>
      </c>
    </row>
    <row r="50" spans="1:22" s="1" customFormat="1">
      <c r="A50" s="98" t="s">
        <v>16</v>
      </c>
      <c r="B50" s="99">
        <v>24800</v>
      </c>
      <c r="C50" s="100">
        <v>16457</v>
      </c>
      <c r="D50" s="100">
        <v>8343</v>
      </c>
      <c r="E50" s="168">
        <v>23609</v>
      </c>
      <c r="F50" s="102">
        <v>8016</v>
      </c>
      <c r="G50" s="100">
        <v>8049</v>
      </c>
      <c r="H50" s="103">
        <v>7544</v>
      </c>
      <c r="I50" s="99">
        <v>7415</v>
      </c>
      <c r="J50" s="100">
        <v>3039</v>
      </c>
      <c r="K50" s="100">
        <v>4376</v>
      </c>
      <c r="L50" s="102">
        <v>22031</v>
      </c>
      <c r="M50" s="100">
        <v>7113</v>
      </c>
      <c r="N50" s="100">
        <v>7610</v>
      </c>
      <c r="O50" s="104">
        <v>7308</v>
      </c>
      <c r="P50" s="169">
        <f t="shared" si="16"/>
        <v>29.8991935483871</v>
      </c>
      <c r="Q50" s="170">
        <f t="shared" si="17"/>
        <v>18.466306131129613</v>
      </c>
      <c r="R50" s="171">
        <f t="shared" si="11"/>
        <v>52.451156658276396</v>
      </c>
      <c r="S50" s="171">
        <f t="shared" si="12"/>
        <v>93.316108263797702</v>
      </c>
      <c r="T50" s="170">
        <f t="shared" si="13"/>
        <v>88.735029940119759</v>
      </c>
      <c r="U50" s="170">
        <f t="shared" si="14"/>
        <v>94.545906323766928</v>
      </c>
      <c r="V50" s="171">
        <f t="shared" si="15"/>
        <v>96.871686108165434</v>
      </c>
    </row>
    <row r="51" spans="1:22" s="1" customFormat="1">
      <c r="A51" s="88" t="s">
        <v>17</v>
      </c>
      <c r="B51" s="158">
        <v>111326</v>
      </c>
      <c r="C51" s="159">
        <v>73058</v>
      </c>
      <c r="D51" s="159">
        <v>38268</v>
      </c>
      <c r="E51" s="160">
        <v>112533</v>
      </c>
      <c r="F51" s="161">
        <v>37905</v>
      </c>
      <c r="G51" s="159">
        <v>37818</v>
      </c>
      <c r="H51" s="162">
        <v>36810</v>
      </c>
      <c r="I51" s="158">
        <v>58186</v>
      </c>
      <c r="J51" s="159">
        <v>25571</v>
      </c>
      <c r="K51" s="159">
        <v>32615</v>
      </c>
      <c r="L51" s="161">
        <v>106768</v>
      </c>
      <c r="M51" s="159">
        <v>35114</v>
      </c>
      <c r="N51" s="159">
        <v>36025</v>
      </c>
      <c r="O51" s="163">
        <v>35629</v>
      </c>
      <c r="P51" s="173">
        <f t="shared" si="16"/>
        <v>52.266316943032173</v>
      </c>
      <c r="Q51" s="165">
        <f t="shared" si="17"/>
        <v>35.000958142845413</v>
      </c>
      <c r="R51" s="166">
        <f t="shared" si="11"/>
        <v>85.227866624856276</v>
      </c>
      <c r="S51" s="166">
        <f t="shared" si="12"/>
        <v>94.877058285125244</v>
      </c>
      <c r="T51" s="174">
        <f t="shared" si="13"/>
        <v>92.636855296135082</v>
      </c>
      <c r="U51" s="174">
        <f t="shared" si="14"/>
        <v>95.258871436881904</v>
      </c>
      <c r="V51" s="166">
        <f t="shared" si="15"/>
        <v>96.79163270850313</v>
      </c>
    </row>
    <row r="52" spans="1:22" s="1" customFormat="1">
      <c r="A52" s="98" t="s">
        <v>18</v>
      </c>
      <c r="B52" s="99">
        <v>54125</v>
      </c>
      <c r="C52" s="100">
        <v>35528</v>
      </c>
      <c r="D52" s="100">
        <v>18597</v>
      </c>
      <c r="E52" s="168">
        <v>55201</v>
      </c>
      <c r="F52" s="102">
        <v>18423</v>
      </c>
      <c r="G52" s="100">
        <v>18598</v>
      </c>
      <c r="H52" s="103">
        <v>18180</v>
      </c>
      <c r="I52" s="99">
        <v>31488</v>
      </c>
      <c r="J52" s="100">
        <v>15082</v>
      </c>
      <c r="K52" s="100">
        <v>16406</v>
      </c>
      <c r="L52" s="102">
        <v>51623</v>
      </c>
      <c r="M52" s="100">
        <v>17006</v>
      </c>
      <c r="N52" s="100">
        <v>17458</v>
      </c>
      <c r="O52" s="104">
        <v>17159</v>
      </c>
      <c r="P52" s="169">
        <f t="shared" si="16"/>
        <v>58.176443418013854</v>
      </c>
      <c r="Q52" s="170">
        <f t="shared" si="17"/>
        <v>42.451024544021614</v>
      </c>
      <c r="R52" s="171">
        <f t="shared" si="11"/>
        <v>88.218529870409199</v>
      </c>
      <c r="S52" s="171">
        <f t="shared" si="12"/>
        <v>93.518233365337593</v>
      </c>
      <c r="T52" s="170">
        <f t="shared" si="13"/>
        <v>92.308527384247952</v>
      </c>
      <c r="U52" s="170">
        <f t="shared" si="14"/>
        <v>93.870308635337125</v>
      </c>
      <c r="V52" s="171">
        <f t="shared" si="15"/>
        <v>94.383938393839387</v>
      </c>
    </row>
    <row r="53" spans="1:22" s="1" customFormat="1">
      <c r="A53" s="88" t="s">
        <v>19</v>
      </c>
      <c r="B53" s="158">
        <v>77286</v>
      </c>
      <c r="C53" s="159">
        <v>51067</v>
      </c>
      <c r="D53" s="159">
        <v>26219</v>
      </c>
      <c r="E53" s="160">
        <v>75913</v>
      </c>
      <c r="F53" s="161">
        <v>25546</v>
      </c>
      <c r="G53" s="159">
        <v>25522</v>
      </c>
      <c r="H53" s="162">
        <v>24845</v>
      </c>
      <c r="I53" s="158">
        <v>26860</v>
      </c>
      <c r="J53" s="159">
        <v>10563</v>
      </c>
      <c r="K53" s="159">
        <v>16297</v>
      </c>
      <c r="L53" s="161">
        <v>69647</v>
      </c>
      <c r="M53" s="159">
        <v>22066</v>
      </c>
      <c r="N53" s="159">
        <v>23869</v>
      </c>
      <c r="O53" s="163">
        <v>23712</v>
      </c>
      <c r="P53" s="173">
        <f t="shared" si="16"/>
        <v>34.754030484175658</v>
      </c>
      <c r="Q53" s="165">
        <f t="shared" si="17"/>
        <v>20.684590831652535</v>
      </c>
      <c r="R53" s="166">
        <f t="shared" si="11"/>
        <v>62.157214233952473</v>
      </c>
      <c r="S53" s="166">
        <f t="shared" si="12"/>
        <v>91.745814287407953</v>
      </c>
      <c r="T53" s="174">
        <f t="shared" si="13"/>
        <v>86.377515070852581</v>
      </c>
      <c r="U53" s="174">
        <f t="shared" si="14"/>
        <v>93.523234856202492</v>
      </c>
      <c r="V53" s="166">
        <f t="shared" si="15"/>
        <v>95.439726303079084</v>
      </c>
    </row>
    <row r="54" spans="1:22" ht="14.5" thickBot="1">
      <c r="A54" s="110" t="s">
        <v>20</v>
      </c>
      <c r="B54" s="111">
        <v>54475</v>
      </c>
      <c r="C54" s="112">
        <v>35686</v>
      </c>
      <c r="D54" s="112">
        <v>18789</v>
      </c>
      <c r="E54" s="113">
        <v>56486</v>
      </c>
      <c r="F54" s="114">
        <v>18797</v>
      </c>
      <c r="G54" s="112">
        <v>18995</v>
      </c>
      <c r="H54" s="115">
        <v>18694</v>
      </c>
      <c r="I54" s="111">
        <v>29745</v>
      </c>
      <c r="J54" s="112">
        <v>12807</v>
      </c>
      <c r="K54" s="112">
        <v>16938</v>
      </c>
      <c r="L54" s="114">
        <v>54141</v>
      </c>
      <c r="M54" s="112">
        <v>17904</v>
      </c>
      <c r="N54" s="112">
        <v>18117</v>
      </c>
      <c r="O54" s="116">
        <v>18120</v>
      </c>
      <c r="P54" s="176">
        <f t="shared" si="16"/>
        <v>54.60302891234511</v>
      </c>
      <c r="Q54" s="177">
        <f t="shared" si="17"/>
        <v>35.888023314465059</v>
      </c>
      <c r="R54" s="178">
        <f t="shared" si="11"/>
        <v>90.148491138432064</v>
      </c>
      <c r="S54" s="178">
        <f t="shared" si="12"/>
        <v>95.848528839004359</v>
      </c>
      <c r="T54" s="177">
        <f t="shared" si="13"/>
        <v>95.249241900303232</v>
      </c>
      <c r="U54" s="177">
        <f t="shared" si="14"/>
        <v>95.377730981837331</v>
      </c>
      <c r="V54" s="178">
        <f t="shared" si="15"/>
        <v>96.929496095003742</v>
      </c>
    </row>
    <row r="55" spans="1:22" s="7" customFormat="1">
      <c r="A55" s="121" t="s">
        <v>26</v>
      </c>
      <c r="B55" s="122">
        <f>SUM(B39:B40,B43,B44,B45,B47,B48,B49,B50,B53)</f>
        <v>1940112</v>
      </c>
      <c r="C55" s="123">
        <f t="shared" ref="C55:D55" si="18">SUM(C39:C40,C43,C44,C45,C47,C48,C49,C50,C53)</f>
        <v>1289096</v>
      </c>
      <c r="D55" s="124">
        <f t="shared" si="18"/>
        <v>651016</v>
      </c>
      <c r="E55" s="125">
        <f>SUM(E39:E40,E43,E44,E45,E47,E48,E49,E50,E53)</f>
        <v>1841409</v>
      </c>
      <c r="F55" s="124">
        <f t="shared" ref="F55:H55" si="19">SUM(F39:F40,F43,F44,F45,F47,F48,F49,F50,F53)</f>
        <v>628022</v>
      </c>
      <c r="G55" s="124">
        <f t="shared" si="19"/>
        <v>617777</v>
      </c>
      <c r="H55" s="125">
        <f t="shared" si="19"/>
        <v>595610</v>
      </c>
      <c r="I55" s="122">
        <f>SUM(I39:I40,I43,I44,I45,I47,I48,I49,I50,I53)</f>
        <v>587703</v>
      </c>
      <c r="J55" s="126">
        <f t="shared" ref="J55:K55" si="20">SUM(J39:J40,J43,J44,J45,J47,J48,J49,J50,J53)</f>
        <v>209016</v>
      </c>
      <c r="K55" s="124">
        <f t="shared" si="20"/>
        <v>378687</v>
      </c>
      <c r="L55" s="124">
        <f>SUM(L39:L40,L43,L44,L45,L47,L48,L49,L50,L53)</f>
        <v>1705518</v>
      </c>
      <c r="M55" s="126">
        <f t="shared" ref="M55:O55" si="21">SUM(M39:M40,M43,M44,M45,M47,M48,M49,M50,M53)</f>
        <v>551480</v>
      </c>
      <c r="N55" s="124">
        <f t="shared" si="21"/>
        <v>584284</v>
      </c>
      <c r="O55" s="127">
        <f t="shared" si="21"/>
        <v>569754</v>
      </c>
      <c r="P55" s="180">
        <f t="shared" si="16"/>
        <v>30.292220242955047</v>
      </c>
      <c r="Q55" s="181">
        <f t="shared" si="17"/>
        <v>16.214153174007212</v>
      </c>
      <c r="R55" s="182">
        <f t="shared" si="11"/>
        <v>58.168616439534517</v>
      </c>
      <c r="S55" s="182">
        <f t="shared" si="12"/>
        <v>92.620270673163859</v>
      </c>
      <c r="T55" s="181">
        <f t="shared" si="13"/>
        <v>87.812210400272605</v>
      </c>
      <c r="U55" s="183">
        <f t="shared" si="14"/>
        <v>94.578464397347261</v>
      </c>
      <c r="V55" s="182">
        <f t="shared" si="15"/>
        <v>95.658904316583005</v>
      </c>
    </row>
    <row r="56" spans="1:22" s="7" customFormat="1">
      <c r="A56" s="133" t="s">
        <v>25</v>
      </c>
      <c r="B56" s="134">
        <f>SUM(B41,B42,B46,B51,B52,B54)</f>
        <v>442891</v>
      </c>
      <c r="C56" s="185">
        <f t="shared" ref="C56:D56" si="22">SUM(C41,C42,C46,C51,C52,C54)</f>
        <v>291256</v>
      </c>
      <c r="D56" s="136">
        <f t="shared" si="22"/>
        <v>151635</v>
      </c>
      <c r="E56" s="137">
        <f>SUM(E41,E42,E46,E51,E52,E54)</f>
        <v>441714</v>
      </c>
      <c r="F56" s="136">
        <f t="shared" ref="F56:H56" si="23">SUM(F41,F42,F46,F51,F52,F54)</f>
        <v>148741</v>
      </c>
      <c r="G56" s="136">
        <f t="shared" si="23"/>
        <v>148854</v>
      </c>
      <c r="H56" s="137">
        <f t="shared" si="23"/>
        <v>144119</v>
      </c>
      <c r="I56" s="134">
        <f>SUM(I41,I42,I46,I51,I52,I54)</f>
        <v>230724</v>
      </c>
      <c r="J56" s="138">
        <f t="shared" ref="J56:K56" si="24">SUM(J41,J42,J46,J51,J52,J54)</f>
        <v>101958</v>
      </c>
      <c r="K56" s="136">
        <f t="shared" si="24"/>
        <v>128766</v>
      </c>
      <c r="L56" s="136">
        <f>SUM(L41,L42,L46,L51,L52,L54)</f>
        <v>416048</v>
      </c>
      <c r="M56" s="138">
        <f t="shared" ref="M56:O56" si="25">SUM(M41,M42,M46,M51,M52,M54)</f>
        <v>137313</v>
      </c>
      <c r="N56" s="136">
        <f t="shared" si="25"/>
        <v>140597</v>
      </c>
      <c r="O56" s="139">
        <f t="shared" si="25"/>
        <v>138138</v>
      </c>
      <c r="P56" s="186">
        <f t="shared" si="16"/>
        <v>52.094984996308348</v>
      </c>
      <c r="Q56" s="187">
        <f t="shared" si="17"/>
        <v>35.006317466421294</v>
      </c>
      <c r="R56" s="188">
        <f t="shared" si="11"/>
        <v>84.918389553862895</v>
      </c>
      <c r="S56" s="188">
        <f t="shared" si="12"/>
        <v>94.18945290391521</v>
      </c>
      <c r="T56" s="187">
        <f t="shared" si="13"/>
        <v>92.31684606127429</v>
      </c>
      <c r="U56" s="189">
        <f t="shared" si="14"/>
        <v>94.452953901138031</v>
      </c>
      <c r="V56" s="188">
        <f t="shared" si="15"/>
        <v>95.849957326931218</v>
      </c>
    </row>
    <row r="57" spans="1:22" s="7" customFormat="1" ht="14.5" thickBot="1">
      <c r="A57" s="145" t="s">
        <v>24</v>
      </c>
      <c r="B57" s="146">
        <f>SUM(B39:B54)</f>
        <v>2383003</v>
      </c>
      <c r="C57" s="147">
        <f t="shared" ref="C57:D57" si="26">SUM(C39:C54)</f>
        <v>1580352</v>
      </c>
      <c r="D57" s="148">
        <f t="shared" si="26"/>
        <v>802651</v>
      </c>
      <c r="E57" s="149">
        <f>SUM(E39:E54)</f>
        <v>2283123</v>
      </c>
      <c r="F57" s="148">
        <f t="shared" ref="F57:H57" si="27">SUM(F39:F54)</f>
        <v>776763</v>
      </c>
      <c r="G57" s="148">
        <f t="shared" si="27"/>
        <v>766631</v>
      </c>
      <c r="H57" s="149">
        <f t="shared" si="27"/>
        <v>739729</v>
      </c>
      <c r="I57" s="146">
        <f>SUM(I39:I54)</f>
        <v>818427</v>
      </c>
      <c r="J57" s="150">
        <f t="shared" ref="J57:K57" si="28">SUM(J39:J54)</f>
        <v>310974</v>
      </c>
      <c r="K57" s="148">
        <f t="shared" si="28"/>
        <v>507453</v>
      </c>
      <c r="L57" s="148">
        <f>SUM(L39:L54)</f>
        <v>2121566</v>
      </c>
      <c r="M57" s="150">
        <f t="shared" ref="M57:O57" si="29">SUM(M39:M54)</f>
        <v>688793</v>
      </c>
      <c r="N57" s="148">
        <f t="shared" si="29"/>
        <v>724881</v>
      </c>
      <c r="O57" s="151">
        <f t="shared" si="29"/>
        <v>707892</v>
      </c>
      <c r="P57" s="191">
        <f t="shared" si="16"/>
        <v>34.34435458117342</v>
      </c>
      <c r="Q57" s="192">
        <f t="shared" si="17"/>
        <v>19.677514882760295</v>
      </c>
      <c r="R57" s="193">
        <f t="shared" si="11"/>
        <v>63.222122690932927</v>
      </c>
      <c r="S57" s="193">
        <f t="shared" si="12"/>
        <v>92.923859117533311</v>
      </c>
      <c r="T57" s="192">
        <f t="shared" si="13"/>
        <v>88.674795272174407</v>
      </c>
      <c r="U57" s="194">
        <f t="shared" si="14"/>
        <v>94.5540944730907</v>
      </c>
      <c r="V57" s="193">
        <f t="shared" si="15"/>
        <v>95.696126554454395</v>
      </c>
    </row>
    <row r="58" spans="1:22" ht="15" customHeight="1">
      <c r="A58" s="1034" t="s">
        <v>23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</row>
    <row r="59" spans="1:22" s="1" customFormat="1" ht="15" customHeight="1">
      <c r="A59" s="1035" t="s">
        <v>49</v>
      </c>
      <c r="B59" s="1036"/>
      <c r="C59" s="1036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</row>
    <row r="60" spans="1:22" ht="15" customHeight="1">
      <c r="A60" s="1037" t="s">
        <v>57</v>
      </c>
      <c r="B60" s="1037"/>
      <c r="C60" s="1037"/>
      <c r="D60" s="1037"/>
      <c r="E60" s="1037"/>
      <c r="F60" s="1037"/>
      <c r="G60" s="1037"/>
      <c r="H60" s="1037"/>
      <c r="I60" s="1037"/>
      <c r="J60" s="1037"/>
      <c r="K60" s="1037"/>
      <c r="L60" s="1037"/>
      <c r="M60" s="1037"/>
      <c r="N60" s="1037"/>
      <c r="O60" s="1037"/>
      <c r="P60" s="1037"/>
      <c r="Q60" s="1037"/>
      <c r="R60" s="1037"/>
      <c r="S60" s="1037"/>
      <c r="T60" s="1037"/>
      <c r="U60" s="1037"/>
      <c r="V60" s="1037"/>
    </row>
    <row r="61" spans="1:22" ht="14.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</row>
    <row r="62" spans="1:22" ht="23.5">
      <c r="A62" s="1050">
        <v>2018</v>
      </c>
      <c r="B62" s="1050"/>
      <c r="C62" s="1050"/>
      <c r="D62" s="1050"/>
      <c r="E62" s="1050"/>
      <c r="F62" s="1050"/>
      <c r="G62" s="1050"/>
      <c r="H62" s="1050"/>
      <c r="I62" s="1050"/>
      <c r="J62" s="1050"/>
      <c r="K62" s="1050"/>
      <c r="L62" s="1050"/>
      <c r="M62" s="1050"/>
      <c r="N62" s="1050"/>
      <c r="O62" s="1050"/>
      <c r="P62" s="1050"/>
      <c r="Q62" s="1050"/>
      <c r="R62" s="1050"/>
      <c r="S62" s="1050"/>
      <c r="T62" s="1050"/>
      <c r="U62" s="1050"/>
      <c r="V62" s="1050"/>
    </row>
    <row r="63" spans="1:22" ht="14.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</row>
    <row r="64" spans="1:22" ht="14.5">
      <c r="A64" s="1038" t="s">
        <v>479</v>
      </c>
      <c r="B64" s="1038"/>
      <c r="C64" s="1038"/>
      <c r="D64" s="1038"/>
      <c r="E64" s="1038"/>
      <c r="F64" s="1038"/>
      <c r="G64" s="1038"/>
      <c r="H64" s="1038"/>
      <c r="I64" s="1038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  <c r="T64" s="1038"/>
      <c r="U64" s="1038"/>
      <c r="V64" s="1038"/>
    </row>
    <row r="65" spans="1:31" ht="14.5">
      <c r="A65" s="1041" t="s">
        <v>5</v>
      </c>
      <c r="B65" s="1048" t="s">
        <v>159</v>
      </c>
      <c r="C65" s="1040"/>
      <c r="D65" s="1040"/>
      <c r="E65" s="1040"/>
      <c r="F65" s="1040"/>
      <c r="G65" s="1040"/>
      <c r="H65" s="1049"/>
      <c r="I65" s="1048" t="s">
        <v>76</v>
      </c>
      <c r="J65" s="1040"/>
      <c r="K65" s="1040"/>
      <c r="L65" s="1040"/>
      <c r="M65" s="1040"/>
      <c r="N65" s="1040"/>
      <c r="O65" s="1049"/>
      <c r="P65" s="1048" t="s">
        <v>45</v>
      </c>
      <c r="Q65" s="1040"/>
      <c r="R65" s="1040"/>
      <c r="S65" s="1040"/>
      <c r="T65" s="1040"/>
      <c r="U65" s="1040"/>
      <c r="V65" s="1040"/>
    </row>
    <row r="66" spans="1:31" ht="14.5">
      <c r="A66" s="1041"/>
      <c r="B66" s="1048" t="s">
        <v>73</v>
      </c>
      <c r="C66" s="1040" t="s">
        <v>63</v>
      </c>
      <c r="D66" s="1040"/>
      <c r="E66" s="1040" t="s">
        <v>91</v>
      </c>
      <c r="F66" s="1040" t="s">
        <v>63</v>
      </c>
      <c r="G66" s="1040"/>
      <c r="H66" s="1049"/>
      <c r="I66" s="1048" t="s">
        <v>73</v>
      </c>
      <c r="J66" s="1040" t="s">
        <v>63</v>
      </c>
      <c r="K66" s="1040"/>
      <c r="L66" s="1040" t="s">
        <v>91</v>
      </c>
      <c r="M66" s="1040" t="s">
        <v>63</v>
      </c>
      <c r="N66" s="1040"/>
      <c r="O66" s="1049"/>
      <c r="P66" s="1048" t="s">
        <v>73</v>
      </c>
      <c r="Q66" s="1040" t="s">
        <v>63</v>
      </c>
      <c r="R66" s="1040"/>
      <c r="S66" s="1040" t="s">
        <v>91</v>
      </c>
      <c r="T66" s="1040" t="s">
        <v>63</v>
      </c>
      <c r="U66" s="1040"/>
      <c r="V66" s="1040"/>
    </row>
    <row r="67" spans="1:31" ht="14.5">
      <c r="A67" s="1041"/>
      <c r="B67" s="1048"/>
      <c r="C67" s="682" t="s">
        <v>72</v>
      </c>
      <c r="D67" s="682" t="s">
        <v>53</v>
      </c>
      <c r="E67" s="1040"/>
      <c r="F67" s="682" t="s">
        <v>50</v>
      </c>
      <c r="G67" s="682" t="s">
        <v>51</v>
      </c>
      <c r="H67" s="768" t="s">
        <v>52</v>
      </c>
      <c r="I67" s="1048"/>
      <c r="J67" s="682" t="s">
        <v>72</v>
      </c>
      <c r="K67" s="682" t="s">
        <v>53</v>
      </c>
      <c r="L67" s="1040"/>
      <c r="M67" s="682" t="s">
        <v>50</v>
      </c>
      <c r="N67" s="682" t="s">
        <v>51</v>
      </c>
      <c r="O67" s="768" t="s">
        <v>52</v>
      </c>
      <c r="P67" s="1048"/>
      <c r="Q67" s="682" t="s">
        <v>72</v>
      </c>
      <c r="R67" s="682" t="s">
        <v>53</v>
      </c>
      <c r="S67" s="1040"/>
      <c r="T67" s="682" t="s">
        <v>50</v>
      </c>
      <c r="U67" s="682" t="s">
        <v>51</v>
      </c>
      <c r="V67" s="682" t="s">
        <v>52</v>
      </c>
    </row>
    <row r="68" spans="1:31" ht="15" thickBot="1">
      <c r="A68" s="1042"/>
      <c r="B68" s="1043" t="s">
        <v>3</v>
      </c>
      <c r="C68" s="1044"/>
      <c r="D68" s="1044"/>
      <c r="E68" s="1044"/>
      <c r="F68" s="1044"/>
      <c r="G68" s="1044"/>
      <c r="H68" s="1045"/>
      <c r="I68" s="1043" t="s">
        <v>3</v>
      </c>
      <c r="J68" s="1044"/>
      <c r="K68" s="1044"/>
      <c r="L68" s="1044"/>
      <c r="M68" s="1044"/>
      <c r="N68" s="1044"/>
      <c r="O68" s="1045"/>
      <c r="P68" s="769"/>
      <c r="Q68" s="1051" t="s">
        <v>43</v>
      </c>
      <c r="R68" s="1051"/>
      <c r="S68" s="1051"/>
      <c r="T68" s="1051"/>
      <c r="U68" s="1051"/>
      <c r="V68" s="1051"/>
    </row>
    <row r="69" spans="1:31">
      <c r="A69" s="196" t="s">
        <v>6</v>
      </c>
      <c r="B69" s="89">
        <v>320934</v>
      </c>
      <c r="C69" s="90">
        <v>215964</v>
      </c>
      <c r="D69" s="92">
        <v>104970</v>
      </c>
      <c r="E69" s="92">
        <v>300346</v>
      </c>
      <c r="F69" s="159">
        <v>102731</v>
      </c>
      <c r="G69" s="92">
        <v>99563</v>
      </c>
      <c r="H69" s="197">
        <v>98052</v>
      </c>
      <c r="I69" s="89">
        <v>93412</v>
      </c>
      <c r="J69" s="90">
        <v>34438</v>
      </c>
      <c r="K69" s="90">
        <v>58974</v>
      </c>
      <c r="L69" s="92">
        <v>284220</v>
      </c>
      <c r="M69" s="90">
        <v>94690</v>
      </c>
      <c r="N69" s="90">
        <v>95664</v>
      </c>
      <c r="O69" s="94">
        <v>93866</v>
      </c>
      <c r="P69" s="173">
        <f>I69/B69*100</f>
        <v>29.10629599855422</v>
      </c>
      <c r="Q69" s="174">
        <f>J69/C69*100</f>
        <v>15.946176214554278</v>
      </c>
      <c r="R69" s="198">
        <f t="shared" ref="R69:R87" si="30">K69/D69*100</f>
        <v>56.181766218919691</v>
      </c>
      <c r="S69" s="198">
        <f t="shared" ref="S69:S87" si="31">L69/E69*100</f>
        <v>94.630859075865843</v>
      </c>
      <c r="T69" s="174">
        <f t="shared" ref="T69:T87" si="32">M69/F69*100</f>
        <v>92.172761873241768</v>
      </c>
      <c r="U69" s="174">
        <f t="shared" ref="U69:U87" si="33">N69/G69*100</f>
        <v>96.083886584373715</v>
      </c>
      <c r="V69" s="198">
        <f t="shared" ref="V69:V87" si="34">O69/H69*100</f>
        <v>95.730836698894464</v>
      </c>
    </row>
    <row r="70" spans="1:31">
      <c r="A70" s="98" t="s">
        <v>7</v>
      </c>
      <c r="B70" s="99">
        <v>375627</v>
      </c>
      <c r="C70" s="100">
        <v>253315</v>
      </c>
      <c r="D70" s="102">
        <v>122312</v>
      </c>
      <c r="E70" s="102">
        <v>352358</v>
      </c>
      <c r="F70" s="100">
        <v>119982</v>
      </c>
      <c r="G70" s="102">
        <v>116604</v>
      </c>
      <c r="H70" s="199">
        <v>115772</v>
      </c>
      <c r="I70" s="99">
        <v>103194</v>
      </c>
      <c r="J70" s="100">
        <v>40234</v>
      </c>
      <c r="K70" s="100">
        <v>62960</v>
      </c>
      <c r="L70" s="102">
        <v>324760</v>
      </c>
      <c r="M70" s="100">
        <v>104008</v>
      </c>
      <c r="N70" s="100">
        <v>110745</v>
      </c>
      <c r="O70" s="104">
        <v>110007</v>
      </c>
      <c r="P70" s="169">
        <f t="shared" ref="P70:P87" si="35">I70/B70*100</f>
        <v>27.472466036786493</v>
      </c>
      <c r="Q70" s="170">
        <f t="shared" ref="Q70:Q87" si="36">J70/C70*100</f>
        <v>15.882991532281942</v>
      </c>
      <c r="R70" s="171">
        <f t="shared" si="30"/>
        <v>51.474916606710707</v>
      </c>
      <c r="S70" s="171">
        <f t="shared" si="31"/>
        <v>92.167624972329278</v>
      </c>
      <c r="T70" s="170">
        <f t="shared" si="32"/>
        <v>86.686336283775901</v>
      </c>
      <c r="U70" s="170">
        <f t="shared" si="33"/>
        <v>94.975301018832965</v>
      </c>
      <c r="V70" s="171">
        <f t="shared" si="34"/>
        <v>95.020384894447702</v>
      </c>
    </row>
    <row r="71" spans="1:31">
      <c r="A71" s="196" t="s">
        <v>8</v>
      </c>
      <c r="B71" s="89">
        <v>117970</v>
      </c>
      <c r="C71" s="90">
        <v>79976</v>
      </c>
      <c r="D71" s="92">
        <v>37994</v>
      </c>
      <c r="E71" s="92">
        <v>107551</v>
      </c>
      <c r="F71" s="159">
        <v>37325</v>
      </c>
      <c r="G71" s="92">
        <v>35201</v>
      </c>
      <c r="H71" s="197">
        <v>35025</v>
      </c>
      <c r="I71" s="89">
        <v>51809</v>
      </c>
      <c r="J71" s="90">
        <v>21627</v>
      </c>
      <c r="K71" s="90">
        <v>30182</v>
      </c>
      <c r="L71" s="92">
        <v>99382</v>
      </c>
      <c r="M71" s="90">
        <v>33355</v>
      </c>
      <c r="N71" s="90">
        <v>33040</v>
      </c>
      <c r="O71" s="94">
        <v>32987</v>
      </c>
      <c r="P71" s="173">
        <f t="shared" si="35"/>
        <v>43.917097567178097</v>
      </c>
      <c r="Q71" s="174">
        <f t="shared" si="36"/>
        <v>27.041862558767633</v>
      </c>
      <c r="R71" s="198">
        <f t="shared" si="30"/>
        <v>79.438858767173755</v>
      </c>
      <c r="S71" s="198">
        <f t="shared" si="31"/>
        <v>92.404533663099357</v>
      </c>
      <c r="T71" s="174">
        <f t="shared" si="32"/>
        <v>89.363697253851299</v>
      </c>
      <c r="U71" s="174">
        <f t="shared" si="33"/>
        <v>93.860969858810833</v>
      </c>
      <c r="V71" s="198">
        <f t="shared" si="34"/>
        <v>94.181299072091363</v>
      </c>
    </row>
    <row r="72" spans="1:31">
      <c r="A72" s="98" t="s">
        <v>9</v>
      </c>
      <c r="B72" s="99">
        <v>63896</v>
      </c>
      <c r="C72" s="100">
        <v>42609</v>
      </c>
      <c r="D72" s="102">
        <v>21287</v>
      </c>
      <c r="E72" s="102">
        <v>65495</v>
      </c>
      <c r="F72" s="100">
        <v>22202</v>
      </c>
      <c r="G72" s="102">
        <v>21341</v>
      </c>
      <c r="H72" s="199">
        <v>21952</v>
      </c>
      <c r="I72" s="99">
        <v>36063</v>
      </c>
      <c r="J72" s="100">
        <v>16971</v>
      </c>
      <c r="K72" s="100">
        <v>19092</v>
      </c>
      <c r="L72" s="102">
        <v>61678</v>
      </c>
      <c r="M72" s="100">
        <v>20679</v>
      </c>
      <c r="N72" s="100">
        <v>20321</v>
      </c>
      <c r="O72" s="104">
        <v>20678</v>
      </c>
      <c r="P72" s="169">
        <f t="shared" si="35"/>
        <v>56.440152748215851</v>
      </c>
      <c r="Q72" s="170">
        <f t="shared" si="36"/>
        <v>39.82961346194466</v>
      </c>
      <c r="R72" s="171">
        <f t="shared" si="30"/>
        <v>89.688542302813929</v>
      </c>
      <c r="S72" s="171">
        <f t="shared" si="31"/>
        <v>94.172074204137729</v>
      </c>
      <c r="T72" s="170">
        <f t="shared" si="32"/>
        <v>93.140257634447337</v>
      </c>
      <c r="U72" s="170">
        <f t="shared" si="33"/>
        <v>95.220467644440276</v>
      </c>
      <c r="V72" s="171">
        <f t="shared" si="34"/>
        <v>94.196428571428569</v>
      </c>
    </row>
    <row r="73" spans="1:31">
      <c r="A73" s="196" t="s">
        <v>10</v>
      </c>
      <c r="B73" s="89">
        <v>20352</v>
      </c>
      <c r="C73" s="90">
        <v>13701</v>
      </c>
      <c r="D73" s="92">
        <v>6651</v>
      </c>
      <c r="E73" s="92">
        <v>18252</v>
      </c>
      <c r="F73" s="159">
        <v>6393</v>
      </c>
      <c r="G73" s="92">
        <v>5989</v>
      </c>
      <c r="H73" s="197">
        <v>5870</v>
      </c>
      <c r="I73" s="89">
        <v>5783</v>
      </c>
      <c r="J73" s="90">
        <v>2084</v>
      </c>
      <c r="K73" s="90">
        <v>3699</v>
      </c>
      <c r="L73" s="92">
        <v>16053</v>
      </c>
      <c r="M73" s="90">
        <v>5178</v>
      </c>
      <c r="N73" s="90">
        <v>5427</v>
      </c>
      <c r="O73" s="94">
        <v>5448</v>
      </c>
      <c r="P73" s="173">
        <f t="shared" si="35"/>
        <v>28.414897798742139</v>
      </c>
      <c r="Q73" s="174">
        <f t="shared" si="36"/>
        <v>15.210568571637106</v>
      </c>
      <c r="R73" s="198">
        <f t="shared" si="30"/>
        <v>55.615696887686063</v>
      </c>
      <c r="S73" s="198">
        <f t="shared" si="31"/>
        <v>87.952005259697557</v>
      </c>
      <c r="T73" s="174">
        <f t="shared" si="32"/>
        <v>80.994838104176452</v>
      </c>
      <c r="U73" s="174">
        <f t="shared" si="33"/>
        <v>90.616129570879949</v>
      </c>
      <c r="V73" s="198">
        <f t="shared" si="34"/>
        <v>92.810902896081771</v>
      </c>
    </row>
    <row r="74" spans="1:31">
      <c r="A74" s="98" t="s">
        <v>11</v>
      </c>
      <c r="B74" s="99">
        <v>60921</v>
      </c>
      <c r="C74" s="100">
        <v>41547</v>
      </c>
      <c r="D74" s="102">
        <v>19374</v>
      </c>
      <c r="E74" s="102">
        <v>53607</v>
      </c>
      <c r="F74" s="100">
        <v>18716</v>
      </c>
      <c r="G74" s="102">
        <v>17722</v>
      </c>
      <c r="H74" s="199">
        <v>17169</v>
      </c>
      <c r="I74" s="99">
        <v>26785</v>
      </c>
      <c r="J74" s="100">
        <v>11450</v>
      </c>
      <c r="K74" s="100">
        <v>15335</v>
      </c>
      <c r="L74" s="102">
        <v>47952</v>
      </c>
      <c r="M74" s="100">
        <v>17279</v>
      </c>
      <c r="N74" s="100">
        <v>16783</v>
      </c>
      <c r="O74" s="104">
        <v>13890</v>
      </c>
      <c r="P74" s="169">
        <f t="shared" si="35"/>
        <v>43.966776645163407</v>
      </c>
      <c r="Q74" s="170">
        <f t="shared" si="36"/>
        <v>27.55914987845091</v>
      </c>
      <c r="R74" s="171">
        <f t="shared" si="30"/>
        <v>79.15247238567153</v>
      </c>
      <c r="S74" s="171">
        <f t="shared" si="31"/>
        <v>89.451004532990098</v>
      </c>
      <c r="T74" s="170">
        <f t="shared" si="32"/>
        <v>92.322077366958752</v>
      </c>
      <c r="U74" s="170">
        <f t="shared" si="33"/>
        <v>94.701500959259675</v>
      </c>
      <c r="V74" s="171">
        <f t="shared" si="34"/>
        <v>80.901625021841696</v>
      </c>
    </row>
    <row r="75" spans="1:31">
      <c r="A75" s="196" t="s">
        <v>12</v>
      </c>
      <c r="B75" s="89">
        <v>181728</v>
      </c>
      <c r="C75" s="90">
        <v>122316</v>
      </c>
      <c r="D75" s="92">
        <v>59412</v>
      </c>
      <c r="E75" s="92">
        <v>169794</v>
      </c>
      <c r="F75" s="159">
        <v>57911</v>
      </c>
      <c r="G75" s="92">
        <v>56026</v>
      </c>
      <c r="H75" s="197">
        <v>55857</v>
      </c>
      <c r="I75" s="89">
        <v>55523</v>
      </c>
      <c r="J75" s="90">
        <v>21846</v>
      </c>
      <c r="K75" s="90">
        <v>33677</v>
      </c>
      <c r="L75" s="92">
        <v>156371</v>
      </c>
      <c r="M75" s="90">
        <v>50532</v>
      </c>
      <c r="N75" s="90">
        <v>53219</v>
      </c>
      <c r="O75" s="94">
        <v>52620</v>
      </c>
      <c r="P75" s="173">
        <f t="shared" si="35"/>
        <v>30.552804190878675</v>
      </c>
      <c r="Q75" s="174">
        <f t="shared" si="36"/>
        <v>17.860296281761993</v>
      </c>
      <c r="R75" s="198">
        <f t="shared" si="30"/>
        <v>56.68383491550528</v>
      </c>
      <c r="S75" s="198">
        <f t="shared" si="31"/>
        <v>92.09453808732934</v>
      </c>
      <c r="T75" s="174">
        <f t="shared" si="32"/>
        <v>87.25803387957383</v>
      </c>
      <c r="U75" s="174">
        <f t="shared" si="33"/>
        <v>94.98982615214365</v>
      </c>
      <c r="V75" s="198">
        <f t="shared" si="34"/>
        <v>94.204844513668831</v>
      </c>
    </row>
    <row r="76" spans="1:31">
      <c r="A76" s="98" t="s">
        <v>21</v>
      </c>
      <c r="B76" s="99">
        <v>40780</v>
      </c>
      <c r="C76" s="100">
        <v>26783</v>
      </c>
      <c r="D76" s="102">
        <v>13997</v>
      </c>
      <c r="E76" s="102">
        <v>41110</v>
      </c>
      <c r="F76" s="100">
        <v>13736</v>
      </c>
      <c r="G76" s="102">
        <v>13621</v>
      </c>
      <c r="H76" s="199">
        <v>13753</v>
      </c>
      <c r="I76" s="99">
        <v>22995</v>
      </c>
      <c r="J76" s="100">
        <v>10753</v>
      </c>
      <c r="K76" s="100">
        <v>12242</v>
      </c>
      <c r="L76" s="102">
        <v>39005</v>
      </c>
      <c r="M76" s="100">
        <v>12949</v>
      </c>
      <c r="N76" s="100">
        <v>12929</v>
      </c>
      <c r="O76" s="104">
        <v>13127</v>
      </c>
      <c r="P76" s="169">
        <f t="shared" si="35"/>
        <v>56.387935262383529</v>
      </c>
      <c r="Q76" s="170">
        <f t="shared" si="36"/>
        <v>40.148601724974796</v>
      </c>
      <c r="R76" s="171">
        <f t="shared" si="30"/>
        <v>87.461598914053013</v>
      </c>
      <c r="S76" s="171">
        <f t="shared" si="31"/>
        <v>94.87959134030649</v>
      </c>
      <c r="T76" s="170">
        <f t="shared" si="32"/>
        <v>94.270529994175888</v>
      </c>
      <c r="U76" s="170">
        <f t="shared" si="33"/>
        <v>94.919609426620653</v>
      </c>
      <c r="V76" s="171">
        <f t="shared" si="34"/>
        <v>95.448265832909186</v>
      </c>
    </row>
    <row r="77" spans="1:31">
      <c r="A77" s="196" t="s">
        <v>13</v>
      </c>
      <c r="B77" s="89">
        <v>220295</v>
      </c>
      <c r="C77" s="90">
        <v>148173</v>
      </c>
      <c r="D77" s="92">
        <v>72122</v>
      </c>
      <c r="E77" s="92">
        <v>210611</v>
      </c>
      <c r="F77" s="159">
        <v>72135</v>
      </c>
      <c r="G77" s="92">
        <v>69436</v>
      </c>
      <c r="H77" s="197">
        <v>69040</v>
      </c>
      <c r="I77" s="89">
        <v>68176</v>
      </c>
      <c r="J77" s="90">
        <v>26250</v>
      </c>
      <c r="K77" s="90">
        <v>41926</v>
      </c>
      <c r="L77" s="92">
        <v>195110</v>
      </c>
      <c r="M77" s="90">
        <v>62220</v>
      </c>
      <c r="N77" s="90">
        <v>65985</v>
      </c>
      <c r="O77" s="94">
        <v>66905</v>
      </c>
      <c r="P77" s="173">
        <f>I77/B77*100</f>
        <v>30.947593000295058</v>
      </c>
      <c r="Q77" s="174">
        <f t="shared" si="36"/>
        <v>17.715778178210606</v>
      </c>
      <c r="R77" s="198">
        <f t="shared" si="30"/>
        <v>58.132054019577936</v>
      </c>
      <c r="S77" s="198">
        <f t="shared" si="31"/>
        <v>92.639985565806157</v>
      </c>
      <c r="T77" s="174">
        <f>M77/F77*100</f>
        <v>86.254938656685383</v>
      </c>
      <c r="U77" s="174">
        <f t="shared" si="33"/>
        <v>95.02995564260614</v>
      </c>
      <c r="V77" s="198">
        <f>O77/H77*100</f>
        <v>96.907589803012755</v>
      </c>
    </row>
    <row r="78" spans="1:31">
      <c r="A78" s="98" t="s">
        <v>14</v>
      </c>
      <c r="B78" s="99">
        <v>513224</v>
      </c>
      <c r="C78" s="100">
        <v>345532</v>
      </c>
      <c r="D78" s="102">
        <v>167692</v>
      </c>
      <c r="E78" s="102">
        <v>482057</v>
      </c>
      <c r="F78" s="100">
        <v>165218</v>
      </c>
      <c r="G78" s="102">
        <v>158089</v>
      </c>
      <c r="H78" s="199">
        <v>158750</v>
      </c>
      <c r="I78" s="99">
        <v>139784</v>
      </c>
      <c r="J78" s="100">
        <v>44176</v>
      </c>
      <c r="K78" s="100">
        <v>95608</v>
      </c>
      <c r="L78" s="102">
        <v>443165</v>
      </c>
      <c r="M78" s="100">
        <v>141818</v>
      </c>
      <c r="N78" s="100">
        <v>149758</v>
      </c>
      <c r="O78" s="104">
        <v>151589</v>
      </c>
      <c r="P78" s="169">
        <f t="shared" si="35"/>
        <v>27.236450360856079</v>
      </c>
      <c r="Q78" s="170">
        <f t="shared" si="36"/>
        <v>12.78492295937858</v>
      </c>
      <c r="R78" s="171">
        <f t="shared" si="30"/>
        <v>57.014049567063431</v>
      </c>
      <c r="S78" s="171">
        <f t="shared" si="31"/>
        <v>91.932074422734246</v>
      </c>
      <c r="T78" s="170">
        <f t="shared" si="32"/>
        <v>85.83689428512632</v>
      </c>
      <c r="U78" s="170">
        <f t="shared" si="33"/>
        <v>94.730183630739646</v>
      </c>
      <c r="V78" s="171">
        <f>O78/H78*100</f>
        <v>95.489133858267721</v>
      </c>
    </row>
    <row r="79" spans="1:31">
      <c r="A79" s="196" t="s">
        <v>15</v>
      </c>
      <c r="B79" s="89">
        <v>112788</v>
      </c>
      <c r="C79" s="90">
        <v>75737</v>
      </c>
      <c r="D79" s="92">
        <v>37051</v>
      </c>
      <c r="E79" s="92">
        <v>106441</v>
      </c>
      <c r="F79" s="159">
        <v>36459</v>
      </c>
      <c r="G79" s="92">
        <v>35214</v>
      </c>
      <c r="H79" s="197">
        <v>34768</v>
      </c>
      <c r="I79" s="89">
        <v>34877</v>
      </c>
      <c r="J79" s="90">
        <v>8348</v>
      </c>
      <c r="K79" s="90">
        <v>26529</v>
      </c>
      <c r="L79" s="92">
        <v>102221</v>
      </c>
      <c r="M79" s="90">
        <v>34013</v>
      </c>
      <c r="N79" s="90">
        <v>34096</v>
      </c>
      <c r="O79" s="94">
        <v>34112</v>
      </c>
      <c r="P79" s="173">
        <f t="shared" si="35"/>
        <v>30.922615881122105</v>
      </c>
      <c r="Q79" s="174">
        <f t="shared" si="36"/>
        <v>11.022353671257115</v>
      </c>
      <c r="R79" s="198">
        <f t="shared" si="30"/>
        <v>71.601306307522066</v>
      </c>
      <c r="S79" s="198">
        <f t="shared" si="31"/>
        <v>96.035362313394273</v>
      </c>
      <c r="T79" s="174">
        <f t="shared" si="32"/>
        <v>93.291094105707785</v>
      </c>
      <c r="U79" s="174">
        <f t="shared" si="33"/>
        <v>96.825126370193672</v>
      </c>
      <c r="V79" s="198">
        <f t="shared" si="34"/>
        <v>98.113207547169807</v>
      </c>
      <c r="AE79" s="1"/>
    </row>
    <row r="80" spans="1:31">
      <c r="A80" s="98" t="s">
        <v>16</v>
      </c>
      <c r="B80" s="99">
        <v>24523</v>
      </c>
      <c r="C80" s="100">
        <v>16564</v>
      </c>
      <c r="D80" s="102">
        <v>7959</v>
      </c>
      <c r="E80" s="102">
        <v>23084</v>
      </c>
      <c r="F80" s="100">
        <v>7984</v>
      </c>
      <c r="G80" s="102">
        <v>7464</v>
      </c>
      <c r="H80" s="199">
        <v>7636</v>
      </c>
      <c r="I80" s="99">
        <v>7003</v>
      </c>
      <c r="J80" s="100">
        <v>2890</v>
      </c>
      <c r="K80" s="100">
        <v>4113</v>
      </c>
      <c r="L80" s="102">
        <v>21427</v>
      </c>
      <c r="M80" s="100">
        <v>6947</v>
      </c>
      <c r="N80" s="100">
        <v>7148</v>
      </c>
      <c r="O80" s="104">
        <v>7332</v>
      </c>
      <c r="P80" s="169">
        <f t="shared" si="35"/>
        <v>28.556864983892673</v>
      </c>
      <c r="Q80" s="170">
        <f t="shared" si="36"/>
        <v>17.447476454962569</v>
      </c>
      <c r="R80" s="171">
        <f t="shared" si="30"/>
        <v>51.677346400301552</v>
      </c>
      <c r="S80" s="171">
        <f t="shared" si="31"/>
        <v>92.821867960492114</v>
      </c>
      <c r="T80" s="170">
        <f t="shared" si="32"/>
        <v>87.011523046092194</v>
      </c>
      <c r="U80" s="170">
        <f t="shared" si="33"/>
        <v>95.766345123258318</v>
      </c>
      <c r="V80" s="171">
        <f t="shared" si="34"/>
        <v>96.018858040859087</v>
      </c>
      <c r="AE80" s="1"/>
    </row>
    <row r="81" spans="1:22" s="1" customFormat="1">
      <c r="A81" s="196" t="s">
        <v>17</v>
      </c>
      <c r="B81" s="89">
        <v>112633</v>
      </c>
      <c r="C81" s="90">
        <v>74951</v>
      </c>
      <c r="D81" s="92">
        <v>37682</v>
      </c>
      <c r="E81" s="92">
        <v>111086</v>
      </c>
      <c r="F81" s="159">
        <v>37625</v>
      </c>
      <c r="G81" s="92">
        <v>36653</v>
      </c>
      <c r="H81" s="197">
        <v>36808</v>
      </c>
      <c r="I81" s="89">
        <v>57382</v>
      </c>
      <c r="J81" s="90">
        <v>25476</v>
      </c>
      <c r="K81" s="90">
        <v>31906</v>
      </c>
      <c r="L81" s="92">
        <v>105697</v>
      </c>
      <c r="M81" s="90">
        <v>34979</v>
      </c>
      <c r="N81" s="90">
        <v>35344</v>
      </c>
      <c r="O81" s="94">
        <v>35374</v>
      </c>
      <c r="P81" s="173">
        <f t="shared" si="35"/>
        <v>50.94599273747481</v>
      </c>
      <c r="Q81" s="174">
        <f t="shared" si="36"/>
        <v>33.990206935197662</v>
      </c>
      <c r="R81" s="198">
        <f t="shared" si="30"/>
        <v>84.671726553792254</v>
      </c>
      <c r="S81" s="198">
        <f t="shared" si="31"/>
        <v>95.148803629620289</v>
      </c>
      <c r="T81" s="174">
        <f t="shared" si="32"/>
        <v>92.967441860465115</v>
      </c>
      <c r="U81" s="174">
        <f t="shared" si="33"/>
        <v>96.428668867486977</v>
      </c>
      <c r="V81" s="198">
        <f t="shared" si="34"/>
        <v>96.104107802651598</v>
      </c>
    </row>
    <row r="82" spans="1:22" s="1" customFormat="1">
      <c r="A82" s="98" t="s">
        <v>18</v>
      </c>
      <c r="B82" s="99">
        <v>54668</v>
      </c>
      <c r="C82" s="100">
        <v>36353</v>
      </c>
      <c r="D82" s="102">
        <v>18315</v>
      </c>
      <c r="E82" s="102">
        <v>54823</v>
      </c>
      <c r="F82" s="100">
        <v>18472</v>
      </c>
      <c r="G82" s="102">
        <v>18105</v>
      </c>
      <c r="H82" s="199">
        <v>18246</v>
      </c>
      <c r="I82" s="99">
        <v>31222</v>
      </c>
      <c r="J82" s="100">
        <v>15177</v>
      </c>
      <c r="K82" s="100">
        <v>16045</v>
      </c>
      <c r="L82" s="102">
        <v>50954</v>
      </c>
      <c r="M82" s="100">
        <v>16915</v>
      </c>
      <c r="N82" s="100">
        <v>16890</v>
      </c>
      <c r="O82" s="104">
        <v>17149</v>
      </c>
      <c r="P82" s="169">
        <f t="shared" si="35"/>
        <v>57.112021658008338</v>
      </c>
      <c r="Q82" s="170">
        <f t="shared" si="36"/>
        <v>41.748961571259592</v>
      </c>
      <c r="R82" s="171">
        <f t="shared" si="30"/>
        <v>87.605787605787611</v>
      </c>
      <c r="S82" s="171">
        <f t="shared" si="31"/>
        <v>92.942743009320907</v>
      </c>
      <c r="T82" s="170">
        <f t="shared" si="32"/>
        <v>91.571026418362933</v>
      </c>
      <c r="U82" s="170">
        <f t="shared" si="33"/>
        <v>93.289146644573322</v>
      </c>
      <c r="V82" s="171">
        <f t="shared" si="34"/>
        <v>93.987723336621727</v>
      </c>
    </row>
    <row r="83" spans="1:22">
      <c r="A83" s="196" t="s">
        <v>19</v>
      </c>
      <c r="B83" s="89">
        <v>76173</v>
      </c>
      <c r="C83" s="90">
        <v>51041</v>
      </c>
      <c r="D83" s="92">
        <v>25132</v>
      </c>
      <c r="E83" s="92">
        <v>74623</v>
      </c>
      <c r="F83" s="159">
        <v>25160</v>
      </c>
      <c r="G83" s="92">
        <v>24497</v>
      </c>
      <c r="H83" s="197">
        <v>24966</v>
      </c>
      <c r="I83" s="89">
        <v>25648</v>
      </c>
      <c r="J83" s="90">
        <v>10182</v>
      </c>
      <c r="K83" s="90">
        <v>15466</v>
      </c>
      <c r="L83" s="92">
        <v>67784</v>
      </c>
      <c r="M83" s="90">
        <v>21455</v>
      </c>
      <c r="N83" s="90">
        <v>22847</v>
      </c>
      <c r="O83" s="94">
        <v>23482</v>
      </c>
      <c r="P83" s="173">
        <f t="shared" si="35"/>
        <v>33.670723222139074</v>
      </c>
      <c r="Q83" s="174">
        <f t="shared" si="36"/>
        <v>19.948668717305694</v>
      </c>
      <c r="R83" s="198">
        <f t="shared" si="30"/>
        <v>61.539073690911984</v>
      </c>
      <c r="S83" s="198">
        <f t="shared" si="31"/>
        <v>90.835265266740819</v>
      </c>
      <c r="T83" s="174">
        <f t="shared" si="32"/>
        <v>85.274244833068352</v>
      </c>
      <c r="U83" s="174">
        <f t="shared" si="33"/>
        <v>93.264481365065109</v>
      </c>
      <c r="V83" s="198">
        <f t="shared" si="34"/>
        <v>94.055916045822315</v>
      </c>
    </row>
    <row r="84" spans="1:22" ht="14.5" thickBot="1">
      <c r="A84" s="110" t="s">
        <v>20</v>
      </c>
      <c r="B84" s="111">
        <v>55339</v>
      </c>
      <c r="C84" s="112">
        <v>36661</v>
      </c>
      <c r="D84" s="114">
        <v>18678</v>
      </c>
      <c r="E84" s="114">
        <v>55777</v>
      </c>
      <c r="F84" s="112">
        <v>18819</v>
      </c>
      <c r="G84" s="114">
        <v>18534</v>
      </c>
      <c r="H84" s="200">
        <v>18424</v>
      </c>
      <c r="I84" s="111">
        <v>29903</v>
      </c>
      <c r="J84" s="112">
        <v>12976</v>
      </c>
      <c r="K84" s="112">
        <v>16927</v>
      </c>
      <c r="L84" s="114">
        <v>53524</v>
      </c>
      <c r="M84" s="112">
        <v>17728</v>
      </c>
      <c r="N84" s="112">
        <v>17872</v>
      </c>
      <c r="O84" s="116">
        <v>17924</v>
      </c>
      <c r="P84" s="176">
        <f t="shared" si="35"/>
        <v>54.036032454507676</v>
      </c>
      <c r="Q84" s="177">
        <f t="shared" si="36"/>
        <v>35.394560977605636</v>
      </c>
      <c r="R84" s="178">
        <f t="shared" si="30"/>
        <v>90.625334618267487</v>
      </c>
      <c r="S84" s="178">
        <f t="shared" si="31"/>
        <v>95.960700647220179</v>
      </c>
      <c r="T84" s="177">
        <f t="shared" si="32"/>
        <v>94.202667516871259</v>
      </c>
      <c r="U84" s="177">
        <f t="shared" si="33"/>
        <v>96.428186036473505</v>
      </c>
      <c r="V84" s="178">
        <f t="shared" si="34"/>
        <v>97.286148501953974</v>
      </c>
    </row>
    <row r="85" spans="1:22">
      <c r="A85" s="201" t="s">
        <v>26</v>
      </c>
      <c r="B85" s="122">
        <f>SUM(B69:B70,B73,B74,B75,B77,B78,B79,B80,B83)</f>
        <v>1906565</v>
      </c>
      <c r="C85" s="123">
        <f t="shared" ref="C85:J85" si="37">SUM(C69:C70,C73,C74,C75,C77,C78,C79,C80,C83)</f>
        <v>1283890</v>
      </c>
      <c r="D85" s="124">
        <f t="shared" si="37"/>
        <v>622675</v>
      </c>
      <c r="E85" s="124">
        <f>SUM(E69:E70,E73,E74,E75,E77,E78,E79,E80,E83)</f>
        <v>1791173</v>
      </c>
      <c r="F85" s="123">
        <f t="shared" si="37"/>
        <v>612689</v>
      </c>
      <c r="G85" s="124">
        <f t="shared" si="37"/>
        <v>590604</v>
      </c>
      <c r="H85" s="127">
        <f t="shared" si="37"/>
        <v>587880</v>
      </c>
      <c r="I85" s="202">
        <f>SUM(I69:I70,I73,I74,I75,I77,I78,I79,I80,I83)</f>
        <v>560185</v>
      </c>
      <c r="J85" s="203">
        <f t="shared" si="37"/>
        <v>201898</v>
      </c>
      <c r="K85" s="204">
        <f t="shared" ref="K85:O85" si="38">SUM(K69:K70,K73,K74,K75,K77,K78,K79,K80,K83)</f>
        <v>358287</v>
      </c>
      <c r="L85" s="204">
        <f>SUM(L69:L70,L73,L74,L75,L77,L78,L79,L80,L83)</f>
        <v>1659063</v>
      </c>
      <c r="M85" s="205">
        <f t="shared" si="38"/>
        <v>538140</v>
      </c>
      <c r="N85" s="204">
        <f t="shared" si="38"/>
        <v>561672</v>
      </c>
      <c r="O85" s="206">
        <f t="shared" si="38"/>
        <v>559251</v>
      </c>
      <c r="P85" s="207">
        <f t="shared" si="35"/>
        <v>29.381898859991662</v>
      </c>
      <c r="Q85" s="208">
        <f t="shared" si="36"/>
        <v>15.725490501522716</v>
      </c>
      <c r="R85" s="182">
        <f t="shared" si="30"/>
        <v>57.539968683502629</v>
      </c>
      <c r="S85" s="182">
        <f t="shared" si="31"/>
        <v>92.624386365806103</v>
      </c>
      <c r="T85" s="181">
        <f t="shared" si="32"/>
        <v>87.832489240054898</v>
      </c>
      <c r="U85" s="183">
        <f t="shared" si="33"/>
        <v>95.101286140967559</v>
      </c>
      <c r="V85" s="182">
        <f t="shared" si="34"/>
        <v>95.130128597672993</v>
      </c>
    </row>
    <row r="86" spans="1:22">
      <c r="A86" s="209" t="s">
        <v>25</v>
      </c>
      <c r="B86" s="134">
        <f>SUM(B71,B72,B76,B81,B82,B84)</f>
        <v>445286</v>
      </c>
      <c r="C86" s="185">
        <f t="shared" ref="C86:J86" si="39">SUM(C71,C72,C76,C81,C82,C84)</f>
        <v>297333</v>
      </c>
      <c r="D86" s="136">
        <f t="shared" si="39"/>
        <v>147953</v>
      </c>
      <c r="E86" s="136">
        <f>SUM(E71,E72,E76,E81,E82,E84)</f>
        <v>435842</v>
      </c>
      <c r="F86" s="185">
        <f t="shared" si="39"/>
        <v>148179</v>
      </c>
      <c r="G86" s="136">
        <f t="shared" si="39"/>
        <v>143455</v>
      </c>
      <c r="H86" s="139">
        <f t="shared" si="39"/>
        <v>144208</v>
      </c>
      <c r="I86" s="210">
        <f>SUM(I71,I72,I76,I81,I82,I84)</f>
        <v>229374</v>
      </c>
      <c r="J86" s="211">
        <f t="shared" si="39"/>
        <v>102980</v>
      </c>
      <c r="K86" s="212">
        <f t="shared" ref="K86:O86" si="40">SUM(K71,K72,K76,K81,K82,K84)</f>
        <v>126394</v>
      </c>
      <c r="L86" s="212">
        <f>SUM(L71,L72,L76,L81,L82,L84)</f>
        <v>410240</v>
      </c>
      <c r="M86" s="213">
        <f t="shared" si="40"/>
        <v>136605</v>
      </c>
      <c r="N86" s="212">
        <f t="shared" si="40"/>
        <v>136396</v>
      </c>
      <c r="O86" s="214">
        <f t="shared" si="40"/>
        <v>137239</v>
      </c>
      <c r="P86" s="215">
        <f t="shared" si="35"/>
        <v>51.511612761236606</v>
      </c>
      <c r="Q86" s="216">
        <f t="shared" si="36"/>
        <v>34.63456797597307</v>
      </c>
      <c r="R86" s="188">
        <f t="shared" si="30"/>
        <v>85.428480666157498</v>
      </c>
      <c r="S86" s="188">
        <f t="shared" si="31"/>
        <v>94.12585294671004</v>
      </c>
      <c r="T86" s="187">
        <f t="shared" si="32"/>
        <v>92.189176603972228</v>
      </c>
      <c r="U86" s="189">
        <f t="shared" si="33"/>
        <v>95.079293158133211</v>
      </c>
      <c r="V86" s="188">
        <f t="shared" si="34"/>
        <v>95.167397093087757</v>
      </c>
    </row>
    <row r="87" spans="1:22" ht="14.5" thickBot="1">
      <c r="A87" s="217" t="s">
        <v>24</v>
      </c>
      <c r="B87" s="146">
        <f>SUM(B69:B84)</f>
        <v>2351851</v>
      </c>
      <c r="C87" s="147">
        <f t="shared" ref="C87:J87" si="41">SUM(C69:C84)</f>
        <v>1581223</v>
      </c>
      <c r="D87" s="148">
        <f t="shared" si="41"/>
        <v>770628</v>
      </c>
      <c r="E87" s="148">
        <f>SUM(E69:E84)</f>
        <v>2227015</v>
      </c>
      <c r="F87" s="147">
        <f t="shared" si="41"/>
        <v>760868</v>
      </c>
      <c r="G87" s="148">
        <f t="shared" si="41"/>
        <v>734059</v>
      </c>
      <c r="H87" s="151">
        <f t="shared" si="41"/>
        <v>732088</v>
      </c>
      <c r="I87" s="218">
        <f>SUM(I69:I84)</f>
        <v>789559</v>
      </c>
      <c r="J87" s="219">
        <f t="shared" si="41"/>
        <v>304878</v>
      </c>
      <c r="K87" s="220">
        <f t="shared" ref="K87:O87" si="42">SUM(K69:K84)</f>
        <v>484681</v>
      </c>
      <c r="L87" s="220">
        <f>SUM(L69:L84)</f>
        <v>2069303</v>
      </c>
      <c r="M87" s="221">
        <f t="shared" si="42"/>
        <v>674745</v>
      </c>
      <c r="N87" s="220">
        <f t="shared" si="42"/>
        <v>698068</v>
      </c>
      <c r="O87" s="222">
        <f t="shared" si="42"/>
        <v>696490</v>
      </c>
      <c r="P87" s="223">
        <f t="shared" si="35"/>
        <v>33.571812159868969</v>
      </c>
      <c r="Q87" s="224">
        <f t="shared" si="36"/>
        <v>19.281151361952109</v>
      </c>
      <c r="R87" s="193">
        <f t="shared" si="30"/>
        <v>62.894288813798617</v>
      </c>
      <c r="S87" s="193">
        <f t="shared" si="31"/>
        <v>92.918233599683887</v>
      </c>
      <c r="T87" s="192">
        <f t="shared" si="32"/>
        <v>88.680953857962223</v>
      </c>
      <c r="U87" s="194">
        <f t="shared" si="33"/>
        <v>95.096988116759007</v>
      </c>
      <c r="V87" s="193">
        <f t="shared" si="34"/>
        <v>95.137469812372288</v>
      </c>
    </row>
    <row r="88" spans="1:22">
      <c r="A88" s="1039" t="s">
        <v>23</v>
      </c>
      <c r="B88" s="1039"/>
      <c r="C88" s="1039"/>
      <c r="D88" s="1039"/>
      <c r="E88" s="1039"/>
      <c r="F88" s="1039"/>
      <c r="G88" s="1039"/>
      <c r="H88" s="1039"/>
      <c r="I88" s="1039"/>
      <c r="J88" s="1039"/>
      <c r="K88" s="1039"/>
      <c r="L88" s="1039"/>
      <c r="M88" s="1039"/>
      <c r="N88" s="1039"/>
      <c r="O88" s="1039"/>
      <c r="P88" s="1039"/>
      <c r="Q88" s="1039"/>
      <c r="R88" s="1039"/>
      <c r="S88" s="1039"/>
      <c r="T88" s="1039"/>
      <c r="U88" s="1039"/>
      <c r="V88" s="1039"/>
    </row>
    <row r="89" spans="1:22">
      <c r="A89" s="1033" t="s">
        <v>49</v>
      </c>
      <c r="B89" s="1033"/>
      <c r="C89" s="1033"/>
      <c r="D89" s="1033"/>
      <c r="E89" s="1033"/>
      <c r="F89" s="1033"/>
      <c r="G89" s="1033"/>
      <c r="H89" s="1033"/>
      <c r="I89" s="1033"/>
      <c r="J89" s="1033"/>
      <c r="K89" s="1033"/>
      <c r="L89" s="1033"/>
      <c r="M89" s="1033"/>
      <c r="N89" s="1033"/>
      <c r="O89" s="1033"/>
      <c r="P89" s="1033"/>
      <c r="Q89" s="1033"/>
      <c r="R89" s="1033"/>
      <c r="S89" s="1033"/>
      <c r="T89" s="1033"/>
      <c r="U89" s="1033"/>
      <c r="V89" s="1033"/>
    </row>
    <row r="90" spans="1:22">
      <c r="A90" s="1033" t="s">
        <v>58</v>
      </c>
      <c r="B90" s="1033"/>
      <c r="C90" s="1033"/>
      <c r="D90" s="1033"/>
      <c r="E90" s="1033"/>
      <c r="F90" s="1033"/>
      <c r="G90" s="1033"/>
      <c r="H90" s="1033"/>
      <c r="I90" s="1033"/>
      <c r="J90" s="1033"/>
      <c r="K90" s="1033"/>
      <c r="L90" s="1033"/>
      <c r="M90" s="1033"/>
      <c r="N90" s="1033"/>
      <c r="O90" s="1033"/>
      <c r="P90" s="1033"/>
      <c r="Q90" s="1033"/>
      <c r="R90" s="1033"/>
      <c r="S90" s="1033"/>
      <c r="T90" s="1033"/>
      <c r="U90" s="1033"/>
      <c r="V90" s="1033"/>
    </row>
    <row r="91" spans="1:22" ht="14.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</row>
    <row r="92" spans="1:22" ht="14.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</row>
    <row r="93" spans="1:22" ht="14.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</row>
    <row r="94" spans="1:22" ht="14.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</row>
    <row r="95" spans="1:22" ht="14.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</row>
    <row r="96" spans="1:22" ht="14.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</row>
    <row r="97" spans="1:31" ht="14.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</row>
    <row r="98" spans="1:31" ht="14.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</row>
    <row r="99" spans="1:31" ht="14.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</row>
    <row r="100" spans="1:31">
      <c r="AE100" s="1"/>
    </row>
  </sheetData>
  <sortState ref="A7:P22">
    <sortCondition ref="A7:A22" customList="8,9,11,12,4,2,6,13,3,5,7,10,14,15,1,16"/>
  </sortState>
  <mergeCells count="73">
    <mergeCell ref="P36:P37"/>
    <mergeCell ref="Q36:R36"/>
    <mergeCell ref="S36:S37"/>
    <mergeCell ref="T36:V36"/>
    <mergeCell ref="B38:H38"/>
    <mergeCell ref="I38:O38"/>
    <mergeCell ref="Q38:V38"/>
    <mergeCell ref="F36:H36"/>
    <mergeCell ref="I36:I37"/>
    <mergeCell ref="J36:K36"/>
    <mergeCell ref="L36:L37"/>
    <mergeCell ref="M36:O36"/>
    <mergeCell ref="I5:I6"/>
    <mergeCell ref="J5:K5"/>
    <mergeCell ref="Q68:V68"/>
    <mergeCell ref="F66:H66"/>
    <mergeCell ref="Q7:V7"/>
    <mergeCell ref="B65:H65"/>
    <mergeCell ref="I65:O65"/>
    <mergeCell ref="P65:V65"/>
    <mergeCell ref="B66:B67"/>
    <mergeCell ref="C66:D66"/>
    <mergeCell ref="E66:E67"/>
    <mergeCell ref="I66:I67"/>
    <mergeCell ref="J66:K66"/>
    <mergeCell ref="L66:L67"/>
    <mergeCell ref="M66:O66"/>
    <mergeCell ref="P66:P67"/>
    <mergeCell ref="A1:V1"/>
    <mergeCell ref="F5:H5"/>
    <mergeCell ref="A62:V62"/>
    <mergeCell ref="L5:L6"/>
    <mergeCell ref="M5:O5"/>
    <mergeCell ref="Q5:R5"/>
    <mergeCell ref="T5:V5"/>
    <mergeCell ref="P4:V4"/>
    <mergeCell ref="A32:V32"/>
    <mergeCell ref="A35:A38"/>
    <mergeCell ref="B35:H35"/>
    <mergeCell ref="I35:O35"/>
    <mergeCell ref="P35:V35"/>
    <mergeCell ref="B36:B37"/>
    <mergeCell ref="C36:D36"/>
    <mergeCell ref="E36:E37"/>
    <mergeCell ref="A3:V3"/>
    <mergeCell ref="A34:V34"/>
    <mergeCell ref="A27:V27"/>
    <mergeCell ref="A28:V28"/>
    <mergeCell ref="A29:V29"/>
    <mergeCell ref="A30:V30"/>
    <mergeCell ref="I7:O7"/>
    <mergeCell ref="A4:A7"/>
    <mergeCell ref="B4:H4"/>
    <mergeCell ref="B7:H7"/>
    <mergeCell ref="C5:D5"/>
    <mergeCell ref="B5:B6"/>
    <mergeCell ref="E5:E6"/>
    <mergeCell ref="I4:O4"/>
    <mergeCell ref="S5:S6"/>
    <mergeCell ref="P5:P6"/>
    <mergeCell ref="A89:V89"/>
    <mergeCell ref="A90:V90"/>
    <mergeCell ref="A58:V58"/>
    <mergeCell ref="A59:V59"/>
    <mergeCell ref="A60:V60"/>
    <mergeCell ref="A64:V64"/>
    <mergeCell ref="A88:V88"/>
    <mergeCell ref="T66:V66"/>
    <mergeCell ref="A65:A68"/>
    <mergeCell ref="B68:H68"/>
    <mergeCell ref="I68:O68"/>
    <mergeCell ref="Q66:R66"/>
    <mergeCell ref="S66:S67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80" zoomScaleNormal="80" workbookViewId="0">
      <selection sqref="A1:E1"/>
    </sheetView>
  </sheetViews>
  <sheetFormatPr baseColWidth="10" defaultColWidth="11" defaultRowHeight="14"/>
  <cols>
    <col min="1" max="1" width="22.33203125" style="30" customWidth="1"/>
    <col min="2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409"/>
      <c r="G1" s="409"/>
      <c r="H1" s="11"/>
      <c r="I1" s="1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29.15" customHeight="1">
      <c r="A3" s="1084" t="s">
        <v>513</v>
      </c>
      <c r="B3" s="1084"/>
      <c r="C3" s="1084"/>
      <c r="D3" s="1084"/>
      <c r="E3" s="1084"/>
      <c r="F3" s="934"/>
      <c r="G3" s="934"/>
    </row>
    <row r="4" spans="1:22" ht="40.5" customHeight="1">
      <c r="A4" s="1091" t="s">
        <v>5</v>
      </c>
      <c r="B4" s="1040" t="s">
        <v>306</v>
      </c>
      <c r="C4" s="1040"/>
      <c r="D4" s="1040" t="s">
        <v>350</v>
      </c>
      <c r="E4" s="1040"/>
      <c r="F4" s="157"/>
      <c r="G4" s="157"/>
    </row>
    <row r="5" spans="1:22" ht="14.5">
      <c r="A5" s="1091"/>
      <c r="B5" s="391" t="s">
        <v>171</v>
      </c>
      <c r="C5" s="391" t="s">
        <v>172</v>
      </c>
      <c r="D5" s="391" t="s">
        <v>171</v>
      </c>
      <c r="E5" s="391" t="s">
        <v>172</v>
      </c>
      <c r="F5" s="157"/>
      <c r="G5" s="157"/>
    </row>
    <row r="6" spans="1:22" s="55" customFormat="1" ht="15" thickBot="1">
      <c r="A6" s="1181"/>
      <c r="B6" s="1051" t="s">
        <v>43</v>
      </c>
      <c r="C6" s="1051"/>
      <c r="D6" s="1051"/>
      <c r="E6" s="1051"/>
      <c r="F6" s="157"/>
      <c r="G6" s="157"/>
    </row>
    <row r="7" spans="1:22" ht="14.5">
      <c r="A7" s="412" t="s">
        <v>6</v>
      </c>
      <c r="B7" s="415">
        <v>8</v>
      </c>
      <c r="C7" s="745">
        <v>1.37</v>
      </c>
      <c r="D7" s="419">
        <v>10</v>
      </c>
      <c r="E7" s="386">
        <v>1.21</v>
      </c>
      <c r="F7" s="157"/>
      <c r="G7" s="157"/>
    </row>
    <row r="8" spans="1:22" ht="14.5">
      <c r="A8" s="416" t="s">
        <v>7</v>
      </c>
      <c r="B8" s="418">
        <v>5</v>
      </c>
      <c r="C8" s="746">
        <v>1.18</v>
      </c>
      <c r="D8" s="417" t="s">
        <v>211</v>
      </c>
      <c r="E8" s="390">
        <v>1.1400000000000001</v>
      </c>
      <c r="F8" s="157"/>
      <c r="G8" s="157"/>
    </row>
    <row r="9" spans="1:22" ht="14.5">
      <c r="A9" s="412" t="s">
        <v>8</v>
      </c>
      <c r="B9" s="415">
        <v>8</v>
      </c>
      <c r="C9" s="745">
        <v>1.32</v>
      </c>
      <c r="D9" s="419">
        <v>9</v>
      </c>
      <c r="E9" s="386">
        <v>1.45</v>
      </c>
      <c r="F9" s="157"/>
      <c r="G9" s="157"/>
    </row>
    <row r="10" spans="1:22" ht="14.5">
      <c r="A10" s="416" t="s">
        <v>9</v>
      </c>
      <c r="B10" s="418">
        <v>8</v>
      </c>
      <c r="C10" s="746">
        <v>1.1599999999999999</v>
      </c>
      <c r="D10" s="417">
        <v>9</v>
      </c>
      <c r="E10" s="390">
        <v>1.1599999999999999</v>
      </c>
      <c r="F10" s="157"/>
      <c r="G10" s="157"/>
    </row>
    <row r="11" spans="1:22" ht="14.5">
      <c r="A11" s="412" t="s">
        <v>10</v>
      </c>
      <c r="B11" s="415">
        <v>3</v>
      </c>
      <c r="C11" s="745">
        <v>1.08</v>
      </c>
      <c r="D11" s="419">
        <v>10</v>
      </c>
      <c r="E11" s="386">
        <v>1.47</v>
      </c>
      <c r="F11" s="157"/>
      <c r="G11" s="157"/>
    </row>
    <row r="12" spans="1:22" ht="14.5">
      <c r="A12" s="416" t="s">
        <v>11</v>
      </c>
      <c r="B12" s="418">
        <v>7</v>
      </c>
      <c r="C12" s="746">
        <v>0.99</v>
      </c>
      <c r="D12" s="417">
        <v>14</v>
      </c>
      <c r="E12" s="390">
        <v>1.54</v>
      </c>
      <c r="F12" s="157"/>
      <c r="G12" s="157"/>
    </row>
    <row r="13" spans="1:22" ht="14.5">
      <c r="A13" s="412" t="s">
        <v>12</v>
      </c>
      <c r="B13" s="415">
        <v>8</v>
      </c>
      <c r="C13" s="745">
        <v>1.44</v>
      </c>
      <c r="D13" s="419">
        <v>14</v>
      </c>
      <c r="E13" s="386">
        <v>1.3900000000000001</v>
      </c>
      <c r="F13" s="157"/>
      <c r="G13" s="157"/>
    </row>
    <row r="14" spans="1:22" ht="14.5">
      <c r="A14" s="416" t="s">
        <v>21</v>
      </c>
      <c r="B14" s="418">
        <v>7</v>
      </c>
      <c r="C14" s="746">
        <v>1.07</v>
      </c>
      <c r="D14" s="417">
        <v>8</v>
      </c>
      <c r="E14" s="390">
        <v>1.1599999999999999</v>
      </c>
      <c r="F14" s="157"/>
      <c r="G14" s="157"/>
    </row>
    <row r="15" spans="1:22" ht="14.5">
      <c r="A15" s="412" t="s">
        <v>13</v>
      </c>
      <c r="B15" s="415" t="s">
        <v>211</v>
      </c>
      <c r="C15" s="745">
        <v>1.3900000000000001</v>
      </c>
      <c r="D15" s="419">
        <v>12</v>
      </c>
      <c r="E15" s="386">
        <v>1.22</v>
      </c>
      <c r="F15" s="157"/>
      <c r="G15" s="157"/>
    </row>
    <row r="16" spans="1:22" ht="14.5">
      <c r="A16" s="416" t="s">
        <v>14</v>
      </c>
      <c r="B16" s="418">
        <v>10</v>
      </c>
      <c r="C16" s="746">
        <v>1.68</v>
      </c>
      <c r="D16" s="417">
        <v>9</v>
      </c>
      <c r="E16" s="390">
        <v>1.21</v>
      </c>
      <c r="F16" s="157"/>
      <c r="G16" s="157"/>
    </row>
    <row r="17" spans="1:9" ht="14.5">
      <c r="A17" s="412" t="s">
        <v>15</v>
      </c>
      <c r="B17" s="415">
        <v>11</v>
      </c>
      <c r="C17" s="745">
        <v>2.04</v>
      </c>
      <c r="D17" s="419">
        <v>7</v>
      </c>
      <c r="E17" s="386">
        <v>1.02</v>
      </c>
      <c r="F17" s="157"/>
      <c r="G17" s="157"/>
    </row>
    <row r="18" spans="1:9" ht="14.5">
      <c r="A18" s="416" t="s">
        <v>16</v>
      </c>
      <c r="B18" s="418">
        <v>4</v>
      </c>
      <c r="C18" s="746">
        <v>1.1200000000000001</v>
      </c>
      <c r="D18" s="417">
        <v>6</v>
      </c>
      <c r="E18" s="390">
        <v>1.05</v>
      </c>
      <c r="F18" s="157"/>
      <c r="G18" s="157"/>
    </row>
    <row r="19" spans="1:9" ht="14.5">
      <c r="A19" s="412" t="s">
        <v>17</v>
      </c>
      <c r="B19" s="415">
        <v>6</v>
      </c>
      <c r="C19" s="745">
        <v>0.98</v>
      </c>
      <c r="D19" s="419">
        <v>9</v>
      </c>
      <c r="E19" s="386">
        <v>1.08</v>
      </c>
      <c r="F19" s="157"/>
      <c r="G19" s="157"/>
    </row>
    <row r="20" spans="1:9" ht="14.5">
      <c r="A20" s="416" t="s">
        <v>18</v>
      </c>
      <c r="B20" s="418">
        <v>4</v>
      </c>
      <c r="C20" s="746">
        <v>0.87</v>
      </c>
      <c r="D20" s="417">
        <v>6</v>
      </c>
      <c r="E20" s="390">
        <v>0.93</v>
      </c>
      <c r="F20" s="157"/>
      <c r="G20" s="157"/>
    </row>
    <row r="21" spans="1:9" ht="14.5">
      <c r="A21" s="412" t="s">
        <v>19</v>
      </c>
      <c r="B21" s="415">
        <v>8</v>
      </c>
      <c r="C21" s="745">
        <v>1.24</v>
      </c>
      <c r="D21" s="419">
        <v>12</v>
      </c>
      <c r="E21" s="386">
        <v>1.47</v>
      </c>
      <c r="F21" s="157"/>
      <c r="G21" s="157"/>
    </row>
    <row r="22" spans="1:9" ht="15" thickBot="1">
      <c r="A22" s="416" t="s">
        <v>20</v>
      </c>
      <c r="B22" s="418">
        <v>10</v>
      </c>
      <c r="C22" s="746">
        <v>1.28</v>
      </c>
      <c r="D22" s="417">
        <v>7</v>
      </c>
      <c r="E22" s="390">
        <v>1.01</v>
      </c>
      <c r="F22" s="157"/>
      <c r="G22" s="157"/>
    </row>
    <row r="23" spans="1:9" ht="14.5">
      <c r="A23" s="420" t="s">
        <v>26</v>
      </c>
      <c r="B23" s="423">
        <v>8</v>
      </c>
      <c r="C23" s="747">
        <v>0.59</v>
      </c>
      <c r="D23" s="421" t="s">
        <v>248</v>
      </c>
      <c r="E23" s="739">
        <v>0.49</v>
      </c>
      <c r="F23" s="157"/>
      <c r="G23" s="157"/>
    </row>
    <row r="24" spans="1:9" ht="14.5">
      <c r="A24" s="424" t="s">
        <v>25</v>
      </c>
      <c r="B24" s="427">
        <v>8</v>
      </c>
      <c r="C24" s="748">
        <v>0.53</v>
      </c>
      <c r="D24" s="425">
        <v>9</v>
      </c>
      <c r="E24" s="740">
        <v>0.57999999999999996</v>
      </c>
      <c r="F24" s="157"/>
      <c r="G24" s="157"/>
    </row>
    <row r="25" spans="1:9" ht="15" thickBot="1">
      <c r="A25" s="428" t="s">
        <v>24</v>
      </c>
      <c r="B25" s="431">
        <v>8</v>
      </c>
      <c r="C25" s="749">
        <v>0.45</v>
      </c>
      <c r="D25" s="429" t="s">
        <v>248</v>
      </c>
      <c r="E25" s="741">
        <v>0.41000000000000003</v>
      </c>
      <c r="F25" s="157"/>
      <c r="G25" s="157"/>
    </row>
    <row r="26" spans="1:9" s="57" customFormat="1" ht="30" customHeight="1">
      <c r="A26" s="1207" t="s">
        <v>462</v>
      </c>
      <c r="B26" s="1186"/>
      <c r="C26" s="1186"/>
      <c r="D26" s="1186"/>
      <c r="E26" s="1186"/>
      <c r="F26" s="238"/>
      <c r="G26" s="238"/>
    </row>
    <row r="27" spans="1:9" s="57" customFormat="1" ht="30" customHeight="1">
      <c r="A27" s="1121" t="s">
        <v>328</v>
      </c>
      <c r="B27" s="1121"/>
      <c r="C27" s="1121"/>
      <c r="D27" s="1121"/>
      <c r="E27" s="1121"/>
      <c r="F27" s="238"/>
      <c r="G27" s="238"/>
    </row>
    <row r="28" spans="1:9" s="57" customFormat="1" ht="30" customHeight="1">
      <c r="A28" s="1121" t="s">
        <v>331</v>
      </c>
      <c r="B28" s="1121"/>
      <c r="C28" s="1121"/>
      <c r="D28" s="1121"/>
      <c r="E28" s="1121"/>
      <c r="F28" s="238"/>
      <c r="G28" s="238"/>
    </row>
    <row r="29" spans="1:9" ht="14.5">
      <c r="A29" s="157"/>
      <c r="B29" s="157"/>
      <c r="C29" s="157"/>
      <c r="D29" s="157"/>
      <c r="E29" s="157"/>
      <c r="F29" s="157"/>
      <c r="G29" s="157"/>
    </row>
    <row r="30" spans="1:9" ht="23.5">
      <c r="A30" s="1050">
        <v>2019</v>
      </c>
      <c r="B30" s="1050"/>
      <c r="C30" s="1050"/>
      <c r="D30" s="1050"/>
      <c r="E30" s="1050"/>
      <c r="F30" s="409"/>
      <c r="G30" s="409"/>
      <c r="H30" s="11"/>
      <c r="I30" s="11"/>
    </row>
    <row r="31" spans="1:9" ht="14.5">
      <c r="A31" s="157"/>
      <c r="B31" s="157"/>
      <c r="C31" s="157"/>
      <c r="D31" s="157"/>
      <c r="E31" s="157"/>
      <c r="F31" s="157"/>
      <c r="G31" s="157"/>
    </row>
    <row r="32" spans="1:9" ht="29.15" customHeight="1">
      <c r="A32" s="1084" t="s">
        <v>514</v>
      </c>
      <c r="B32" s="1084"/>
      <c r="C32" s="1084"/>
      <c r="D32" s="1084"/>
      <c r="E32" s="1084"/>
      <c r="F32" s="934"/>
      <c r="G32" s="934"/>
    </row>
    <row r="33" spans="1:8" ht="37.5" customHeight="1">
      <c r="A33" s="1091" t="s">
        <v>5</v>
      </c>
      <c r="B33" s="1040" t="s">
        <v>306</v>
      </c>
      <c r="C33" s="1040"/>
      <c r="D33" s="1040" t="s">
        <v>350</v>
      </c>
      <c r="E33" s="1040"/>
      <c r="F33" s="157"/>
      <c r="G33" s="157"/>
    </row>
    <row r="34" spans="1:8" ht="14.5">
      <c r="A34" s="1091"/>
      <c r="B34" s="391" t="s">
        <v>171</v>
      </c>
      <c r="C34" s="391" t="s">
        <v>172</v>
      </c>
      <c r="D34" s="391" t="s">
        <v>171</v>
      </c>
      <c r="E34" s="391" t="s">
        <v>172</v>
      </c>
      <c r="F34" s="157"/>
      <c r="G34" s="157"/>
    </row>
    <row r="35" spans="1:8" s="55" customFormat="1" ht="15" thickBot="1">
      <c r="A35" s="1181"/>
      <c r="B35" s="1051" t="s">
        <v>43</v>
      </c>
      <c r="C35" s="1051"/>
      <c r="D35" s="1051"/>
      <c r="E35" s="1051"/>
      <c r="F35" s="157"/>
      <c r="G35" s="157"/>
      <c r="H35" s="2"/>
    </row>
    <row r="36" spans="1:8" ht="14.5">
      <c r="A36" s="412" t="s">
        <v>6</v>
      </c>
      <c r="B36" s="415">
        <v>6</v>
      </c>
      <c r="C36" s="745">
        <v>1.29</v>
      </c>
      <c r="D36" s="419">
        <v>11</v>
      </c>
      <c r="E36" s="386">
        <v>1.23</v>
      </c>
      <c r="F36" s="157"/>
      <c r="G36" s="157"/>
      <c r="H36" s="2"/>
    </row>
    <row r="37" spans="1:8" ht="14.5">
      <c r="A37" s="416" t="s">
        <v>7</v>
      </c>
      <c r="B37" s="418">
        <v>5</v>
      </c>
      <c r="C37" s="746">
        <v>1.33</v>
      </c>
      <c r="D37" s="417">
        <v>12</v>
      </c>
      <c r="E37" s="390">
        <v>1.33</v>
      </c>
      <c r="F37" s="157"/>
      <c r="G37" s="157"/>
      <c r="H37" s="2"/>
    </row>
    <row r="38" spans="1:8" ht="14.5">
      <c r="A38" s="412" t="s">
        <v>8</v>
      </c>
      <c r="B38" s="415">
        <v>5</v>
      </c>
      <c r="C38" s="745">
        <v>1.1100000000000001</v>
      </c>
      <c r="D38" s="419">
        <v>10</v>
      </c>
      <c r="E38" s="386">
        <v>1.3900000000000001</v>
      </c>
      <c r="F38" s="157"/>
      <c r="G38" s="157"/>
      <c r="H38" s="408"/>
    </row>
    <row r="39" spans="1:8" ht="14.5">
      <c r="A39" s="416" t="s">
        <v>9</v>
      </c>
      <c r="B39" s="418">
        <v>8</v>
      </c>
      <c r="C39" s="746">
        <v>1.23</v>
      </c>
      <c r="D39" s="417">
        <v>9</v>
      </c>
      <c r="E39" s="390">
        <v>1.21</v>
      </c>
      <c r="F39" s="157"/>
      <c r="G39" s="157"/>
      <c r="H39" s="2"/>
    </row>
    <row r="40" spans="1:8" ht="14.5">
      <c r="A40" s="412" t="s">
        <v>10</v>
      </c>
      <c r="B40" s="415">
        <v>7</v>
      </c>
      <c r="C40" s="745">
        <v>1.54</v>
      </c>
      <c r="D40" s="419">
        <v>14</v>
      </c>
      <c r="E40" s="386">
        <v>1.73</v>
      </c>
      <c r="F40" s="157"/>
      <c r="G40" s="157"/>
      <c r="H40" s="2"/>
    </row>
    <row r="41" spans="1:8" ht="14.5">
      <c r="A41" s="416" t="s">
        <v>11</v>
      </c>
      <c r="B41" s="418">
        <v>6</v>
      </c>
      <c r="C41" s="746">
        <v>1.1000000000000001</v>
      </c>
      <c r="D41" s="417">
        <v>15</v>
      </c>
      <c r="E41" s="390">
        <v>1.55</v>
      </c>
      <c r="F41" s="157"/>
      <c r="G41" s="157"/>
      <c r="H41" s="2"/>
    </row>
    <row r="42" spans="1:8" ht="14.5">
      <c r="A42" s="412" t="s">
        <v>12</v>
      </c>
      <c r="B42" s="415">
        <v>8</v>
      </c>
      <c r="C42" s="745">
        <v>1.4000000000000001</v>
      </c>
      <c r="D42" s="419">
        <v>14</v>
      </c>
      <c r="E42" s="386">
        <v>1.3800000000000001</v>
      </c>
      <c r="F42" s="157"/>
      <c r="G42" s="157"/>
      <c r="H42" s="2"/>
    </row>
    <row r="43" spans="1:8" ht="14.5">
      <c r="A43" s="416" t="s">
        <v>21</v>
      </c>
      <c r="B43" s="418">
        <v>7</v>
      </c>
      <c r="C43" s="746">
        <v>1.18</v>
      </c>
      <c r="D43" s="417">
        <v>11</v>
      </c>
      <c r="E43" s="390">
        <v>1.45</v>
      </c>
      <c r="F43" s="157"/>
      <c r="G43" s="157"/>
    </row>
    <row r="44" spans="1:8" ht="14.5">
      <c r="A44" s="412" t="s">
        <v>13</v>
      </c>
      <c r="B44" s="415">
        <v>6</v>
      </c>
      <c r="C44" s="745">
        <v>1.27</v>
      </c>
      <c r="D44" s="419">
        <v>12</v>
      </c>
      <c r="E44" s="386">
        <v>1.3</v>
      </c>
      <c r="F44" s="157"/>
      <c r="G44" s="157"/>
    </row>
    <row r="45" spans="1:8" ht="14.5">
      <c r="A45" s="416" t="s">
        <v>14</v>
      </c>
      <c r="B45" s="418">
        <v>11</v>
      </c>
      <c r="C45" s="746">
        <v>1.94</v>
      </c>
      <c r="D45" s="417">
        <v>9</v>
      </c>
      <c r="E45" s="390">
        <v>1.1200000000000001</v>
      </c>
      <c r="F45" s="157"/>
      <c r="G45" s="157"/>
    </row>
    <row r="46" spans="1:8" ht="14.5">
      <c r="A46" s="412" t="s">
        <v>15</v>
      </c>
      <c r="B46" s="415">
        <v>11</v>
      </c>
      <c r="C46" s="745">
        <v>2.14</v>
      </c>
      <c r="D46" s="419">
        <v>10</v>
      </c>
      <c r="E46" s="386">
        <v>1.29</v>
      </c>
      <c r="F46" s="157"/>
      <c r="G46" s="157"/>
    </row>
    <row r="47" spans="1:8" ht="14.5">
      <c r="A47" s="416" t="s">
        <v>16</v>
      </c>
      <c r="B47" s="418">
        <v>5</v>
      </c>
      <c r="C47" s="746">
        <v>1.3</v>
      </c>
      <c r="D47" s="417">
        <v>9</v>
      </c>
      <c r="E47" s="390">
        <v>1.43</v>
      </c>
      <c r="F47" s="157"/>
      <c r="G47" s="157"/>
    </row>
    <row r="48" spans="1:8" ht="14.5">
      <c r="A48" s="412" t="s">
        <v>17</v>
      </c>
      <c r="B48" s="415">
        <v>6</v>
      </c>
      <c r="C48" s="745">
        <v>1.1000000000000001</v>
      </c>
      <c r="D48" s="419">
        <v>9</v>
      </c>
      <c r="E48" s="386">
        <v>1.05</v>
      </c>
      <c r="F48" s="157"/>
      <c r="G48" s="157"/>
    </row>
    <row r="49" spans="1:7" ht="14.5">
      <c r="A49" s="416" t="s">
        <v>18</v>
      </c>
      <c r="B49" s="418">
        <v>6</v>
      </c>
      <c r="C49" s="746">
        <v>1.08</v>
      </c>
      <c r="D49" s="417">
        <v>7</v>
      </c>
      <c r="E49" s="390">
        <v>1.04</v>
      </c>
      <c r="F49" s="157"/>
      <c r="G49" s="157"/>
    </row>
    <row r="50" spans="1:7" ht="14.5">
      <c r="A50" s="412" t="s">
        <v>19</v>
      </c>
      <c r="B50" s="415">
        <v>8</v>
      </c>
      <c r="C50" s="745">
        <v>1.49</v>
      </c>
      <c r="D50" s="419">
        <v>14</v>
      </c>
      <c r="E50" s="386">
        <v>1.56</v>
      </c>
      <c r="F50" s="157"/>
      <c r="G50" s="157"/>
    </row>
    <row r="51" spans="1:7" ht="15" thickBot="1">
      <c r="A51" s="416" t="s">
        <v>20</v>
      </c>
      <c r="B51" s="418">
        <v>11</v>
      </c>
      <c r="C51" s="746">
        <v>1.59</v>
      </c>
      <c r="D51" s="417">
        <v>7</v>
      </c>
      <c r="E51" s="390">
        <v>1.07</v>
      </c>
      <c r="F51" s="157"/>
      <c r="G51" s="157"/>
    </row>
    <row r="52" spans="1:7" ht="14.5">
      <c r="A52" s="420" t="s">
        <v>26</v>
      </c>
      <c r="B52" s="423">
        <v>8</v>
      </c>
      <c r="C52" s="747">
        <v>0.64</v>
      </c>
      <c r="D52" s="421">
        <v>11</v>
      </c>
      <c r="E52" s="739">
        <v>0.5</v>
      </c>
      <c r="F52" s="157"/>
      <c r="G52" s="157"/>
    </row>
    <row r="53" spans="1:7" ht="14.5">
      <c r="A53" s="424" t="s">
        <v>25</v>
      </c>
      <c r="B53" s="427">
        <v>7</v>
      </c>
      <c r="C53" s="748">
        <v>0.5</v>
      </c>
      <c r="D53" s="425">
        <v>9</v>
      </c>
      <c r="E53" s="740">
        <v>0.52</v>
      </c>
      <c r="F53" s="157"/>
      <c r="G53" s="157"/>
    </row>
    <row r="54" spans="1:7" ht="15" thickBot="1">
      <c r="A54" s="428" t="s">
        <v>24</v>
      </c>
      <c r="B54" s="431">
        <v>7</v>
      </c>
      <c r="C54" s="749">
        <v>0.48</v>
      </c>
      <c r="D54" s="429">
        <v>11</v>
      </c>
      <c r="E54" s="741">
        <v>0.42</v>
      </c>
      <c r="F54" s="157"/>
      <c r="G54" s="157"/>
    </row>
    <row r="55" spans="1:7" ht="21.75" customHeight="1">
      <c r="A55" s="1207" t="s">
        <v>332</v>
      </c>
      <c r="B55" s="1186"/>
      <c r="C55" s="1186"/>
      <c r="D55" s="1186"/>
      <c r="E55" s="1186"/>
      <c r="F55" s="157"/>
      <c r="G55" s="157"/>
    </row>
    <row r="56" spans="1:7" ht="14.5">
      <c r="A56" s="381"/>
      <c r="B56" s="157"/>
      <c r="C56" s="157"/>
      <c r="D56" s="157"/>
      <c r="E56" s="157"/>
      <c r="F56" s="157"/>
      <c r="G56" s="157"/>
    </row>
    <row r="57" spans="1:7" ht="14.5">
      <c r="A57" s="238"/>
      <c r="B57" s="157"/>
      <c r="C57" s="157"/>
      <c r="D57" s="157"/>
      <c r="E57" s="157"/>
      <c r="F57" s="157"/>
      <c r="G57" s="157"/>
    </row>
    <row r="58" spans="1:7" ht="14.5">
      <c r="A58" s="157"/>
      <c r="B58" s="157"/>
      <c r="C58" s="157"/>
      <c r="D58" s="157"/>
      <c r="E58" s="157"/>
      <c r="F58" s="157"/>
      <c r="G58" s="157"/>
    </row>
  </sheetData>
  <mergeCells count="16">
    <mergeCell ref="A55:E55"/>
    <mergeCell ref="A4:A6"/>
    <mergeCell ref="A33:A35"/>
    <mergeCell ref="B35:E35"/>
    <mergeCell ref="A1:E1"/>
    <mergeCell ref="A30:E30"/>
    <mergeCell ref="B4:C4"/>
    <mergeCell ref="D4:E4"/>
    <mergeCell ref="B33:C33"/>
    <mergeCell ref="D33:E33"/>
    <mergeCell ref="B6:E6"/>
    <mergeCell ref="A3:E3"/>
    <mergeCell ref="A26:E26"/>
    <mergeCell ref="A27:E27"/>
    <mergeCell ref="A28:E28"/>
    <mergeCell ref="A32:E32"/>
  </mergeCells>
  <hyperlinks>
    <hyperlink ref="A2" location="Inhalt!A1" display="Zurück zum Inhalt - HF-01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="80" zoomScaleNormal="80" workbookViewId="0">
      <selection sqref="A1:C1"/>
    </sheetView>
  </sheetViews>
  <sheetFormatPr baseColWidth="10" defaultColWidth="11" defaultRowHeight="14"/>
  <cols>
    <col min="1" max="1" width="20.33203125" style="30" customWidth="1"/>
    <col min="2" max="16384" width="11" style="30"/>
  </cols>
  <sheetData>
    <row r="1" spans="1:22" ht="23.5">
      <c r="A1" s="1050">
        <v>2020</v>
      </c>
      <c r="B1" s="1050"/>
      <c r="C1" s="1050"/>
      <c r="D1" s="409"/>
      <c r="E1" s="409"/>
      <c r="F1" s="11"/>
      <c r="G1" s="11"/>
      <c r="H1" s="11"/>
      <c r="I1" s="3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45" customHeight="1">
      <c r="A3" s="1084" t="s">
        <v>515</v>
      </c>
      <c r="B3" s="1084"/>
      <c r="C3" s="1084"/>
      <c r="D3" s="934"/>
      <c r="E3" s="917"/>
      <c r="F3" s="917"/>
      <c r="G3" s="917"/>
    </row>
    <row r="4" spans="1:22" s="55" customFormat="1" ht="14.5">
      <c r="A4" s="972"/>
      <c r="B4" s="781" t="s">
        <v>171</v>
      </c>
      <c r="C4" s="781" t="s">
        <v>172</v>
      </c>
      <c r="D4" s="157"/>
      <c r="E4" s="157"/>
    </row>
    <row r="5" spans="1:22" ht="14.5">
      <c r="A5" s="751" t="s">
        <v>6</v>
      </c>
      <c r="B5" s="415">
        <v>1</v>
      </c>
      <c r="C5" s="386">
        <v>0.41</v>
      </c>
      <c r="D5" s="157"/>
      <c r="E5" s="157"/>
    </row>
    <row r="6" spans="1:22" ht="14.5">
      <c r="A6" s="750" t="s">
        <v>7</v>
      </c>
      <c r="B6" s="418" t="s">
        <v>222</v>
      </c>
      <c r="C6" s="390">
        <v>0.21</v>
      </c>
      <c r="D6" s="157"/>
      <c r="E6" s="157"/>
    </row>
    <row r="7" spans="1:22" ht="14.5">
      <c r="A7" s="751" t="s">
        <v>8</v>
      </c>
      <c r="B7" s="415">
        <v>1</v>
      </c>
      <c r="C7" s="386">
        <v>0.23</v>
      </c>
      <c r="D7" s="157"/>
      <c r="E7" s="157"/>
    </row>
    <row r="8" spans="1:22" ht="14.5">
      <c r="A8" s="750" t="s">
        <v>9</v>
      </c>
      <c r="B8" s="418">
        <v>1</v>
      </c>
      <c r="C8" s="390">
        <v>0.27</v>
      </c>
      <c r="D8" s="157"/>
      <c r="E8" s="157"/>
    </row>
    <row r="9" spans="1:22" ht="14.5">
      <c r="A9" s="751" t="s">
        <v>10</v>
      </c>
      <c r="B9" s="415">
        <v>1</v>
      </c>
      <c r="C9" s="386">
        <v>0.25</v>
      </c>
      <c r="D9" s="157"/>
      <c r="E9" s="157"/>
    </row>
    <row r="10" spans="1:22" ht="14.5">
      <c r="A10" s="750" t="s">
        <v>11</v>
      </c>
      <c r="B10" s="418">
        <v>1</v>
      </c>
      <c r="C10" s="390">
        <v>0.31</v>
      </c>
      <c r="D10" s="157"/>
      <c r="E10" s="157"/>
    </row>
    <row r="11" spans="1:22" ht="14.5">
      <c r="A11" s="751" t="s">
        <v>12</v>
      </c>
      <c r="B11" s="415" t="s">
        <v>222</v>
      </c>
      <c r="C11" s="386">
        <v>0.13</v>
      </c>
      <c r="D11" s="157"/>
      <c r="E11" s="157"/>
    </row>
    <row r="12" spans="1:22" ht="14.5">
      <c r="A12" s="750" t="s">
        <v>21</v>
      </c>
      <c r="B12" s="418">
        <v>0</v>
      </c>
      <c r="C12" s="390">
        <v>0.14000000000000001</v>
      </c>
      <c r="D12" s="157"/>
      <c r="E12" s="157"/>
    </row>
    <row r="13" spans="1:22" ht="14.5">
      <c r="A13" s="751" t="s">
        <v>13</v>
      </c>
      <c r="B13" s="415">
        <v>2</v>
      </c>
      <c r="C13" s="386">
        <v>0.43</v>
      </c>
      <c r="D13" s="157"/>
      <c r="E13" s="157"/>
    </row>
    <row r="14" spans="1:22" ht="14.5">
      <c r="A14" s="750" t="s">
        <v>14</v>
      </c>
      <c r="B14" s="418">
        <v>2</v>
      </c>
      <c r="C14" s="390">
        <v>0.42</v>
      </c>
      <c r="D14" s="157"/>
      <c r="E14" s="157"/>
    </row>
    <row r="15" spans="1:22" ht="14.5">
      <c r="A15" s="751" t="s">
        <v>15</v>
      </c>
      <c r="B15" s="415">
        <v>1</v>
      </c>
      <c r="C15" s="386">
        <v>0.4</v>
      </c>
      <c r="D15" s="157"/>
      <c r="E15" s="157"/>
    </row>
    <row r="16" spans="1:22" ht="14.5">
      <c r="A16" s="750" t="s">
        <v>16</v>
      </c>
      <c r="B16" s="418">
        <v>1</v>
      </c>
      <c r="C16" s="390">
        <v>0.26</v>
      </c>
      <c r="D16" s="157"/>
      <c r="E16" s="157"/>
    </row>
    <row r="17" spans="1:8" ht="14.5">
      <c r="A17" s="751" t="s">
        <v>17</v>
      </c>
      <c r="B17" s="415">
        <v>1</v>
      </c>
      <c r="C17" s="386">
        <v>0.27</v>
      </c>
      <c r="D17" s="157"/>
      <c r="E17" s="157"/>
    </row>
    <row r="18" spans="1:8" ht="14.5">
      <c r="A18" s="750" t="s">
        <v>18</v>
      </c>
      <c r="B18" s="418">
        <v>0</v>
      </c>
      <c r="C18" s="390">
        <v>0.16</v>
      </c>
      <c r="D18" s="157"/>
      <c r="E18" s="157"/>
    </row>
    <row r="19" spans="1:8" ht="14.5">
      <c r="A19" s="751" t="s">
        <v>19</v>
      </c>
      <c r="B19" s="415">
        <v>1</v>
      </c>
      <c r="C19" s="386">
        <v>0.43</v>
      </c>
      <c r="D19" s="157"/>
      <c r="E19" s="157"/>
    </row>
    <row r="20" spans="1:8" ht="15" thickBot="1">
      <c r="A20" s="750" t="s">
        <v>20</v>
      </c>
      <c r="B20" s="418">
        <v>0</v>
      </c>
      <c r="C20" s="390">
        <v>0.16</v>
      </c>
      <c r="D20" s="157"/>
      <c r="E20" s="157"/>
    </row>
    <row r="21" spans="1:8" ht="14.5">
      <c r="A21" s="752" t="s">
        <v>26</v>
      </c>
      <c r="B21" s="423">
        <v>1</v>
      </c>
      <c r="C21" s="739">
        <v>0.11</v>
      </c>
      <c r="D21" s="157"/>
      <c r="E21" s="157"/>
    </row>
    <row r="22" spans="1:8" ht="14.5">
      <c r="A22" s="753" t="s">
        <v>25</v>
      </c>
      <c r="B22" s="427">
        <v>1</v>
      </c>
      <c r="C22" s="740">
        <v>0.1</v>
      </c>
      <c r="D22" s="157"/>
      <c r="E22" s="157"/>
    </row>
    <row r="23" spans="1:8" ht="15" thickBot="1">
      <c r="A23" s="754" t="s">
        <v>24</v>
      </c>
      <c r="B23" s="431">
        <v>1</v>
      </c>
      <c r="C23" s="741">
        <v>0.12</v>
      </c>
      <c r="D23" s="157"/>
      <c r="E23" s="157"/>
    </row>
    <row r="24" spans="1:8" ht="29.15" customHeight="1">
      <c r="A24" s="1178" t="s">
        <v>463</v>
      </c>
      <c r="B24" s="1178"/>
      <c r="C24" s="1178"/>
      <c r="D24" s="157"/>
      <c r="E24" s="157"/>
    </row>
    <row r="25" spans="1:8" ht="37.5" customHeight="1">
      <c r="A25" s="1208" t="s">
        <v>328</v>
      </c>
      <c r="B25" s="1208"/>
      <c r="C25" s="1208"/>
      <c r="D25" s="157"/>
      <c r="E25" s="157"/>
    </row>
    <row r="26" spans="1:8" s="79" customFormat="1" ht="29.15" customHeight="1">
      <c r="A26" s="1208" t="s">
        <v>333</v>
      </c>
      <c r="B26" s="1208"/>
      <c r="C26" s="1208"/>
      <c r="D26" s="157"/>
      <c r="E26" s="157"/>
    </row>
    <row r="27" spans="1:8" ht="14.5">
      <c r="A27" s="157"/>
      <c r="B27" s="157"/>
      <c r="C27" s="157"/>
      <c r="D27" s="157"/>
      <c r="E27" s="157"/>
    </row>
    <row r="28" spans="1:8" ht="23.5">
      <c r="A28" s="1050">
        <v>2019</v>
      </c>
      <c r="B28" s="1050"/>
      <c r="C28" s="1050"/>
      <c r="D28" s="409"/>
      <c r="E28" s="409"/>
      <c r="F28" s="11"/>
      <c r="G28" s="11"/>
      <c r="H28" s="11"/>
    </row>
    <row r="29" spans="1:8" ht="14.5">
      <c r="A29" s="157"/>
      <c r="B29" s="157"/>
      <c r="C29" s="157"/>
      <c r="D29" s="157"/>
      <c r="E29" s="157"/>
    </row>
    <row r="30" spans="1:8" ht="45" customHeight="1">
      <c r="A30" s="1084" t="s">
        <v>516</v>
      </c>
      <c r="B30" s="1084"/>
      <c r="C30" s="1084"/>
      <c r="D30" s="934"/>
      <c r="E30" s="917"/>
      <c r="F30" s="917"/>
      <c r="G30" s="917"/>
    </row>
    <row r="31" spans="1:8" ht="14.5">
      <c r="A31" s="972"/>
      <c r="B31" s="972" t="s">
        <v>171</v>
      </c>
      <c r="C31" s="781" t="s">
        <v>172</v>
      </c>
      <c r="D31" s="157"/>
      <c r="E31" s="157"/>
    </row>
    <row r="32" spans="1:8" ht="14.5">
      <c r="A32" s="751" t="s">
        <v>6</v>
      </c>
      <c r="B32" s="415">
        <v>2</v>
      </c>
      <c r="C32" s="386">
        <v>0.46</v>
      </c>
      <c r="D32" s="157"/>
      <c r="E32" s="157"/>
    </row>
    <row r="33" spans="1:5" ht="14.5">
      <c r="A33" s="750" t="s">
        <v>7</v>
      </c>
      <c r="B33" s="418">
        <v>1</v>
      </c>
      <c r="C33" s="390">
        <v>0.34</v>
      </c>
      <c r="D33" s="157"/>
      <c r="E33" s="157"/>
    </row>
    <row r="34" spans="1:5" ht="14.5">
      <c r="A34" s="751" t="s">
        <v>8</v>
      </c>
      <c r="B34" s="415">
        <v>1</v>
      </c>
      <c r="C34" s="386">
        <v>0.26</v>
      </c>
      <c r="D34" s="157"/>
      <c r="E34" s="157"/>
    </row>
    <row r="35" spans="1:5" ht="14.5">
      <c r="A35" s="750" t="s">
        <v>9</v>
      </c>
      <c r="B35" s="418">
        <v>0</v>
      </c>
      <c r="C35" s="390">
        <v>0.18</v>
      </c>
      <c r="D35" s="157"/>
      <c r="E35" s="157"/>
    </row>
    <row r="36" spans="1:5" ht="14.5">
      <c r="A36" s="751" t="s">
        <v>10</v>
      </c>
      <c r="B36" s="415">
        <v>1</v>
      </c>
      <c r="C36" s="386">
        <v>0.3</v>
      </c>
      <c r="D36" s="157"/>
      <c r="E36" s="157"/>
    </row>
    <row r="37" spans="1:5" ht="14.5">
      <c r="A37" s="750" t="s">
        <v>11</v>
      </c>
      <c r="B37" s="418">
        <v>1</v>
      </c>
      <c r="C37" s="390">
        <v>0.28999999999999998</v>
      </c>
      <c r="D37" s="157"/>
      <c r="E37" s="157"/>
    </row>
    <row r="38" spans="1:5" ht="14.5">
      <c r="A38" s="751" t="s">
        <v>12</v>
      </c>
      <c r="B38" s="415">
        <v>2</v>
      </c>
      <c r="C38" s="386">
        <v>0.46</v>
      </c>
      <c r="D38" s="157"/>
      <c r="E38" s="157"/>
    </row>
    <row r="39" spans="1:5" ht="14.5">
      <c r="A39" s="750" t="s">
        <v>21</v>
      </c>
      <c r="B39" s="418">
        <v>1</v>
      </c>
      <c r="C39" s="390">
        <v>0.28999999999999998</v>
      </c>
      <c r="D39" s="157"/>
      <c r="E39" s="157"/>
    </row>
    <row r="40" spans="1:5" ht="14.5">
      <c r="A40" s="751" t="s">
        <v>13</v>
      </c>
      <c r="B40" s="415">
        <v>2</v>
      </c>
      <c r="C40" s="386">
        <v>0.44</v>
      </c>
      <c r="D40" s="157"/>
      <c r="E40" s="157"/>
    </row>
    <row r="41" spans="1:5" ht="14.5">
      <c r="A41" s="750" t="s">
        <v>14</v>
      </c>
      <c r="B41" s="418">
        <v>2</v>
      </c>
      <c r="C41" s="390">
        <v>0.49</v>
      </c>
      <c r="D41" s="157"/>
      <c r="E41" s="157"/>
    </row>
    <row r="42" spans="1:5" ht="14.5">
      <c r="A42" s="751" t="s">
        <v>15</v>
      </c>
      <c r="B42" s="415">
        <v>2</v>
      </c>
      <c r="C42" s="386">
        <v>0.47000000000000003</v>
      </c>
      <c r="D42" s="157"/>
      <c r="E42" s="157"/>
    </row>
    <row r="43" spans="1:5" ht="14.5">
      <c r="A43" s="750" t="s">
        <v>16</v>
      </c>
      <c r="B43" s="418">
        <v>1</v>
      </c>
      <c r="C43" s="390">
        <v>0.44</v>
      </c>
      <c r="D43" s="157"/>
      <c r="E43" s="157"/>
    </row>
    <row r="44" spans="1:5" ht="14.5">
      <c r="A44" s="751" t="s">
        <v>17</v>
      </c>
      <c r="B44" s="415">
        <v>1</v>
      </c>
      <c r="C44" s="386">
        <v>0.36</v>
      </c>
      <c r="D44" s="157"/>
      <c r="E44" s="157"/>
    </row>
    <row r="45" spans="1:5" ht="14.5">
      <c r="A45" s="750" t="s">
        <v>18</v>
      </c>
      <c r="B45" s="418">
        <v>0</v>
      </c>
      <c r="C45" s="390">
        <v>0.18</v>
      </c>
      <c r="D45" s="157"/>
      <c r="E45" s="157"/>
    </row>
    <row r="46" spans="1:5" ht="14.5">
      <c r="A46" s="751" t="s">
        <v>19</v>
      </c>
      <c r="B46" s="415">
        <v>2</v>
      </c>
      <c r="C46" s="386">
        <v>0.5</v>
      </c>
      <c r="D46" s="157"/>
      <c r="E46" s="157"/>
    </row>
    <row r="47" spans="1:5" ht="15" thickBot="1">
      <c r="A47" s="750" t="s">
        <v>20</v>
      </c>
      <c r="B47" s="418">
        <v>1</v>
      </c>
      <c r="C47" s="390">
        <v>0.28000000000000003</v>
      </c>
      <c r="D47" s="157"/>
      <c r="E47" s="157"/>
    </row>
    <row r="48" spans="1:5" ht="14.5">
      <c r="A48" s="752" t="s">
        <v>26</v>
      </c>
      <c r="B48" s="423">
        <v>2</v>
      </c>
      <c r="C48" s="739">
        <v>0.13</v>
      </c>
      <c r="D48" s="157"/>
      <c r="E48" s="157"/>
    </row>
    <row r="49" spans="1:5" ht="14.5">
      <c r="A49" s="753" t="s">
        <v>25</v>
      </c>
      <c r="B49" s="427">
        <v>1</v>
      </c>
      <c r="C49" s="740">
        <v>0.12</v>
      </c>
      <c r="D49" s="157"/>
      <c r="E49" s="157"/>
    </row>
    <row r="50" spans="1:5" ht="15" thickBot="1">
      <c r="A50" s="754" t="s">
        <v>24</v>
      </c>
      <c r="B50" s="431">
        <v>1</v>
      </c>
      <c r="C50" s="741">
        <v>0.14000000000000001</v>
      </c>
      <c r="D50" s="157"/>
      <c r="E50" s="157"/>
    </row>
    <row r="51" spans="1:5" s="57" customFormat="1" ht="29.15" customHeight="1">
      <c r="A51" s="1178" t="s">
        <v>464</v>
      </c>
      <c r="B51" s="1178"/>
      <c r="C51" s="1178"/>
      <c r="D51" s="238"/>
      <c r="E51" s="238"/>
    </row>
    <row r="52" spans="1:5" s="57" customFormat="1" ht="29.15" customHeight="1">
      <c r="A52" s="1121" t="s">
        <v>334</v>
      </c>
      <c r="B52" s="1121"/>
      <c r="C52" s="1121"/>
      <c r="D52" s="238"/>
      <c r="E52" s="238"/>
    </row>
    <row r="53" spans="1:5" ht="14.5">
      <c r="A53" s="432"/>
      <c r="B53" s="157"/>
      <c r="C53" s="157"/>
      <c r="D53" s="157"/>
      <c r="E53" s="157"/>
    </row>
    <row r="54" spans="1:5" ht="14.5">
      <c r="A54" s="157"/>
      <c r="B54" s="157"/>
      <c r="C54" s="157"/>
      <c r="D54" s="157"/>
      <c r="E54" s="157"/>
    </row>
    <row r="55" spans="1:5" ht="14.5">
      <c r="A55" s="157"/>
      <c r="B55" s="157"/>
      <c r="C55" s="157"/>
      <c r="D55" s="157"/>
      <c r="E55" s="157"/>
    </row>
    <row r="56" spans="1:5" ht="14.5">
      <c r="A56" s="157"/>
      <c r="B56" s="157"/>
      <c r="C56" s="157"/>
      <c r="D56" s="157"/>
      <c r="E56" s="157"/>
    </row>
    <row r="57" spans="1:5" ht="14.5">
      <c r="A57" s="157"/>
      <c r="B57" s="157"/>
      <c r="C57" s="157"/>
      <c r="D57" s="157"/>
      <c r="E57" s="157"/>
    </row>
    <row r="58" spans="1:5" ht="14.5">
      <c r="A58" s="157"/>
      <c r="B58" s="157"/>
      <c r="C58" s="157"/>
      <c r="D58" s="157"/>
      <c r="E58" s="157"/>
    </row>
    <row r="59" spans="1:5" ht="14.5">
      <c r="A59" s="157"/>
      <c r="B59" s="157"/>
      <c r="C59" s="157"/>
      <c r="D59" s="157"/>
      <c r="E59" s="157"/>
    </row>
    <row r="60" spans="1:5" ht="14.5">
      <c r="A60" s="157"/>
      <c r="B60" s="157"/>
      <c r="C60" s="157"/>
      <c r="D60" s="157"/>
      <c r="E60" s="157"/>
    </row>
    <row r="61" spans="1:5" ht="14.5">
      <c r="A61" s="157"/>
      <c r="B61" s="157"/>
      <c r="C61" s="157"/>
      <c r="D61" s="157"/>
      <c r="E61" s="157"/>
    </row>
  </sheetData>
  <mergeCells count="9">
    <mergeCell ref="A51:C51"/>
    <mergeCell ref="A52:C52"/>
    <mergeCell ref="A30:C30"/>
    <mergeCell ref="A1:C1"/>
    <mergeCell ref="A28:C28"/>
    <mergeCell ref="A3:C3"/>
    <mergeCell ref="A24:C24"/>
    <mergeCell ref="A25:C25"/>
    <mergeCell ref="A26:C26"/>
  </mergeCells>
  <hyperlinks>
    <hyperlink ref="A2" location="Inhalt!A1" display="Zurück zum Inhalt - HF-01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zoomScale="80" zoomScaleNormal="80" workbookViewId="0">
      <selection sqref="A1:AC1"/>
    </sheetView>
  </sheetViews>
  <sheetFormatPr baseColWidth="10" defaultColWidth="7.75" defaultRowHeight="14.5"/>
  <cols>
    <col min="1" max="1" width="20" style="72" customWidth="1"/>
    <col min="2" max="16384" width="7.75" style="72"/>
  </cols>
  <sheetData>
    <row r="1" spans="1:34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314"/>
      <c r="AE1" s="314"/>
      <c r="AF1" s="314"/>
      <c r="AG1" s="314"/>
      <c r="AH1" s="314"/>
    </row>
    <row r="2" spans="1:34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34">
      <c r="A3" s="1089" t="s">
        <v>517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  <c r="X3" s="1089"/>
      <c r="Y3" s="1089"/>
      <c r="Z3" s="1089"/>
      <c r="AA3" s="1089"/>
      <c r="AB3" s="1089"/>
      <c r="AC3" s="1089"/>
      <c r="AD3" s="323"/>
      <c r="AE3" s="323"/>
      <c r="AF3" s="314"/>
      <c r="AG3" s="314"/>
      <c r="AH3" s="314"/>
    </row>
    <row r="4" spans="1:34" s="76" customFormat="1" ht="59.25" customHeight="1">
      <c r="A4" s="1209" t="s">
        <v>5</v>
      </c>
      <c r="B4" s="1209" t="s">
        <v>469</v>
      </c>
      <c r="C4" s="1209"/>
      <c r="D4" s="1209"/>
      <c r="E4" s="1209"/>
      <c r="F4" s="1209" t="s">
        <v>400</v>
      </c>
      <c r="G4" s="1209"/>
      <c r="H4" s="1209"/>
      <c r="I4" s="1209"/>
      <c r="J4" s="1209" t="s">
        <v>467</v>
      </c>
      <c r="K4" s="1209"/>
      <c r="L4" s="1209"/>
      <c r="M4" s="1209"/>
      <c r="N4" s="1209" t="s">
        <v>468</v>
      </c>
      <c r="O4" s="1209"/>
      <c r="P4" s="1209"/>
      <c r="Q4" s="1209"/>
      <c r="R4" s="1209" t="s">
        <v>401</v>
      </c>
      <c r="S4" s="1209"/>
      <c r="T4" s="1209"/>
      <c r="U4" s="1209"/>
      <c r="V4" s="1209" t="s">
        <v>466</v>
      </c>
      <c r="W4" s="1209"/>
      <c r="X4" s="1209"/>
      <c r="Y4" s="1209"/>
      <c r="Z4" s="1209" t="s">
        <v>402</v>
      </c>
      <c r="AA4" s="1209"/>
      <c r="AB4" s="1209"/>
      <c r="AC4" s="1209"/>
      <c r="AD4" s="433"/>
      <c r="AE4" s="433"/>
      <c r="AF4" s="433"/>
      <c r="AG4" s="433"/>
      <c r="AH4" s="433"/>
    </row>
    <row r="5" spans="1:34" s="76" customFormat="1" ht="28.9" customHeight="1">
      <c r="A5" s="1209"/>
      <c r="B5" s="1209" t="s">
        <v>403</v>
      </c>
      <c r="C5" s="1209"/>
      <c r="D5" s="1209" t="s">
        <v>404</v>
      </c>
      <c r="E5" s="1209"/>
      <c r="F5" s="1209" t="s">
        <v>403</v>
      </c>
      <c r="G5" s="1209"/>
      <c r="H5" s="1209" t="s">
        <v>404</v>
      </c>
      <c r="I5" s="1209"/>
      <c r="J5" s="1209" t="s">
        <v>403</v>
      </c>
      <c r="K5" s="1209"/>
      <c r="L5" s="1209" t="s">
        <v>404</v>
      </c>
      <c r="M5" s="1209"/>
      <c r="N5" s="1209" t="s">
        <v>403</v>
      </c>
      <c r="O5" s="1209"/>
      <c r="P5" s="1209" t="s">
        <v>404</v>
      </c>
      <c r="Q5" s="1209"/>
      <c r="R5" s="1209" t="s">
        <v>403</v>
      </c>
      <c r="S5" s="1209"/>
      <c r="T5" s="1209" t="s">
        <v>404</v>
      </c>
      <c r="U5" s="1209"/>
      <c r="V5" s="1209" t="s">
        <v>403</v>
      </c>
      <c r="W5" s="1209"/>
      <c r="X5" s="1209" t="s">
        <v>404</v>
      </c>
      <c r="Y5" s="1209"/>
      <c r="Z5" s="1209" t="s">
        <v>403</v>
      </c>
      <c r="AA5" s="1209"/>
      <c r="AB5" s="1209" t="s">
        <v>404</v>
      </c>
      <c r="AC5" s="1209"/>
      <c r="AD5" s="433"/>
      <c r="AE5" s="433"/>
      <c r="AF5" s="433"/>
      <c r="AG5" s="433"/>
      <c r="AH5" s="433"/>
    </row>
    <row r="6" spans="1:34" s="77" customFormat="1" ht="15" thickBot="1">
      <c r="A6" s="1212"/>
      <c r="B6" s="755" t="s">
        <v>171</v>
      </c>
      <c r="C6" s="755" t="s">
        <v>172</v>
      </c>
      <c r="D6" s="755" t="s">
        <v>171</v>
      </c>
      <c r="E6" s="755" t="s">
        <v>172</v>
      </c>
      <c r="F6" s="755" t="s">
        <v>171</v>
      </c>
      <c r="G6" s="755" t="s">
        <v>172</v>
      </c>
      <c r="H6" s="755" t="s">
        <v>171</v>
      </c>
      <c r="I6" s="755" t="s">
        <v>172</v>
      </c>
      <c r="J6" s="755" t="s">
        <v>171</v>
      </c>
      <c r="K6" s="755" t="s">
        <v>172</v>
      </c>
      <c r="L6" s="755" t="s">
        <v>171</v>
      </c>
      <c r="M6" s="755" t="s">
        <v>172</v>
      </c>
      <c r="N6" s="755" t="s">
        <v>171</v>
      </c>
      <c r="O6" s="755" t="s">
        <v>172</v>
      </c>
      <c r="P6" s="755" t="s">
        <v>171</v>
      </c>
      <c r="Q6" s="755" t="s">
        <v>172</v>
      </c>
      <c r="R6" s="755" t="s">
        <v>171</v>
      </c>
      <c r="S6" s="755" t="s">
        <v>172</v>
      </c>
      <c r="T6" s="755" t="s">
        <v>171</v>
      </c>
      <c r="U6" s="755" t="s">
        <v>172</v>
      </c>
      <c r="V6" s="755" t="s">
        <v>171</v>
      </c>
      <c r="W6" s="755" t="s">
        <v>172</v>
      </c>
      <c r="X6" s="755" t="s">
        <v>171</v>
      </c>
      <c r="Y6" s="755" t="s">
        <v>172</v>
      </c>
      <c r="Z6" s="755" t="s">
        <v>171</v>
      </c>
      <c r="AA6" s="755" t="s">
        <v>172</v>
      </c>
      <c r="AB6" s="755" t="s">
        <v>171</v>
      </c>
      <c r="AC6" s="755" t="s">
        <v>172</v>
      </c>
      <c r="AD6" s="434"/>
      <c r="AE6" s="434"/>
      <c r="AF6" s="434"/>
      <c r="AG6" s="434"/>
      <c r="AH6" s="434"/>
    </row>
    <row r="7" spans="1:34">
      <c r="A7" s="439" t="s">
        <v>6</v>
      </c>
      <c r="B7" s="440">
        <v>44.793427435513628</v>
      </c>
      <c r="C7" s="441">
        <v>9.2714338249718917</v>
      </c>
      <c r="D7" s="442">
        <v>38.840773275978599</v>
      </c>
      <c r="E7" s="441">
        <v>9.1322828115218062</v>
      </c>
      <c r="F7" s="440">
        <v>89.621513405438108</v>
      </c>
      <c r="G7" s="441">
        <v>5.6934423140702153</v>
      </c>
      <c r="H7" s="442">
        <v>10.378486594561918</v>
      </c>
      <c r="I7" s="441">
        <v>5.6934423140702144</v>
      </c>
      <c r="J7" s="440">
        <v>69.136673636672995</v>
      </c>
      <c r="K7" s="441">
        <v>8.6033028484432297</v>
      </c>
      <c r="L7" s="442">
        <v>21.178775712282711</v>
      </c>
      <c r="M7" s="441">
        <v>7.682515474244922</v>
      </c>
      <c r="N7" s="440">
        <v>52.493061311145652</v>
      </c>
      <c r="O7" s="441">
        <v>9.3056786912981853</v>
      </c>
      <c r="P7" s="442">
        <v>21.178775712282711</v>
      </c>
      <c r="Q7" s="441">
        <v>7.6824828240235021</v>
      </c>
      <c r="R7" s="440">
        <v>21.553706536771845</v>
      </c>
      <c r="S7" s="441">
        <v>7.8075025793666484</v>
      </c>
      <c r="T7" s="442">
        <v>3.62378533616367</v>
      </c>
      <c r="U7" s="441">
        <v>3.5623163645814491</v>
      </c>
      <c r="V7" s="440">
        <v>28.37019804223921</v>
      </c>
      <c r="W7" s="441">
        <v>8.5477573800990019</v>
      </c>
      <c r="X7" s="442">
        <v>14.163456036117983</v>
      </c>
      <c r="Y7" s="441">
        <v>6.5803539610516717</v>
      </c>
      <c r="Z7" s="440">
        <v>24.48738176097557</v>
      </c>
      <c r="AA7" s="441">
        <v>8.0575847947525663</v>
      </c>
      <c r="AB7" s="442">
        <v>0</v>
      </c>
      <c r="AC7" s="441"/>
      <c r="AD7" s="314"/>
      <c r="AE7" s="314"/>
      <c r="AF7" s="314"/>
      <c r="AG7" s="314"/>
      <c r="AH7" s="314"/>
    </row>
    <row r="8" spans="1:34">
      <c r="A8" s="435" t="s">
        <v>7</v>
      </c>
      <c r="B8" s="436">
        <v>40.966657674116355</v>
      </c>
      <c r="C8" s="437">
        <v>6.6685607148957784</v>
      </c>
      <c r="D8" s="438">
        <v>48.02387350221634</v>
      </c>
      <c r="E8" s="437">
        <v>6.8085870485919342</v>
      </c>
      <c r="F8" s="436">
        <v>78.960056105543202</v>
      </c>
      <c r="G8" s="437">
        <v>5.4366132288619387</v>
      </c>
      <c r="H8" s="438">
        <v>13.683162168897722</v>
      </c>
      <c r="I8" s="437">
        <v>4.5329816099085996</v>
      </c>
      <c r="J8" s="436">
        <v>85.31965186836544</v>
      </c>
      <c r="K8" s="437">
        <v>4.8941011762033328</v>
      </c>
      <c r="L8" s="438">
        <v>12.912898792502922</v>
      </c>
      <c r="M8" s="437">
        <v>4.663964936114704</v>
      </c>
      <c r="N8" s="436">
        <v>74.36622381567129</v>
      </c>
      <c r="O8" s="437">
        <v>6.0299357481564835</v>
      </c>
      <c r="P8" s="438">
        <v>15.579463243083033</v>
      </c>
      <c r="Q8" s="437">
        <v>5.2234924348599883</v>
      </c>
      <c r="R8" s="436">
        <v>19.152163056993611</v>
      </c>
      <c r="S8" s="437">
        <v>5.5432804780840099</v>
      </c>
      <c r="T8" s="438">
        <v>3.3929344846981264</v>
      </c>
      <c r="U8" s="437">
        <v>2.3733152443464678</v>
      </c>
      <c r="V8" s="436">
        <v>18.456888899360759</v>
      </c>
      <c r="W8" s="437">
        <v>5.0990236028220099</v>
      </c>
      <c r="X8" s="438">
        <v>34.609651767989327</v>
      </c>
      <c r="Y8" s="437">
        <v>6.6061749716288576</v>
      </c>
      <c r="Z8" s="436">
        <v>22.926387102591981</v>
      </c>
      <c r="AA8" s="437">
        <v>5.6586476108967139</v>
      </c>
      <c r="AB8" s="438">
        <v>12.654747148778164</v>
      </c>
      <c r="AC8" s="437">
        <v>5.0125340434025825</v>
      </c>
      <c r="AD8" s="314"/>
      <c r="AE8" s="314"/>
      <c r="AF8" s="314"/>
      <c r="AG8" s="314"/>
      <c r="AH8" s="314"/>
    </row>
    <row r="9" spans="1:34">
      <c r="A9" s="439" t="s">
        <v>8</v>
      </c>
      <c r="B9" s="440" t="s">
        <v>421</v>
      </c>
      <c r="C9" s="441" t="s">
        <v>421</v>
      </c>
      <c r="D9" s="442" t="s">
        <v>421</v>
      </c>
      <c r="E9" s="441" t="s">
        <v>421</v>
      </c>
      <c r="F9" s="440" t="s">
        <v>421</v>
      </c>
      <c r="G9" s="441" t="s">
        <v>421</v>
      </c>
      <c r="H9" s="442" t="s">
        <v>421</v>
      </c>
      <c r="I9" s="441" t="s">
        <v>421</v>
      </c>
      <c r="J9" s="440" t="s">
        <v>421</v>
      </c>
      <c r="K9" s="441" t="s">
        <v>421</v>
      </c>
      <c r="L9" s="442" t="s">
        <v>421</v>
      </c>
      <c r="M9" s="441" t="s">
        <v>421</v>
      </c>
      <c r="N9" s="440" t="s">
        <v>421</v>
      </c>
      <c r="O9" s="441" t="s">
        <v>421</v>
      </c>
      <c r="P9" s="442" t="s">
        <v>421</v>
      </c>
      <c r="Q9" s="441" t="s">
        <v>421</v>
      </c>
      <c r="R9" s="440" t="s">
        <v>421</v>
      </c>
      <c r="S9" s="441" t="s">
        <v>421</v>
      </c>
      <c r="T9" s="442" t="s">
        <v>421</v>
      </c>
      <c r="U9" s="441" t="s">
        <v>421</v>
      </c>
      <c r="V9" s="440" t="s">
        <v>421</v>
      </c>
      <c r="W9" s="441" t="s">
        <v>421</v>
      </c>
      <c r="X9" s="442" t="s">
        <v>421</v>
      </c>
      <c r="Y9" s="441" t="s">
        <v>421</v>
      </c>
      <c r="Z9" s="440" t="s">
        <v>421</v>
      </c>
      <c r="AA9" s="441" t="s">
        <v>421</v>
      </c>
      <c r="AB9" s="442" t="s">
        <v>421</v>
      </c>
      <c r="AC9" s="441" t="s">
        <v>421</v>
      </c>
      <c r="AD9" s="314"/>
      <c r="AE9" s="314"/>
      <c r="AF9" s="314"/>
      <c r="AG9" s="314"/>
      <c r="AH9" s="314"/>
    </row>
    <row r="10" spans="1:34">
      <c r="A10" s="435" t="s">
        <v>9</v>
      </c>
      <c r="B10" s="436">
        <v>21.154480470209958</v>
      </c>
      <c r="C10" s="437">
        <v>13.221443328073754</v>
      </c>
      <c r="D10" s="438">
        <v>60.134987053855951</v>
      </c>
      <c r="E10" s="437">
        <v>15.547967903283553</v>
      </c>
      <c r="F10" s="436">
        <v>91.26460673127184</v>
      </c>
      <c r="G10" s="437">
        <v>8.3821679396117528</v>
      </c>
      <c r="H10" s="438">
        <v>8.7353932687281528</v>
      </c>
      <c r="I10" s="437">
        <v>8.382167939611751</v>
      </c>
      <c r="J10" s="436">
        <v>82.875368628447461</v>
      </c>
      <c r="K10" s="437">
        <v>11.136061127954079</v>
      </c>
      <c r="L10" s="438">
        <v>17.124631371552528</v>
      </c>
      <c r="M10" s="437">
        <v>11.136061127954079</v>
      </c>
      <c r="N10" s="436">
        <v>65.214205104266227</v>
      </c>
      <c r="O10" s="437">
        <v>14.315682923149176</v>
      </c>
      <c r="P10" s="438">
        <v>17.124631371552528</v>
      </c>
      <c r="Q10" s="437">
        <v>11.136013800374618</v>
      </c>
      <c r="R10" s="436">
        <v>20.988162783128857</v>
      </c>
      <c r="S10" s="437">
        <v>13.20334046732048</v>
      </c>
      <c r="T10" s="438">
        <v>8.7353932687281528</v>
      </c>
      <c r="U10" s="437">
        <v>8.3825041160765146</v>
      </c>
      <c r="V10" s="436">
        <v>27.379998406545624</v>
      </c>
      <c r="W10" s="437">
        <v>13.537736539766804</v>
      </c>
      <c r="X10" s="438">
        <v>30.260088204485726</v>
      </c>
      <c r="Y10" s="437">
        <v>14.485060793364099</v>
      </c>
      <c r="Z10" s="436">
        <v>20.216737993583568</v>
      </c>
      <c r="AA10" s="437">
        <v>12.943667644011764</v>
      </c>
      <c r="AB10" s="438">
        <v>8.7353932687281528</v>
      </c>
      <c r="AC10" s="437">
        <v>8.3825041160765146</v>
      </c>
      <c r="AD10" s="314"/>
      <c r="AE10" s="314"/>
      <c r="AF10" s="314"/>
      <c r="AG10" s="314"/>
      <c r="AH10" s="314"/>
    </row>
    <row r="11" spans="1:34">
      <c r="A11" s="439" t="s">
        <v>10</v>
      </c>
      <c r="B11" s="440" t="s">
        <v>421</v>
      </c>
      <c r="C11" s="441" t="s">
        <v>421</v>
      </c>
      <c r="D11" s="442" t="s">
        <v>421</v>
      </c>
      <c r="E11" s="441" t="s">
        <v>421</v>
      </c>
      <c r="F11" s="440" t="s">
        <v>421</v>
      </c>
      <c r="G11" s="441" t="s">
        <v>421</v>
      </c>
      <c r="H11" s="442" t="s">
        <v>421</v>
      </c>
      <c r="I11" s="441" t="s">
        <v>421</v>
      </c>
      <c r="J11" s="440" t="s">
        <v>421</v>
      </c>
      <c r="K11" s="441" t="s">
        <v>421</v>
      </c>
      <c r="L11" s="442" t="s">
        <v>421</v>
      </c>
      <c r="M11" s="441" t="s">
        <v>421</v>
      </c>
      <c r="N11" s="440" t="s">
        <v>421</v>
      </c>
      <c r="O11" s="441" t="s">
        <v>421</v>
      </c>
      <c r="P11" s="442" t="s">
        <v>421</v>
      </c>
      <c r="Q11" s="441" t="s">
        <v>421</v>
      </c>
      <c r="R11" s="440" t="s">
        <v>421</v>
      </c>
      <c r="S11" s="441" t="s">
        <v>421</v>
      </c>
      <c r="T11" s="442" t="s">
        <v>421</v>
      </c>
      <c r="U11" s="441" t="s">
        <v>421</v>
      </c>
      <c r="V11" s="440" t="s">
        <v>421</v>
      </c>
      <c r="W11" s="441" t="s">
        <v>421</v>
      </c>
      <c r="X11" s="442" t="s">
        <v>421</v>
      </c>
      <c r="Y11" s="441" t="s">
        <v>421</v>
      </c>
      <c r="Z11" s="440" t="s">
        <v>421</v>
      </c>
      <c r="AA11" s="441" t="s">
        <v>421</v>
      </c>
      <c r="AB11" s="442" t="s">
        <v>421</v>
      </c>
      <c r="AC11" s="441" t="s">
        <v>421</v>
      </c>
      <c r="AD11" s="314"/>
      <c r="AE11" s="314"/>
      <c r="AF11" s="314"/>
      <c r="AG11" s="314"/>
      <c r="AH11" s="314"/>
    </row>
    <row r="12" spans="1:34">
      <c r="A12" s="435" t="s">
        <v>11</v>
      </c>
      <c r="B12" s="436" t="s">
        <v>421</v>
      </c>
      <c r="C12" s="437" t="s">
        <v>421</v>
      </c>
      <c r="D12" s="438" t="s">
        <v>421</v>
      </c>
      <c r="E12" s="437" t="s">
        <v>421</v>
      </c>
      <c r="F12" s="436" t="s">
        <v>421</v>
      </c>
      <c r="G12" s="437" t="s">
        <v>421</v>
      </c>
      <c r="H12" s="438" t="s">
        <v>421</v>
      </c>
      <c r="I12" s="437" t="s">
        <v>421</v>
      </c>
      <c r="J12" s="436" t="s">
        <v>421</v>
      </c>
      <c r="K12" s="437" t="s">
        <v>421</v>
      </c>
      <c r="L12" s="438" t="s">
        <v>421</v>
      </c>
      <c r="M12" s="437" t="s">
        <v>421</v>
      </c>
      <c r="N12" s="436" t="s">
        <v>421</v>
      </c>
      <c r="O12" s="437" t="s">
        <v>421</v>
      </c>
      <c r="P12" s="438" t="s">
        <v>421</v>
      </c>
      <c r="Q12" s="437" t="s">
        <v>421</v>
      </c>
      <c r="R12" s="436" t="s">
        <v>421</v>
      </c>
      <c r="S12" s="437" t="s">
        <v>421</v>
      </c>
      <c r="T12" s="438" t="s">
        <v>421</v>
      </c>
      <c r="U12" s="437" t="s">
        <v>421</v>
      </c>
      <c r="V12" s="436" t="s">
        <v>421</v>
      </c>
      <c r="W12" s="437" t="s">
        <v>421</v>
      </c>
      <c r="X12" s="438" t="s">
        <v>421</v>
      </c>
      <c r="Y12" s="437" t="s">
        <v>421</v>
      </c>
      <c r="Z12" s="436" t="s">
        <v>421</v>
      </c>
      <c r="AA12" s="437" t="s">
        <v>421</v>
      </c>
      <c r="AB12" s="438" t="s">
        <v>421</v>
      </c>
      <c r="AC12" s="437" t="s">
        <v>421</v>
      </c>
      <c r="AD12" s="314"/>
      <c r="AE12" s="314"/>
      <c r="AF12" s="314"/>
      <c r="AG12" s="314"/>
      <c r="AH12" s="314"/>
    </row>
    <row r="13" spans="1:34">
      <c r="A13" s="439" t="s">
        <v>12</v>
      </c>
      <c r="B13" s="440">
        <v>49.741431293625318</v>
      </c>
      <c r="C13" s="441">
        <v>13.450044468356614</v>
      </c>
      <c r="D13" s="442">
        <v>27.996258524818824</v>
      </c>
      <c r="E13" s="441">
        <v>11.981044755613334</v>
      </c>
      <c r="F13" s="440">
        <v>74.480677401107485</v>
      </c>
      <c r="G13" s="441">
        <v>11.071871881074422</v>
      </c>
      <c r="H13" s="442">
        <v>19.625372601859532</v>
      </c>
      <c r="I13" s="441">
        <v>10.205463402506032</v>
      </c>
      <c r="J13" s="440">
        <v>73.572905819883587</v>
      </c>
      <c r="K13" s="441">
        <v>11.313840208795972</v>
      </c>
      <c r="L13" s="442">
        <v>20.533144183083422</v>
      </c>
      <c r="M13" s="441">
        <v>10.53023789711899</v>
      </c>
      <c r="N13" s="440">
        <v>64.070936596525598</v>
      </c>
      <c r="O13" s="441">
        <v>11.947611374568213</v>
      </c>
      <c r="P13" s="442">
        <v>12.695671575289829</v>
      </c>
      <c r="Q13" s="441">
        <v>8.4153951222198966</v>
      </c>
      <c r="R13" s="440">
        <v>24.208589563928737</v>
      </c>
      <c r="S13" s="441">
        <v>10.653357088390283</v>
      </c>
      <c r="T13" s="442">
        <v>0</v>
      </c>
      <c r="U13" s="441"/>
      <c r="V13" s="440">
        <v>31.371536635215218</v>
      </c>
      <c r="W13" s="441">
        <v>11.680804463767814</v>
      </c>
      <c r="X13" s="442">
        <v>37.767540886882337</v>
      </c>
      <c r="Y13" s="441">
        <v>12.231673946421969</v>
      </c>
      <c r="Z13" s="440">
        <v>22.16018822084105</v>
      </c>
      <c r="AA13" s="441">
        <v>11.290603723498888</v>
      </c>
      <c r="AB13" s="442">
        <v>15.561355670205405</v>
      </c>
      <c r="AC13" s="441">
        <v>10.141780323487543</v>
      </c>
      <c r="AD13" s="314"/>
      <c r="AE13" s="314"/>
      <c r="AF13" s="314"/>
      <c r="AG13" s="314"/>
      <c r="AH13" s="314"/>
    </row>
    <row r="14" spans="1:34">
      <c r="A14" s="435" t="s">
        <v>21</v>
      </c>
      <c r="B14" s="436" t="s">
        <v>421</v>
      </c>
      <c r="C14" s="437" t="s">
        <v>421</v>
      </c>
      <c r="D14" s="438" t="s">
        <v>421</v>
      </c>
      <c r="E14" s="437" t="s">
        <v>421</v>
      </c>
      <c r="F14" s="436" t="s">
        <v>421</v>
      </c>
      <c r="G14" s="437" t="s">
        <v>421</v>
      </c>
      <c r="H14" s="438" t="s">
        <v>421</v>
      </c>
      <c r="I14" s="437" t="s">
        <v>421</v>
      </c>
      <c r="J14" s="436" t="s">
        <v>421</v>
      </c>
      <c r="K14" s="437" t="s">
        <v>421</v>
      </c>
      <c r="L14" s="438" t="s">
        <v>421</v>
      </c>
      <c r="M14" s="437" t="s">
        <v>421</v>
      </c>
      <c r="N14" s="436" t="s">
        <v>421</v>
      </c>
      <c r="O14" s="437" t="s">
        <v>421</v>
      </c>
      <c r="P14" s="438" t="s">
        <v>421</v>
      </c>
      <c r="Q14" s="437" t="s">
        <v>421</v>
      </c>
      <c r="R14" s="436" t="s">
        <v>421</v>
      </c>
      <c r="S14" s="437" t="s">
        <v>421</v>
      </c>
      <c r="T14" s="438" t="s">
        <v>421</v>
      </c>
      <c r="U14" s="437" t="s">
        <v>421</v>
      </c>
      <c r="V14" s="436" t="s">
        <v>421</v>
      </c>
      <c r="W14" s="437" t="s">
        <v>421</v>
      </c>
      <c r="X14" s="438" t="s">
        <v>421</v>
      </c>
      <c r="Y14" s="437" t="s">
        <v>421</v>
      </c>
      <c r="Z14" s="436" t="s">
        <v>421</v>
      </c>
      <c r="AA14" s="437" t="s">
        <v>421</v>
      </c>
      <c r="AB14" s="438" t="s">
        <v>421</v>
      </c>
      <c r="AC14" s="437" t="s">
        <v>421</v>
      </c>
      <c r="AD14" s="314"/>
      <c r="AE14" s="314"/>
      <c r="AF14" s="314"/>
      <c r="AG14" s="314"/>
      <c r="AH14" s="314"/>
    </row>
    <row r="15" spans="1:34">
      <c r="A15" s="439" t="s">
        <v>13</v>
      </c>
      <c r="B15" s="440">
        <v>35.172003997998715</v>
      </c>
      <c r="C15" s="441">
        <v>8.6121858072500856</v>
      </c>
      <c r="D15" s="442">
        <v>58.465027187309317</v>
      </c>
      <c r="E15" s="441">
        <v>8.8920354947934364</v>
      </c>
      <c r="F15" s="440">
        <v>83.009783739714791</v>
      </c>
      <c r="G15" s="441">
        <v>6.9138643545320875</v>
      </c>
      <c r="H15" s="442">
        <v>16.99021626028518</v>
      </c>
      <c r="I15" s="441">
        <v>6.9138643545320875</v>
      </c>
      <c r="J15" s="440">
        <v>80.346423680307126</v>
      </c>
      <c r="K15" s="441">
        <v>7.2159597355181644</v>
      </c>
      <c r="L15" s="442">
        <v>13.529162244540691</v>
      </c>
      <c r="M15" s="441">
        <v>6.2824027818665238</v>
      </c>
      <c r="N15" s="440">
        <v>51.038100862251433</v>
      </c>
      <c r="O15" s="441">
        <v>9.0356377975805877</v>
      </c>
      <c r="P15" s="442">
        <v>16.71853644943219</v>
      </c>
      <c r="Q15" s="441">
        <v>6.8176780232278498</v>
      </c>
      <c r="R15" s="440">
        <v>18.624357946196664</v>
      </c>
      <c r="S15" s="441">
        <v>6.9314505234793184</v>
      </c>
      <c r="T15" s="442">
        <v>0</v>
      </c>
      <c r="U15" s="441"/>
      <c r="V15" s="440">
        <v>13.249768886044979</v>
      </c>
      <c r="W15" s="441">
        <v>6.1957035019721616</v>
      </c>
      <c r="X15" s="442">
        <v>13.9819162188207</v>
      </c>
      <c r="Y15" s="441">
        <v>6.4750758744738253</v>
      </c>
      <c r="Z15" s="440">
        <v>9.995284964542698</v>
      </c>
      <c r="AA15" s="441">
        <v>5.4790297518188131</v>
      </c>
      <c r="AB15" s="442">
        <v>9.5399881140009235</v>
      </c>
      <c r="AC15" s="441">
        <v>5.271481722897426</v>
      </c>
      <c r="AD15" s="314"/>
      <c r="AE15" s="314"/>
      <c r="AF15" s="314"/>
      <c r="AG15" s="314"/>
      <c r="AH15" s="314"/>
    </row>
    <row r="16" spans="1:34">
      <c r="A16" s="435" t="s">
        <v>14</v>
      </c>
      <c r="B16" s="436">
        <v>50.03434338388044</v>
      </c>
      <c r="C16" s="437">
        <v>4.7854879065139686</v>
      </c>
      <c r="D16" s="438">
        <v>45.631126356792663</v>
      </c>
      <c r="E16" s="437">
        <v>4.7737550997274267</v>
      </c>
      <c r="F16" s="436">
        <v>84.6959479487236</v>
      </c>
      <c r="G16" s="437">
        <v>3.4587276499562662</v>
      </c>
      <c r="H16" s="438">
        <v>14.370883155145739</v>
      </c>
      <c r="I16" s="437">
        <v>3.3699222585647641</v>
      </c>
      <c r="J16" s="436">
        <v>76.20971268433712</v>
      </c>
      <c r="K16" s="437">
        <v>4.0955222441655268</v>
      </c>
      <c r="L16" s="438">
        <v>23.790287315662862</v>
      </c>
      <c r="M16" s="437">
        <v>4.095522244165525</v>
      </c>
      <c r="N16" s="436">
        <v>72.011910560823921</v>
      </c>
      <c r="O16" s="437">
        <v>4.2863178322727729</v>
      </c>
      <c r="P16" s="438">
        <v>27.141208280061807</v>
      </c>
      <c r="Q16" s="437">
        <v>4.2503514056578702</v>
      </c>
      <c r="R16" s="436">
        <v>36.767218573126527</v>
      </c>
      <c r="S16" s="437">
        <v>4.6580243119023166</v>
      </c>
      <c r="T16" s="438">
        <v>5.5026112992169516</v>
      </c>
      <c r="U16" s="437">
        <v>2.2235051837903885</v>
      </c>
      <c r="V16" s="436">
        <v>28.295700519697714</v>
      </c>
      <c r="W16" s="437">
        <v>4.2965245847321105</v>
      </c>
      <c r="X16" s="438">
        <v>34.874871669349069</v>
      </c>
      <c r="Y16" s="437">
        <v>4.6218088495406491</v>
      </c>
      <c r="Z16" s="436">
        <v>26.01088432839434</v>
      </c>
      <c r="AA16" s="437">
        <v>4.2627108345218465</v>
      </c>
      <c r="AB16" s="438">
        <v>13.722507057517264</v>
      </c>
      <c r="AC16" s="437">
        <v>3.4188608912562888</v>
      </c>
      <c r="AD16" s="314"/>
      <c r="AE16" s="314"/>
      <c r="AF16" s="314"/>
      <c r="AG16" s="314"/>
      <c r="AH16" s="314"/>
    </row>
    <row r="17" spans="1:34">
      <c r="A17" s="439" t="s">
        <v>15</v>
      </c>
      <c r="B17" s="440">
        <v>42.234172261924982</v>
      </c>
      <c r="C17" s="441">
        <v>10.406827188675241</v>
      </c>
      <c r="D17" s="442">
        <v>45.55840601115176</v>
      </c>
      <c r="E17" s="441">
        <v>10.554228415542537</v>
      </c>
      <c r="F17" s="440">
        <v>80.748459801312805</v>
      </c>
      <c r="G17" s="441">
        <v>8.6110930942230066</v>
      </c>
      <c r="H17" s="442">
        <v>13.686746860974772</v>
      </c>
      <c r="I17" s="441">
        <v>7.3377312545203823</v>
      </c>
      <c r="J17" s="440">
        <v>79.395896426923784</v>
      </c>
      <c r="K17" s="441">
        <v>9.0703037822174526</v>
      </c>
      <c r="L17" s="442">
        <v>20.604103573076216</v>
      </c>
      <c r="M17" s="441">
        <v>9.0703037822174526</v>
      </c>
      <c r="N17" s="440">
        <v>80.97344226130356</v>
      </c>
      <c r="O17" s="441">
        <v>8.5823271087810884</v>
      </c>
      <c r="P17" s="442">
        <v>10.661343425666439</v>
      </c>
      <c r="Q17" s="441">
        <v>7.0894247942251187</v>
      </c>
      <c r="R17" s="440">
        <v>30.719736552946657</v>
      </c>
      <c r="S17" s="441">
        <v>10.315878150683167</v>
      </c>
      <c r="T17" s="442">
        <v>0</v>
      </c>
      <c r="U17" s="441"/>
      <c r="V17" s="440">
        <v>13.851426945162229</v>
      </c>
      <c r="W17" s="441">
        <v>7.5254244568171913</v>
      </c>
      <c r="X17" s="442">
        <v>4.558103046600599</v>
      </c>
      <c r="Y17" s="441">
        <v>4.4571614250726244</v>
      </c>
      <c r="Z17" s="440">
        <v>13.174254174987968</v>
      </c>
      <c r="AA17" s="441">
        <v>7.113892957848293</v>
      </c>
      <c r="AB17" s="442">
        <v>0</v>
      </c>
      <c r="AC17" s="441"/>
      <c r="AD17" s="314"/>
      <c r="AE17" s="314"/>
      <c r="AF17" s="314"/>
      <c r="AG17" s="314"/>
      <c r="AH17" s="314"/>
    </row>
    <row r="18" spans="1:34">
      <c r="A18" s="435" t="s">
        <v>16</v>
      </c>
      <c r="B18" s="436" t="s">
        <v>421</v>
      </c>
      <c r="C18" s="437" t="s">
        <v>421</v>
      </c>
      <c r="D18" s="438" t="s">
        <v>421</v>
      </c>
      <c r="E18" s="437" t="s">
        <v>421</v>
      </c>
      <c r="F18" s="436" t="s">
        <v>421</v>
      </c>
      <c r="G18" s="437" t="s">
        <v>421</v>
      </c>
      <c r="H18" s="438" t="s">
        <v>421</v>
      </c>
      <c r="I18" s="437" t="s">
        <v>421</v>
      </c>
      <c r="J18" s="436" t="s">
        <v>421</v>
      </c>
      <c r="K18" s="437" t="s">
        <v>421</v>
      </c>
      <c r="L18" s="438" t="s">
        <v>421</v>
      </c>
      <c r="M18" s="437" t="s">
        <v>421</v>
      </c>
      <c r="N18" s="436" t="s">
        <v>421</v>
      </c>
      <c r="O18" s="437" t="s">
        <v>421</v>
      </c>
      <c r="P18" s="438" t="s">
        <v>421</v>
      </c>
      <c r="Q18" s="437" t="s">
        <v>421</v>
      </c>
      <c r="R18" s="436" t="s">
        <v>421</v>
      </c>
      <c r="S18" s="437" t="s">
        <v>421</v>
      </c>
      <c r="T18" s="438" t="s">
        <v>421</v>
      </c>
      <c r="U18" s="437" t="s">
        <v>421</v>
      </c>
      <c r="V18" s="436" t="s">
        <v>421</v>
      </c>
      <c r="W18" s="437" t="s">
        <v>421</v>
      </c>
      <c r="X18" s="438" t="s">
        <v>421</v>
      </c>
      <c r="Y18" s="437" t="s">
        <v>421</v>
      </c>
      <c r="Z18" s="436" t="s">
        <v>421</v>
      </c>
      <c r="AA18" s="437" t="s">
        <v>421</v>
      </c>
      <c r="AB18" s="438" t="s">
        <v>421</v>
      </c>
      <c r="AC18" s="437" t="s">
        <v>421</v>
      </c>
      <c r="AD18" s="314"/>
      <c r="AE18" s="314"/>
      <c r="AF18" s="314"/>
      <c r="AG18" s="314"/>
      <c r="AH18" s="314"/>
    </row>
    <row r="19" spans="1:34">
      <c r="A19" s="439" t="s">
        <v>17</v>
      </c>
      <c r="B19" s="440" t="s">
        <v>421</v>
      </c>
      <c r="C19" s="441" t="s">
        <v>421</v>
      </c>
      <c r="D19" s="442" t="s">
        <v>421</v>
      </c>
      <c r="E19" s="441" t="s">
        <v>421</v>
      </c>
      <c r="F19" s="440" t="s">
        <v>421</v>
      </c>
      <c r="G19" s="441" t="s">
        <v>421</v>
      </c>
      <c r="H19" s="442" t="s">
        <v>421</v>
      </c>
      <c r="I19" s="441" t="s">
        <v>421</v>
      </c>
      <c r="J19" s="440" t="s">
        <v>421</v>
      </c>
      <c r="K19" s="441" t="s">
        <v>421</v>
      </c>
      <c r="L19" s="442" t="s">
        <v>421</v>
      </c>
      <c r="M19" s="441" t="s">
        <v>421</v>
      </c>
      <c r="N19" s="440" t="s">
        <v>421</v>
      </c>
      <c r="O19" s="441" t="s">
        <v>421</v>
      </c>
      <c r="P19" s="442" t="s">
        <v>421</v>
      </c>
      <c r="Q19" s="441" t="s">
        <v>421</v>
      </c>
      <c r="R19" s="440" t="s">
        <v>421</v>
      </c>
      <c r="S19" s="441" t="s">
        <v>421</v>
      </c>
      <c r="T19" s="442" t="s">
        <v>421</v>
      </c>
      <c r="U19" s="441" t="s">
        <v>421</v>
      </c>
      <c r="V19" s="440" t="s">
        <v>421</v>
      </c>
      <c r="W19" s="441" t="s">
        <v>421</v>
      </c>
      <c r="X19" s="442" t="s">
        <v>421</v>
      </c>
      <c r="Y19" s="441" t="s">
        <v>421</v>
      </c>
      <c r="Z19" s="440" t="s">
        <v>421</v>
      </c>
      <c r="AA19" s="441" t="s">
        <v>421</v>
      </c>
      <c r="AB19" s="442" t="s">
        <v>421</v>
      </c>
      <c r="AC19" s="441" t="s">
        <v>421</v>
      </c>
      <c r="AD19" s="314"/>
      <c r="AE19" s="314"/>
      <c r="AF19" s="314"/>
      <c r="AG19" s="314"/>
      <c r="AH19" s="314"/>
    </row>
    <row r="20" spans="1:34">
      <c r="A20" s="435" t="s">
        <v>18</v>
      </c>
      <c r="B20" s="436">
        <v>26.742416237592515</v>
      </c>
      <c r="C20" s="437">
        <v>13.30728237497873</v>
      </c>
      <c r="D20" s="438">
        <v>18.821785181875697</v>
      </c>
      <c r="E20" s="437">
        <v>11.979188837874748</v>
      </c>
      <c r="F20" s="436">
        <v>89.085364401635786</v>
      </c>
      <c r="G20" s="437">
        <v>10.330285528511935</v>
      </c>
      <c r="H20" s="438">
        <v>10.914635598364217</v>
      </c>
      <c r="I20" s="437">
        <v>10.330285528511935</v>
      </c>
      <c r="J20" s="436">
        <v>91.283083735335509</v>
      </c>
      <c r="K20" s="437">
        <v>8.3586672314954225</v>
      </c>
      <c r="L20" s="438">
        <v>8.7169162646644924</v>
      </c>
      <c r="M20" s="437">
        <v>8.3586672314954225</v>
      </c>
      <c r="N20" s="436">
        <v>100</v>
      </c>
      <c r="O20" s="437"/>
      <c r="P20" s="438">
        <v>0</v>
      </c>
      <c r="Q20" s="437"/>
      <c r="R20" s="436">
        <v>10.894442007023668</v>
      </c>
      <c r="S20" s="437">
        <v>10.249295022374746</v>
      </c>
      <c r="T20" s="438">
        <v>0</v>
      </c>
      <c r="U20" s="437"/>
      <c r="V20" s="436">
        <v>38.500578228751472</v>
      </c>
      <c r="W20" s="437">
        <v>15.323152442585275</v>
      </c>
      <c r="X20" s="438">
        <v>20.776526346740052</v>
      </c>
      <c r="Y20" s="437">
        <v>13.047900784660674</v>
      </c>
      <c r="Z20" s="436">
        <v>29.419660413427096</v>
      </c>
      <c r="AA20" s="437">
        <v>14.370761338226634</v>
      </c>
      <c r="AB20" s="438">
        <v>9.5681543315678397</v>
      </c>
      <c r="AC20" s="437">
        <v>9.1358435132221931</v>
      </c>
      <c r="AD20" s="314"/>
      <c r="AE20" s="314"/>
      <c r="AF20" s="314"/>
      <c r="AG20" s="314"/>
      <c r="AH20" s="314"/>
    </row>
    <row r="21" spans="1:34">
      <c r="A21" s="439" t="s">
        <v>19</v>
      </c>
      <c r="B21" s="440" t="s">
        <v>421</v>
      </c>
      <c r="C21" s="441" t="s">
        <v>421</v>
      </c>
      <c r="D21" s="442" t="s">
        <v>421</v>
      </c>
      <c r="E21" s="441" t="s">
        <v>421</v>
      </c>
      <c r="F21" s="440" t="s">
        <v>421</v>
      </c>
      <c r="G21" s="441" t="s">
        <v>421</v>
      </c>
      <c r="H21" s="442" t="s">
        <v>421</v>
      </c>
      <c r="I21" s="441" t="s">
        <v>421</v>
      </c>
      <c r="J21" s="440" t="s">
        <v>421</v>
      </c>
      <c r="K21" s="441" t="s">
        <v>421</v>
      </c>
      <c r="L21" s="442" t="s">
        <v>421</v>
      </c>
      <c r="M21" s="441" t="s">
        <v>421</v>
      </c>
      <c r="N21" s="440" t="s">
        <v>421</v>
      </c>
      <c r="O21" s="441" t="s">
        <v>421</v>
      </c>
      <c r="P21" s="442" t="s">
        <v>421</v>
      </c>
      <c r="Q21" s="441" t="s">
        <v>421</v>
      </c>
      <c r="R21" s="440" t="s">
        <v>421</v>
      </c>
      <c r="S21" s="441" t="s">
        <v>421</v>
      </c>
      <c r="T21" s="442" t="s">
        <v>421</v>
      </c>
      <c r="U21" s="441" t="s">
        <v>421</v>
      </c>
      <c r="V21" s="440" t="s">
        <v>421</v>
      </c>
      <c r="W21" s="441" t="s">
        <v>421</v>
      </c>
      <c r="X21" s="442" t="s">
        <v>421</v>
      </c>
      <c r="Y21" s="441" t="s">
        <v>421</v>
      </c>
      <c r="Z21" s="440" t="s">
        <v>421</v>
      </c>
      <c r="AA21" s="441" t="s">
        <v>421</v>
      </c>
      <c r="AB21" s="442" t="s">
        <v>421</v>
      </c>
      <c r="AC21" s="441" t="s">
        <v>421</v>
      </c>
      <c r="AD21" s="314"/>
      <c r="AE21" s="314"/>
      <c r="AF21" s="314"/>
      <c r="AG21" s="314"/>
      <c r="AH21" s="314"/>
    </row>
    <row r="22" spans="1:34" ht="15" thickBot="1">
      <c r="A22" s="435" t="s">
        <v>20</v>
      </c>
      <c r="B22" s="443">
        <v>52.699856082034515</v>
      </c>
      <c r="C22" s="437">
        <v>11.477220533597439</v>
      </c>
      <c r="D22" s="444">
        <v>31.494631190197147</v>
      </c>
      <c r="E22" s="437">
        <v>10.669432383957068</v>
      </c>
      <c r="F22" s="443">
        <v>84.486870090149139</v>
      </c>
      <c r="G22" s="437">
        <v>8.2618824773792952</v>
      </c>
      <c r="H22" s="444">
        <v>4.9777081154121818</v>
      </c>
      <c r="I22" s="437">
        <v>4.8668557760327209</v>
      </c>
      <c r="J22" s="443">
        <v>89.830542968411933</v>
      </c>
      <c r="K22" s="437">
        <v>6.8194454255228871</v>
      </c>
      <c r="L22" s="444">
        <v>10.169457031588086</v>
      </c>
      <c r="M22" s="437">
        <v>6.8194454255228854</v>
      </c>
      <c r="N22" s="443">
        <v>84.920502428176675</v>
      </c>
      <c r="O22" s="437">
        <v>8.0322585451682933</v>
      </c>
      <c r="P22" s="444">
        <v>5.0946121666745094</v>
      </c>
      <c r="Q22" s="437">
        <v>4.9680518057557821</v>
      </c>
      <c r="R22" s="443">
        <v>25.545546074903747</v>
      </c>
      <c r="S22" s="437">
        <v>9.9277223854913501</v>
      </c>
      <c r="T22" s="444">
        <v>0</v>
      </c>
      <c r="U22" s="437"/>
      <c r="V22" s="443">
        <v>30.841924135429728</v>
      </c>
      <c r="W22" s="437">
        <v>10.546979500095228</v>
      </c>
      <c r="X22" s="444">
        <v>15.836253385798257</v>
      </c>
      <c r="Y22" s="437">
        <v>8.3994348316523464</v>
      </c>
      <c r="Z22" s="443">
        <v>51.82798768582866</v>
      </c>
      <c r="AA22" s="437">
        <v>11.494785302910589</v>
      </c>
      <c r="AB22" s="444">
        <v>0</v>
      </c>
      <c r="AC22" s="437"/>
      <c r="AD22" s="314"/>
      <c r="AE22" s="314"/>
      <c r="AF22" s="314"/>
      <c r="AG22" s="314"/>
      <c r="AH22" s="314"/>
    </row>
    <row r="23" spans="1:34">
      <c r="A23" s="445" t="s">
        <v>26</v>
      </c>
      <c r="B23" s="258">
        <v>43.802075714253291</v>
      </c>
      <c r="C23" s="446">
        <v>3.0208203778645677</v>
      </c>
      <c r="D23" s="124">
        <v>46.528412475043915</v>
      </c>
      <c r="E23" s="446">
        <v>3.042769625757427</v>
      </c>
      <c r="F23" s="258">
        <v>80.76498558653465</v>
      </c>
      <c r="G23" s="446">
        <v>2.4287804510976567</v>
      </c>
      <c r="H23" s="124">
        <v>15.827482829484978</v>
      </c>
      <c r="I23" s="446">
        <v>2.2161797634839333</v>
      </c>
      <c r="J23" s="258">
        <v>75.673365666914876</v>
      </c>
      <c r="K23" s="446">
        <v>2.656821683455298</v>
      </c>
      <c r="L23" s="124">
        <v>21.559740179893527</v>
      </c>
      <c r="M23" s="446">
        <v>2.5617426709310265</v>
      </c>
      <c r="N23" s="258">
        <v>67.815105217521946</v>
      </c>
      <c r="O23" s="446">
        <v>2.8305797072448633</v>
      </c>
      <c r="P23" s="124">
        <v>21.278939335219388</v>
      </c>
      <c r="Q23" s="446">
        <v>2.5143958806675282</v>
      </c>
      <c r="R23" s="258">
        <v>27.995993750513243</v>
      </c>
      <c r="S23" s="446">
        <v>2.747511407688604</v>
      </c>
      <c r="T23" s="124">
        <v>3.1064072175866677</v>
      </c>
      <c r="U23" s="446">
        <v>1.0348527758602013</v>
      </c>
      <c r="V23" s="258">
        <v>24.001811794589248</v>
      </c>
      <c r="W23" s="446">
        <v>2.6079523426911186</v>
      </c>
      <c r="X23" s="124">
        <v>27.790244354816746</v>
      </c>
      <c r="Y23" s="446">
        <v>2.7872769639563355</v>
      </c>
      <c r="Z23" s="258">
        <v>21.708865533567863</v>
      </c>
      <c r="AA23" s="446">
        <v>2.512772693400076</v>
      </c>
      <c r="AB23" s="124">
        <v>11.497785133469259</v>
      </c>
      <c r="AC23" s="446">
        <v>2.0987829353148388</v>
      </c>
      <c r="AD23" s="314"/>
      <c r="AE23" s="314"/>
      <c r="AF23" s="314"/>
      <c r="AG23" s="314"/>
      <c r="AH23" s="314"/>
    </row>
    <row r="24" spans="1:34">
      <c r="A24" s="447" t="s">
        <v>25</v>
      </c>
      <c r="B24" s="261">
        <v>30.989335271191027</v>
      </c>
      <c r="C24" s="448">
        <v>6.0504775552014669</v>
      </c>
      <c r="D24" s="136">
        <v>39.321340870542159</v>
      </c>
      <c r="E24" s="448">
        <v>6.7046518410107669</v>
      </c>
      <c r="F24" s="261">
        <v>81.991918742098306</v>
      </c>
      <c r="G24" s="448">
        <v>5.4517400746328653</v>
      </c>
      <c r="H24" s="136">
        <v>15.255031737421284</v>
      </c>
      <c r="I24" s="448">
        <v>5.2310294121578336</v>
      </c>
      <c r="J24" s="261">
        <v>82.269043246471043</v>
      </c>
      <c r="K24" s="448">
        <v>5.3276407750028492</v>
      </c>
      <c r="L24" s="136">
        <v>17.730956753528993</v>
      </c>
      <c r="M24" s="448">
        <v>5.3276407750028492</v>
      </c>
      <c r="N24" s="261">
        <v>77.106387226703859</v>
      </c>
      <c r="O24" s="448">
        <v>5.7868282165155103</v>
      </c>
      <c r="P24" s="136">
        <v>14.933751514812633</v>
      </c>
      <c r="Q24" s="448">
        <v>5.0937179727449724</v>
      </c>
      <c r="R24" s="261">
        <v>23.209504466118624</v>
      </c>
      <c r="S24" s="448">
        <v>5.8544522787731239</v>
      </c>
      <c r="T24" s="136">
        <v>7.3254102479183985</v>
      </c>
      <c r="U24" s="448">
        <v>4.2802009702203812</v>
      </c>
      <c r="V24" s="261">
        <v>28.902240123931662</v>
      </c>
      <c r="W24" s="448">
        <v>6.2092991586108388</v>
      </c>
      <c r="X24" s="136">
        <v>26.380806206306158</v>
      </c>
      <c r="Y24" s="448">
        <v>6.0047798604201414</v>
      </c>
      <c r="Z24" s="261">
        <v>26.826828017891742</v>
      </c>
      <c r="AA24" s="448">
        <v>5.8769086014230894</v>
      </c>
      <c r="AB24" s="136">
        <v>9.9414004743477395</v>
      </c>
      <c r="AC24" s="448">
        <v>3.8948566088884515</v>
      </c>
      <c r="AD24" s="314"/>
      <c r="AE24" s="314"/>
      <c r="AF24" s="314"/>
      <c r="AG24" s="314"/>
      <c r="AH24" s="314"/>
    </row>
    <row r="25" spans="1:34" ht="15" thickBot="1">
      <c r="A25" s="449" t="s">
        <v>24</v>
      </c>
      <c r="B25" s="264">
        <v>41.754581244784731</v>
      </c>
      <c r="C25" s="450">
        <v>2.7351732731057017</v>
      </c>
      <c r="D25" s="148">
        <v>45.376712000281607</v>
      </c>
      <c r="E25" s="450">
        <v>2.7743615025281381</v>
      </c>
      <c r="F25" s="264">
        <v>80.956444666869899</v>
      </c>
      <c r="G25" s="450">
        <v>2.2193858237119559</v>
      </c>
      <c r="H25" s="148">
        <v>15.738153627542362</v>
      </c>
      <c r="I25" s="450">
        <v>2.0405470651443469</v>
      </c>
      <c r="J25" s="264">
        <v>76.743051701249641</v>
      </c>
      <c r="K25" s="450">
        <v>2.3915806046338988</v>
      </c>
      <c r="L25" s="148">
        <v>20.938788638482631</v>
      </c>
      <c r="M25" s="450">
        <v>2.3150895942753404</v>
      </c>
      <c r="N25" s="264">
        <v>69.317598513715112</v>
      </c>
      <c r="O25" s="450">
        <v>2.5560087510985046</v>
      </c>
      <c r="P25" s="148">
        <v>20.252858956448598</v>
      </c>
      <c r="Q25" s="450">
        <v>2.2652347514360733</v>
      </c>
      <c r="R25" s="264">
        <v>27.229100369933541</v>
      </c>
      <c r="S25" s="450">
        <v>2.4920796390907549</v>
      </c>
      <c r="T25" s="148">
        <v>3.7823777054254117</v>
      </c>
      <c r="U25" s="450">
        <v>1.1158097185070308</v>
      </c>
      <c r="V25" s="264">
        <v>24.796171685563458</v>
      </c>
      <c r="W25" s="450">
        <v>2.4083019786028204</v>
      </c>
      <c r="X25" s="148">
        <v>27.561774298988794</v>
      </c>
      <c r="Y25" s="450">
        <v>2.5307462811303316</v>
      </c>
      <c r="Z25" s="264">
        <v>22.545404684994384</v>
      </c>
      <c r="AA25" s="450">
        <v>2.3117256999062792</v>
      </c>
      <c r="AB25" s="148">
        <v>11.243391572355305</v>
      </c>
      <c r="AC25" s="450">
        <v>1.8689148798280646</v>
      </c>
      <c r="AD25" s="314"/>
      <c r="AE25" s="314"/>
      <c r="AF25" s="314"/>
      <c r="AG25" s="314"/>
      <c r="AH25" s="314"/>
    </row>
    <row r="26" spans="1:34">
      <c r="A26" s="1210" t="s">
        <v>423</v>
      </c>
      <c r="B26" s="1210"/>
      <c r="C26" s="1210"/>
      <c r="D26" s="1210"/>
      <c r="E26" s="1210"/>
      <c r="F26" s="1210"/>
      <c r="G26" s="1210"/>
      <c r="H26" s="1210"/>
      <c r="I26" s="1210"/>
      <c r="J26" s="1210"/>
      <c r="K26" s="1210"/>
      <c r="L26" s="1210"/>
      <c r="M26" s="1210"/>
      <c r="N26" s="1210"/>
      <c r="O26" s="1210"/>
      <c r="P26" s="1210"/>
      <c r="Q26" s="1210"/>
      <c r="R26" s="1210"/>
      <c r="S26" s="1210"/>
      <c r="T26" s="1210"/>
      <c r="U26" s="1210"/>
      <c r="V26" s="1210"/>
      <c r="W26" s="1210"/>
      <c r="X26" s="1210"/>
      <c r="Y26" s="1210"/>
      <c r="Z26" s="1210"/>
      <c r="AA26" s="1210"/>
      <c r="AB26" s="1210"/>
      <c r="AC26" s="1210"/>
      <c r="AD26" s="314"/>
      <c r="AE26" s="314"/>
      <c r="AF26" s="314"/>
      <c r="AG26" s="314"/>
      <c r="AH26" s="314"/>
    </row>
    <row r="27" spans="1:34">
      <c r="A27" s="1211" t="s">
        <v>424</v>
      </c>
      <c r="B27" s="1211"/>
      <c r="C27" s="1211"/>
      <c r="D27" s="1211"/>
      <c r="E27" s="1211"/>
      <c r="F27" s="1211"/>
      <c r="G27" s="1211"/>
      <c r="H27" s="1211"/>
      <c r="I27" s="1211"/>
      <c r="J27" s="1211"/>
      <c r="K27" s="1211"/>
      <c r="L27" s="1211"/>
      <c r="M27" s="1211"/>
      <c r="N27" s="1211"/>
      <c r="O27" s="1211"/>
      <c r="P27" s="1211"/>
      <c r="Q27" s="1211"/>
      <c r="R27" s="1211"/>
      <c r="S27" s="1211"/>
      <c r="T27" s="1211"/>
      <c r="U27" s="1211"/>
      <c r="V27" s="1211"/>
      <c r="W27" s="1211"/>
      <c r="X27" s="1211"/>
      <c r="Y27" s="1211"/>
      <c r="Z27" s="1211"/>
      <c r="AA27" s="1211"/>
      <c r="AB27" s="1211"/>
      <c r="AC27" s="1211"/>
      <c r="AD27" s="314"/>
      <c r="AE27" s="314"/>
      <c r="AF27" s="314"/>
      <c r="AG27" s="314"/>
      <c r="AH27" s="314"/>
    </row>
    <row r="28" spans="1:34">
      <c r="A28" s="1211" t="s">
        <v>465</v>
      </c>
      <c r="B28" s="1211"/>
      <c r="C28" s="1211"/>
      <c r="D28" s="1211"/>
      <c r="E28" s="1211"/>
      <c r="F28" s="1211"/>
      <c r="G28" s="1211"/>
      <c r="H28" s="1211"/>
      <c r="I28" s="1211"/>
      <c r="J28" s="1211"/>
      <c r="K28" s="1211"/>
      <c r="L28" s="1211"/>
      <c r="M28" s="1211"/>
      <c r="N28" s="1211"/>
      <c r="O28" s="1211"/>
      <c r="P28" s="1211"/>
      <c r="Q28" s="1211"/>
      <c r="R28" s="1211"/>
      <c r="S28" s="1211"/>
      <c r="T28" s="1211"/>
      <c r="U28" s="1211"/>
      <c r="V28" s="1211"/>
      <c r="W28" s="1211"/>
      <c r="X28" s="1211"/>
      <c r="Y28" s="1211"/>
      <c r="Z28" s="1211"/>
      <c r="AA28" s="1211"/>
      <c r="AB28" s="1211"/>
      <c r="AC28" s="1211"/>
      <c r="AD28" s="314"/>
      <c r="AE28" s="314"/>
      <c r="AF28" s="314"/>
      <c r="AG28" s="314"/>
      <c r="AH28" s="314"/>
    </row>
    <row r="29" spans="1:34">
      <c r="A29" s="353"/>
      <c r="B29" s="756"/>
      <c r="C29" s="756"/>
      <c r="D29" s="756"/>
      <c r="E29" s="756"/>
      <c r="F29" s="756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314"/>
      <c r="AE29" s="314"/>
      <c r="AF29" s="314"/>
      <c r="AG29" s="314"/>
      <c r="AH29" s="314"/>
    </row>
    <row r="30" spans="1:34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</row>
    <row r="31" spans="1:34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</row>
    <row r="32" spans="1:34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</row>
    <row r="33" spans="1:34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</row>
    <row r="34" spans="1:34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</row>
    <row r="35" spans="1:34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</row>
    <row r="36" spans="1:34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</row>
    <row r="37" spans="1:34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</row>
    <row r="38" spans="1:34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</row>
    <row r="39" spans="1:34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</row>
    <row r="40" spans="1:34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</row>
    <row r="41" spans="1:34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</row>
    <row r="42" spans="1:34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</row>
    <row r="43" spans="1:34">
      <c r="A43" s="314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</row>
    <row r="44" spans="1:34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</row>
    <row r="45" spans="1:34">
      <c r="A45" s="314"/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</row>
    <row r="46" spans="1:34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</row>
    <row r="47" spans="1:34">
      <c r="A47" s="314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</row>
    <row r="48" spans="1:34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</row>
    <row r="49" spans="1:34">
      <c r="A49" s="314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</row>
    <row r="50" spans="1:34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</row>
  </sheetData>
  <mergeCells count="27">
    <mergeCell ref="A26:AC26"/>
    <mergeCell ref="A27:AC27"/>
    <mergeCell ref="A28:AC28"/>
    <mergeCell ref="J4:M4"/>
    <mergeCell ref="N4:Q4"/>
    <mergeCell ref="T5:U5"/>
    <mergeCell ref="V5:W5"/>
    <mergeCell ref="X5:Y5"/>
    <mergeCell ref="R4:U4"/>
    <mergeCell ref="V4:Y4"/>
    <mergeCell ref="A4:A6"/>
    <mergeCell ref="A1:AC1"/>
    <mergeCell ref="Z4:AC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4:E4"/>
    <mergeCell ref="F4:I4"/>
    <mergeCell ref="Z5:AA5"/>
    <mergeCell ref="AB5:AC5"/>
    <mergeCell ref="A3:AC3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zoomScale="80" zoomScaleNormal="80" workbookViewId="0">
      <selection sqref="A1:Y1"/>
    </sheetView>
  </sheetViews>
  <sheetFormatPr baseColWidth="10" defaultColWidth="11" defaultRowHeight="14"/>
  <cols>
    <col min="1" max="1" width="20.5" style="15" customWidth="1"/>
    <col min="2" max="2" width="11" style="15"/>
    <col min="3" max="3" width="12.5" style="15" customWidth="1"/>
    <col min="4" max="9" width="11" style="15"/>
    <col min="10" max="10" width="11.83203125" style="15" customWidth="1"/>
    <col min="11" max="11" width="12.58203125" style="15" customWidth="1"/>
    <col min="12" max="18" width="11" style="15"/>
    <col min="19" max="19" width="11" style="15" customWidth="1"/>
    <col min="20" max="16384" width="11" style="15"/>
  </cols>
  <sheetData>
    <row r="1" spans="1:36" ht="22.9" customHeight="1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216"/>
      <c r="X1" s="1216"/>
      <c r="Y1" s="1216"/>
    </row>
    <row r="2" spans="1:36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36" ht="15" customHeight="1">
      <c r="A3" s="1190" t="s">
        <v>518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</row>
    <row r="4" spans="1:36" ht="14.5">
      <c r="A4" s="1217" t="s">
        <v>5</v>
      </c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1219"/>
      <c r="T4" s="1219"/>
      <c r="U4" s="1219"/>
      <c r="V4" s="1219"/>
      <c r="W4" s="1219"/>
      <c r="X4" s="1219"/>
      <c r="Y4" s="1219"/>
      <c r="AA4" s="1221"/>
      <c r="AB4" s="1221"/>
      <c r="AC4" s="1221"/>
      <c r="AD4" s="1221"/>
      <c r="AE4" s="1221"/>
      <c r="AF4" s="1221"/>
      <c r="AG4" s="1221"/>
      <c r="AH4" s="1221"/>
      <c r="AI4" s="1221"/>
      <c r="AJ4" s="1221"/>
    </row>
    <row r="5" spans="1:36" ht="14.5">
      <c r="A5" s="1217"/>
      <c r="B5" s="1220" t="s">
        <v>94</v>
      </c>
      <c r="C5" s="1220" t="s">
        <v>164</v>
      </c>
      <c r="D5" s="1220" t="s">
        <v>31</v>
      </c>
      <c r="E5" s="1220"/>
      <c r="F5" s="1220"/>
      <c r="G5" s="1220"/>
      <c r="H5" s="1220"/>
      <c r="I5" s="1220"/>
      <c r="J5" s="1220" t="s">
        <v>56</v>
      </c>
      <c r="K5" s="1220" t="s">
        <v>164</v>
      </c>
      <c r="L5" s="1220" t="s">
        <v>31</v>
      </c>
      <c r="M5" s="1220"/>
      <c r="N5" s="1220"/>
      <c r="O5" s="1220"/>
      <c r="P5" s="1220"/>
      <c r="Q5" s="1220"/>
      <c r="R5" s="1220" t="s">
        <v>59</v>
      </c>
      <c r="S5" s="1220" t="s">
        <v>164</v>
      </c>
      <c r="T5" s="1220" t="s">
        <v>31</v>
      </c>
      <c r="U5" s="1220"/>
      <c r="V5" s="1220"/>
      <c r="W5" s="1220"/>
      <c r="X5" s="1220"/>
      <c r="Y5" s="1220"/>
    </row>
    <row r="6" spans="1:36" ht="58">
      <c r="A6" s="1217"/>
      <c r="B6" s="1220"/>
      <c r="C6" s="1220"/>
      <c r="D6" s="798" t="s">
        <v>32</v>
      </c>
      <c r="E6" s="798" t="s">
        <v>33</v>
      </c>
      <c r="F6" s="798" t="s">
        <v>34</v>
      </c>
      <c r="G6" s="798" t="s">
        <v>32</v>
      </c>
      <c r="H6" s="798" t="s">
        <v>33</v>
      </c>
      <c r="I6" s="798" t="s">
        <v>34</v>
      </c>
      <c r="J6" s="1220"/>
      <c r="K6" s="1220"/>
      <c r="L6" s="798" t="s">
        <v>32</v>
      </c>
      <c r="M6" s="798" t="s">
        <v>33</v>
      </c>
      <c r="N6" s="798" t="s">
        <v>34</v>
      </c>
      <c r="O6" s="798" t="s">
        <v>32</v>
      </c>
      <c r="P6" s="798" t="s">
        <v>33</v>
      </c>
      <c r="Q6" s="798" t="s">
        <v>34</v>
      </c>
      <c r="R6" s="1220"/>
      <c r="S6" s="1220"/>
      <c r="T6" s="798" t="s">
        <v>32</v>
      </c>
      <c r="U6" s="798" t="s">
        <v>33</v>
      </c>
      <c r="V6" s="798" t="s">
        <v>34</v>
      </c>
      <c r="W6" s="798" t="s">
        <v>32</v>
      </c>
      <c r="X6" s="798" t="s">
        <v>33</v>
      </c>
      <c r="Y6" s="798" t="s">
        <v>34</v>
      </c>
    </row>
    <row r="7" spans="1:36" ht="15" thickBot="1">
      <c r="A7" s="1218"/>
      <c r="B7" s="1213" t="s">
        <v>3</v>
      </c>
      <c r="C7" s="1213"/>
      <c r="D7" s="1213"/>
      <c r="E7" s="1213"/>
      <c r="F7" s="1213"/>
      <c r="G7" s="1213" t="s">
        <v>43</v>
      </c>
      <c r="H7" s="1213"/>
      <c r="I7" s="1213"/>
      <c r="J7" s="1213" t="s">
        <v>3</v>
      </c>
      <c r="K7" s="1213"/>
      <c r="L7" s="1044"/>
      <c r="M7" s="1044"/>
      <c r="N7" s="1044"/>
      <c r="O7" s="1213" t="s">
        <v>43</v>
      </c>
      <c r="P7" s="1213"/>
      <c r="Q7" s="1213"/>
      <c r="R7" s="1214" t="s">
        <v>3</v>
      </c>
      <c r="S7" s="1214"/>
      <c r="T7" s="1214"/>
      <c r="U7" s="1214"/>
      <c r="V7" s="1214"/>
      <c r="W7" s="1213" t="s">
        <v>43</v>
      </c>
      <c r="X7" s="1213"/>
      <c r="Y7" s="1213"/>
    </row>
    <row r="8" spans="1:36">
      <c r="A8" s="439" t="s">
        <v>6</v>
      </c>
      <c r="B8" s="440">
        <v>445410</v>
      </c>
      <c r="C8" s="460">
        <v>34.84532004220771</v>
      </c>
      <c r="D8" s="442">
        <v>25412</v>
      </c>
      <c r="E8" s="442">
        <v>288904</v>
      </c>
      <c r="F8" s="442">
        <v>131094</v>
      </c>
      <c r="G8" s="460">
        <v>5.7053052243999911</v>
      </c>
      <c r="H8" s="462">
        <v>64.862486248624862</v>
      </c>
      <c r="I8" s="463">
        <v>29.432208526975145</v>
      </c>
      <c r="J8" s="464">
        <v>428602</v>
      </c>
      <c r="K8" s="484">
        <v>35.259772469562861</v>
      </c>
      <c r="L8" s="442">
        <v>15524</v>
      </c>
      <c r="M8" s="442">
        <v>284371</v>
      </c>
      <c r="N8" s="461">
        <v>128707</v>
      </c>
      <c r="O8" s="462">
        <v>3.622008296741499</v>
      </c>
      <c r="P8" s="462">
        <v>66.348500473632882</v>
      </c>
      <c r="Q8" s="465">
        <v>30.02949122962562</v>
      </c>
      <c r="R8" s="466">
        <v>16808</v>
      </c>
      <c r="S8" s="484">
        <v>24.276832460733068</v>
      </c>
      <c r="T8" s="442">
        <v>9888</v>
      </c>
      <c r="U8" s="442">
        <v>4533</v>
      </c>
      <c r="V8" s="461">
        <v>2387</v>
      </c>
      <c r="W8" s="484">
        <v>58.829128986197055</v>
      </c>
      <c r="X8" s="467">
        <v>26.969300333174679</v>
      </c>
      <c r="Y8" s="460">
        <v>14.201570680628272</v>
      </c>
    </row>
    <row r="9" spans="1:36">
      <c r="A9" s="435" t="s">
        <v>7</v>
      </c>
      <c r="B9" s="436">
        <v>520297</v>
      </c>
      <c r="C9" s="452">
        <v>34.102001356918585</v>
      </c>
      <c r="D9" s="438">
        <v>105659</v>
      </c>
      <c r="E9" s="438">
        <v>207685</v>
      </c>
      <c r="F9" s="453">
        <v>206953</v>
      </c>
      <c r="G9" s="454">
        <v>20.307439789197325</v>
      </c>
      <c r="H9" s="454">
        <v>39.9166245432897</v>
      </c>
      <c r="I9" s="455">
        <v>39.775935667512982</v>
      </c>
      <c r="J9" s="456">
        <v>508879</v>
      </c>
      <c r="K9" s="758">
        <v>34.203513998417208</v>
      </c>
      <c r="L9" s="438">
        <v>101489</v>
      </c>
      <c r="M9" s="438">
        <v>203628</v>
      </c>
      <c r="N9" s="453">
        <v>203762</v>
      </c>
      <c r="O9" s="454">
        <v>19.943640826208195</v>
      </c>
      <c r="P9" s="454">
        <v>40.015013392181636</v>
      </c>
      <c r="Q9" s="457">
        <v>40.041345781610168</v>
      </c>
      <c r="R9" s="458">
        <v>11418</v>
      </c>
      <c r="S9" s="758">
        <v>29.577771939043537</v>
      </c>
      <c r="T9" s="438">
        <v>4170</v>
      </c>
      <c r="U9" s="438">
        <v>4057</v>
      </c>
      <c r="V9" s="453">
        <v>3191</v>
      </c>
      <c r="W9" s="538">
        <v>36.52128218602207</v>
      </c>
      <c r="X9" s="459">
        <v>35.531616745489579</v>
      </c>
      <c r="Y9" s="759">
        <v>27.947101068488351</v>
      </c>
    </row>
    <row r="10" spans="1:36">
      <c r="A10" s="439" t="s">
        <v>8</v>
      </c>
      <c r="B10" s="440">
        <v>172836</v>
      </c>
      <c r="C10" s="460">
        <v>43.110468883797481</v>
      </c>
      <c r="D10" s="442">
        <v>1521</v>
      </c>
      <c r="E10" s="442">
        <v>56202</v>
      </c>
      <c r="F10" s="461">
        <v>115113</v>
      </c>
      <c r="G10" s="462">
        <v>0.88002499479275154</v>
      </c>
      <c r="H10" s="462">
        <v>32.517531069915989</v>
      </c>
      <c r="I10" s="463">
        <v>66.602443935291262</v>
      </c>
      <c r="J10" s="464">
        <v>167104</v>
      </c>
      <c r="K10" s="484">
        <v>43.166483148219605</v>
      </c>
      <c r="L10" s="442">
        <v>1477</v>
      </c>
      <c r="M10" s="442">
        <v>54130</v>
      </c>
      <c r="N10" s="461">
        <v>111497</v>
      </c>
      <c r="O10" s="462">
        <v>0.88388069705093841</v>
      </c>
      <c r="P10" s="462">
        <v>32.393000765990045</v>
      </c>
      <c r="Q10" s="465">
        <v>66.723118536959021</v>
      </c>
      <c r="R10" s="466">
        <v>5732</v>
      </c>
      <c r="S10" s="484">
        <v>41.477494766224737</v>
      </c>
      <c r="T10" s="442">
        <v>44</v>
      </c>
      <c r="U10" s="442">
        <v>2072</v>
      </c>
      <c r="V10" s="461">
        <v>3616</v>
      </c>
      <c r="W10" s="484">
        <v>0.76762037683182127</v>
      </c>
      <c r="X10" s="467">
        <v>36.147941381716677</v>
      </c>
      <c r="Y10" s="460">
        <v>63.084438241451501</v>
      </c>
    </row>
    <row r="11" spans="1:36">
      <c r="A11" s="435" t="s">
        <v>9</v>
      </c>
      <c r="B11" s="436">
        <v>114573</v>
      </c>
      <c r="C11" s="452">
        <v>39.816597278590173</v>
      </c>
      <c r="D11" s="438">
        <v>867</v>
      </c>
      <c r="E11" s="438">
        <v>34673</v>
      </c>
      <c r="F11" s="453">
        <v>79033</v>
      </c>
      <c r="G11" s="454">
        <v>0.75672278809143512</v>
      </c>
      <c r="H11" s="454">
        <v>30.2628018817697</v>
      </c>
      <c r="I11" s="455">
        <v>68.980475330138873</v>
      </c>
      <c r="J11" s="456">
        <v>110483</v>
      </c>
      <c r="K11" s="758">
        <v>39.831702614882069</v>
      </c>
      <c r="L11" s="438">
        <v>827</v>
      </c>
      <c r="M11" s="438">
        <v>33518</v>
      </c>
      <c r="N11" s="453">
        <v>76138</v>
      </c>
      <c r="O11" s="454">
        <v>0.74853144827711049</v>
      </c>
      <c r="P11" s="454">
        <v>30.33769901251776</v>
      </c>
      <c r="Q11" s="457">
        <v>68.913769539205134</v>
      </c>
      <c r="R11" s="458">
        <v>4090</v>
      </c>
      <c r="S11" s="758">
        <v>39.408557457212758</v>
      </c>
      <c r="T11" s="438">
        <v>40</v>
      </c>
      <c r="U11" s="438">
        <v>1155</v>
      </c>
      <c r="V11" s="453">
        <v>2895</v>
      </c>
      <c r="W11" s="538">
        <v>0.97799511002444983</v>
      </c>
      <c r="X11" s="459">
        <v>28.239608801955988</v>
      </c>
      <c r="Y11" s="759">
        <v>70.782396088019567</v>
      </c>
    </row>
    <row r="12" spans="1:36">
      <c r="A12" s="439" t="s">
        <v>10</v>
      </c>
      <c r="B12" s="440">
        <v>26117</v>
      </c>
      <c r="C12" s="460">
        <v>35.273768043802853</v>
      </c>
      <c r="D12" s="442">
        <v>1648</v>
      </c>
      <c r="E12" s="442">
        <v>11852</v>
      </c>
      <c r="F12" s="461">
        <v>12617</v>
      </c>
      <c r="G12" s="462">
        <v>6.3100662403798289</v>
      </c>
      <c r="H12" s="462">
        <v>45.380403568556879</v>
      </c>
      <c r="I12" s="463">
        <v>48.309530191063295</v>
      </c>
      <c r="J12" s="464">
        <v>25063</v>
      </c>
      <c r="K12" s="484">
        <v>35.417348282328717</v>
      </c>
      <c r="L12" s="442">
        <v>1362</v>
      </c>
      <c r="M12" s="442">
        <v>11420</v>
      </c>
      <c r="N12" s="461">
        <v>12281</v>
      </c>
      <c r="O12" s="462">
        <v>5.4343055500139643</v>
      </c>
      <c r="P12" s="462">
        <v>45.565175757092128</v>
      </c>
      <c r="Q12" s="465">
        <v>49.000518692893905</v>
      </c>
      <c r="R12" s="466">
        <v>1054</v>
      </c>
      <c r="S12" s="484">
        <v>31.85958254269449</v>
      </c>
      <c r="T12" s="442">
        <v>286</v>
      </c>
      <c r="U12" s="442">
        <v>432</v>
      </c>
      <c r="V12" s="461">
        <v>336</v>
      </c>
      <c r="W12" s="484">
        <v>27.134724857685011</v>
      </c>
      <c r="X12" s="467">
        <v>40.98671726755218</v>
      </c>
      <c r="Y12" s="460">
        <v>31.878557874762809</v>
      </c>
    </row>
    <row r="13" spans="1:36">
      <c r="A13" s="435" t="s">
        <v>11</v>
      </c>
      <c r="B13" s="436">
        <v>85407</v>
      </c>
      <c r="C13" s="452">
        <v>36.20892901050302</v>
      </c>
      <c r="D13" s="438">
        <v>25474</v>
      </c>
      <c r="E13" s="438">
        <v>9785</v>
      </c>
      <c r="F13" s="453">
        <v>50148</v>
      </c>
      <c r="G13" s="454">
        <v>29.826595009776717</v>
      </c>
      <c r="H13" s="454">
        <v>11.456906342571452</v>
      </c>
      <c r="I13" s="455">
        <v>58.716498647651825</v>
      </c>
      <c r="J13" s="456">
        <v>82503</v>
      </c>
      <c r="K13" s="758">
        <v>36.413597081317967</v>
      </c>
      <c r="L13" s="438">
        <v>24076</v>
      </c>
      <c r="M13" s="438">
        <v>9051</v>
      </c>
      <c r="N13" s="453">
        <v>49376</v>
      </c>
      <c r="O13" s="454">
        <v>29.181969140516102</v>
      </c>
      <c r="P13" s="454">
        <v>10.970510163266791</v>
      </c>
      <c r="Q13" s="457">
        <v>59.847520696217103</v>
      </c>
      <c r="R13" s="458">
        <v>2904</v>
      </c>
      <c r="S13" s="758">
        <v>30.3942837465565</v>
      </c>
      <c r="T13" s="438">
        <v>1398</v>
      </c>
      <c r="U13" s="438">
        <v>734</v>
      </c>
      <c r="V13" s="453">
        <v>772</v>
      </c>
      <c r="W13" s="538">
        <v>48.140495867768593</v>
      </c>
      <c r="X13" s="459">
        <v>25.275482093663911</v>
      </c>
      <c r="Y13" s="759">
        <v>26.584022038567497</v>
      </c>
    </row>
    <row r="14" spans="1:36">
      <c r="A14" s="439" t="s">
        <v>12</v>
      </c>
      <c r="B14" s="440">
        <v>258921</v>
      </c>
      <c r="C14" s="460">
        <v>38.662194260024982</v>
      </c>
      <c r="D14" s="442">
        <v>21446</v>
      </c>
      <c r="E14" s="442">
        <v>81045</v>
      </c>
      <c r="F14" s="461">
        <v>156430</v>
      </c>
      <c r="G14" s="462">
        <v>8.2828353049771941</v>
      </c>
      <c r="H14" s="462">
        <v>31.301053217004416</v>
      </c>
      <c r="I14" s="463">
        <v>60.416111478018394</v>
      </c>
      <c r="J14" s="464">
        <v>248634</v>
      </c>
      <c r="K14" s="484">
        <v>38.973261903039095</v>
      </c>
      <c r="L14" s="442">
        <v>18135</v>
      </c>
      <c r="M14" s="442">
        <v>77457</v>
      </c>
      <c r="N14" s="461">
        <v>153042</v>
      </c>
      <c r="O14" s="462">
        <v>7.2938536161586907</v>
      </c>
      <c r="P14" s="462">
        <v>31.153020101836432</v>
      </c>
      <c r="Q14" s="465">
        <v>61.553126282004875</v>
      </c>
      <c r="R14" s="466">
        <v>10287</v>
      </c>
      <c r="S14" s="484">
        <v>31.143773694954834</v>
      </c>
      <c r="T14" s="442">
        <v>3311</v>
      </c>
      <c r="U14" s="442">
        <v>3588</v>
      </c>
      <c r="V14" s="461">
        <v>3388</v>
      </c>
      <c r="W14" s="484">
        <v>32.186254495965784</v>
      </c>
      <c r="X14" s="467">
        <v>34.878973461650624</v>
      </c>
      <c r="Y14" s="460">
        <v>32.934772042383592</v>
      </c>
    </row>
    <row r="15" spans="1:36">
      <c r="A15" s="435" t="s">
        <v>21</v>
      </c>
      <c r="B15" s="436">
        <v>72630</v>
      </c>
      <c r="C15" s="452">
        <v>45.562164394878373</v>
      </c>
      <c r="D15" s="438">
        <v>450</v>
      </c>
      <c r="E15" s="438">
        <v>15410</v>
      </c>
      <c r="F15" s="453">
        <v>56770</v>
      </c>
      <c r="G15" s="454">
        <v>0.6195786864931847</v>
      </c>
      <c r="H15" s="454">
        <v>21.217127908577723</v>
      </c>
      <c r="I15" s="455">
        <v>78.163293404929092</v>
      </c>
      <c r="J15" s="456">
        <v>68882</v>
      </c>
      <c r="K15" s="758">
        <v>45.539037774744969</v>
      </c>
      <c r="L15" s="438" t="s">
        <v>40</v>
      </c>
      <c r="M15" s="438" t="s">
        <v>40</v>
      </c>
      <c r="N15" s="453">
        <v>53770</v>
      </c>
      <c r="O15" s="454" t="s">
        <v>40</v>
      </c>
      <c r="P15" s="454" t="s">
        <v>40</v>
      </c>
      <c r="Q15" s="457">
        <v>78.06103190964258</v>
      </c>
      <c r="R15" s="458">
        <v>3748</v>
      </c>
      <c r="S15" s="758">
        <v>45.98719316969057</v>
      </c>
      <c r="T15" s="438" t="s">
        <v>40</v>
      </c>
      <c r="U15" s="438" t="s">
        <v>40</v>
      </c>
      <c r="V15" s="453">
        <v>3000</v>
      </c>
      <c r="W15" s="538" t="s">
        <v>40</v>
      </c>
      <c r="X15" s="459" t="s">
        <v>40</v>
      </c>
      <c r="Y15" s="759">
        <v>80.042689434365002</v>
      </c>
    </row>
    <row r="16" spans="1:36">
      <c r="A16" s="439" t="s">
        <v>13</v>
      </c>
      <c r="B16" s="440">
        <v>317690</v>
      </c>
      <c r="C16" s="460">
        <v>32.970036828354523</v>
      </c>
      <c r="D16" s="442">
        <v>87189</v>
      </c>
      <c r="E16" s="442">
        <v>101837</v>
      </c>
      <c r="F16" s="461">
        <v>128664</v>
      </c>
      <c r="G16" s="462">
        <v>27.444678774906357</v>
      </c>
      <c r="H16" s="462">
        <v>32.05546287261167</v>
      </c>
      <c r="I16" s="463">
        <v>40.499858352481979</v>
      </c>
      <c r="J16" s="464">
        <v>298085</v>
      </c>
      <c r="K16" s="484">
        <v>33.449898518878769</v>
      </c>
      <c r="L16" s="442">
        <v>77132</v>
      </c>
      <c r="M16" s="442">
        <v>96115</v>
      </c>
      <c r="N16" s="461">
        <v>124838</v>
      </c>
      <c r="O16" s="462">
        <v>25.875840783669084</v>
      </c>
      <c r="P16" s="462">
        <v>32.244158545381353</v>
      </c>
      <c r="Q16" s="465">
        <v>41.880000670949563</v>
      </c>
      <c r="R16" s="466">
        <v>19605</v>
      </c>
      <c r="S16" s="484">
        <v>25.673960724305093</v>
      </c>
      <c r="T16" s="468">
        <v>10057</v>
      </c>
      <c r="U16" s="468">
        <v>5722</v>
      </c>
      <c r="V16" s="469">
        <v>3826</v>
      </c>
      <c r="W16" s="541">
        <v>51.298138230043357</v>
      </c>
      <c r="X16" s="470">
        <v>29.186432032644731</v>
      </c>
      <c r="Y16" s="460">
        <v>19.515429737311909</v>
      </c>
    </row>
    <row r="17" spans="1:25">
      <c r="A17" s="435" t="s">
        <v>14</v>
      </c>
      <c r="B17" s="436">
        <v>686182</v>
      </c>
      <c r="C17" s="452">
        <v>39.185283204746945</v>
      </c>
      <c r="D17" s="438">
        <v>48401</v>
      </c>
      <c r="E17" s="438">
        <v>282832</v>
      </c>
      <c r="F17" s="453">
        <v>354949</v>
      </c>
      <c r="G17" s="454">
        <v>7.0536679773004831</v>
      </c>
      <c r="H17" s="454">
        <v>41.218219073073911</v>
      </c>
      <c r="I17" s="455">
        <v>51.728112949625604</v>
      </c>
      <c r="J17" s="456">
        <v>628787</v>
      </c>
      <c r="K17" s="758">
        <v>39.706022866248226</v>
      </c>
      <c r="L17" s="438">
        <v>34415</v>
      </c>
      <c r="M17" s="438">
        <v>258785</v>
      </c>
      <c r="N17" s="453">
        <v>335587</v>
      </c>
      <c r="O17" s="454">
        <v>5.4732365650053199</v>
      </c>
      <c r="P17" s="454">
        <v>41.156226194243843</v>
      </c>
      <c r="Q17" s="457">
        <v>53.370537240750835</v>
      </c>
      <c r="R17" s="458">
        <v>57395</v>
      </c>
      <c r="S17" s="758">
        <v>33.480355431658339</v>
      </c>
      <c r="T17" s="438">
        <v>13986</v>
      </c>
      <c r="U17" s="438">
        <v>24047</v>
      </c>
      <c r="V17" s="453">
        <v>19362</v>
      </c>
      <c r="W17" s="538">
        <v>24.367976304556148</v>
      </c>
      <c r="X17" s="459">
        <v>41.897377820367623</v>
      </c>
      <c r="Y17" s="759">
        <v>33.734645875076225</v>
      </c>
    </row>
    <row r="18" spans="1:25">
      <c r="A18" s="439" t="s">
        <v>15</v>
      </c>
      <c r="B18" s="440">
        <v>162177</v>
      </c>
      <c r="C18" s="460">
        <v>40.03453017382251</v>
      </c>
      <c r="D18" s="442">
        <v>7617</v>
      </c>
      <c r="E18" s="442">
        <v>53736</v>
      </c>
      <c r="F18" s="461">
        <v>100824</v>
      </c>
      <c r="G18" s="462">
        <v>4.6967202500971164</v>
      </c>
      <c r="H18" s="462">
        <v>33.134168223607539</v>
      </c>
      <c r="I18" s="463">
        <v>62.169111526295339</v>
      </c>
      <c r="J18" s="464">
        <v>158879</v>
      </c>
      <c r="K18" s="484">
        <v>40.297062544451876</v>
      </c>
      <c r="L18" s="442">
        <v>6183</v>
      </c>
      <c r="M18" s="442">
        <v>52498</v>
      </c>
      <c r="N18" s="461">
        <v>100198</v>
      </c>
      <c r="O18" s="462">
        <v>3.8916408084139502</v>
      </c>
      <c r="P18" s="462">
        <v>33.042755807878954</v>
      </c>
      <c r="Q18" s="465">
        <v>63.065603383707099</v>
      </c>
      <c r="R18" s="466">
        <v>3298</v>
      </c>
      <c r="S18" s="484">
        <v>27.387204366282653</v>
      </c>
      <c r="T18" s="468">
        <v>1434</v>
      </c>
      <c r="U18" s="468">
        <v>1238</v>
      </c>
      <c r="V18" s="469">
        <v>626</v>
      </c>
      <c r="W18" s="541">
        <v>43.480897513644635</v>
      </c>
      <c r="X18" s="470">
        <v>37.537901758641603</v>
      </c>
      <c r="Y18" s="460">
        <v>18.981200727713766</v>
      </c>
    </row>
    <row r="19" spans="1:25">
      <c r="A19" s="435" t="s">
        <v>16</v>
      </c>
      <c r="B19" s="436">
        <v>34700</v>
      </c>
      <c r="C19" s="452">
        <v>42.521959654178318</v>
      </c>
      <c r="D19" s="438">
        <v>633</v>
      </c>
      <c r="E19" s="438">
        <v>11365</v>
      </c>
      <c r="F19" s="453">
        <v>22702</v>
      </c>
      <c r="G19" s="454">
        <v>1.8242074927953891</v>
      </c>
      <c r="H19" s="454">
        <v>32.752161383285305</v>
      </c>
      <c r="I19" s="455">
        <v>65.423631123919307</v>
      </c>
      <c r="J19" s="456">
        <v>33808</v>
      </c>
      <c r="K19" s="758">
        <v>42.878431140558646</v>
      </c>
      <c r="L19" s="438">
        <v>333</v>
      </c>
      <c r="M19" s="438">
        <v>10955</v>
      </c>
      <c r="N19" s="453">
        <v>22520</v>
      </c>
      <c r="O19" s="454">
        <v>0.98497397065783254</v>
      </c>
      <c r="P19" s="454">
        <v>32.403573118788451</v>
      </c>
      <c r="Q19" s="457">
        <v>66.611452910553709</v>
      </c>
      <c r="R19" s="458">
        <v>892</v>
      </c>
      <c r="S19" s="758">
        <v>29.011210762331839</v>
      </c>
      <c r="T19" s="438">
        <v>300</v>
      </c>
      <c r="U19" s="438">
        <v>410</v>
      </c>
      <c r="V19" s="453">
        <v>182</v>
      </c>
      <c r="W19" s="538">
        <v>33.632286995515699</v>
      </c>
      <c r="X19" s="459">
        <v>45.964125560538115</v>
      </c>
      <c r="Y19" s="759">
        <v>20.40358744394619</v>
      </c>
    </row>
    <row r="20" spans="1:25">
      <c r="A20" s="439" t="s">
        <v>17</v>
      </c>
      <c r="B20" s="440">
        <v>192569</v>
      </c>
      <c r="C20" s="460">
        <v>42.793320835648721</v>
      </c>
      <c r="D20" s="442">
        <v>4168</v>
      </c>
      <c r="E20" s="442">
        <v>20249</v>
      </c>
      <c r="F20" s="461">
        <v>168152</v>
      </c>
      <c r="G20" s="462">
        <v>2.1644189874798125</v>
      </c>
      <c r="H20" s="462">
        <v>10.515191957168598</v>
      </c>
      <c r="I20" s="463">
        <v>87.320389055351583</v>
      </c>
      <c r="J20" s="464">
        <v>185250</v>
      </c>
      <c r="K20" s="484">
        <v>42.793381916329807</v>
      </c>
      <c r="L20" s="442">
        <v>4110</v>
      </c>
      <c r="M20" s="442">
        <v>19861</v>
      </c>
      <c r="N20" s="461">
        <v>161279</v>
      </c>
      <c r="O20" s="462">
        <v>2.2186234817813766</v>
      </c>
      <c r="P20" s="462">
        <v>10.721187584345479</v>
      </c>
      <c r="Q20" s="465">
        <v>87.060188933873135</v>
      </c>
      <c r="R20" s="466">
        <v>7319</v>
      </c>
      <c r="S20" s="484">
        <v>42.791774832627397</v>
      </c>
      <c r="T20" s="468">
        <v>58</v>
      </c>
      <c r="U20" s="468">
        <v>388</v>
      </c>
      <c r="V20" s="469">
        <v>6873</v>
      </c>
      <c r="W20" s="541">
        <v>0.79245798606366979</v>
      </c>
      <c r="X20" s="470">
        <v>5.3012706653914474</v>
      </c>
      <c r="Y20" s="460">
        <v>93.906271348544877</v>
      </c>
    </row>
    <row r="21" spans="1:25">
      <c r="A21" s="435" t="s">
        <v>18</v>
      </c>
      <c r="B21" s="436">
        <v>95328</v>
      </c>
      <c r="C21" s="452">
        <v>42.881514350453436</v>
      </c>
      <c r="D21" s="438">
        <v>5014</v>
      </c>
      <c r="E21" s="438">
        <v>8045</v>
      </c>
      <c r="F21" s="453">
        <v>82269</v>
      </c>
      <c r="G21" s="454">
        <v>5.2597348103390402</v>
      </c>
      <c r="H21" s="454">
        <v>8.4392833165491776</v>
      </c>
      <c r="I21" s="455">
        <v>86.30098187311178</v>
      </c>
      <c r="J21" s="456">
        <v>94485</v>
      </c>
      <c r="K21" s="758">
        <v>42.879345927924867</v>
      </c>
      <c r="L21" s="438">
        <v>4998</v>
      </c>
      <c r="M21" s="438">
        <v>7996</v>
      </c>
      <c r="N21" s="453">
        <v>81491</v>
      </c>
      <c r="O21" s="454">
        <v>5.2897285283378315</v>
      </c>
      <c r="P21" s="454">
        <v>8.4627189500978979</v>
      </c>
      <c r="Q21" s="457">
        <v>86.247552521564273</v>
      </c>
      <c r="R21" s="458">
        <v>843</v>
      </c>
      <c r="S21" s="758">
        <v>43.124555160142393</v>
      </c>
      <c r="T21" s="438">
        <v>16</v>
      </c>
      <c r="U21" s="438">
        <v>49</v>
      </c>
      <c r="V21" s="453">
        <v>778</v>
      </c>
      <c r="W21" s="538">
        <v>1.8979833926453145</v>
      </c>
      <c r="X21" s="459">
        <v>5.8125741399762756</v>
      </c>
      <c r="Y21" s="759">
        <v>92.289442467378407</v>
      </c>
    </row>
    <row r="22" spans="1:25">
      <c r="A22" s="439" t="s">
        <v>19</v>
      </c>
      <c r="B22" s="440">
        <v>113994</v>
      </c>
      <c r="C22" s="460">
        <v>33.889108198676801</v>
      </c>
      <c r="D22" s="442">
        <v>26050</v>
      </c>
      <c r="E22" s="442">
        <v>39746</v>
      </c>
      <c r="F22" s="461">
        <v>48198</v>
      </c>
      <c r="G22" s="462">
        <v>22.852079934031615</v>
      </c>
      <c r="H22" s="462">
        <v>34.86674737266874</v>
      </c>
      <c r="I22" s="463">
        <v>42.281172693299645</v>
      </c>
      <c r="J22" s="464">
        <v>106172</v>
      </c>
      <c r="K22" s="484">
        <v>34.232754398522431</v>
      </c>
      <c r="L22" s="442">
        <v>23102</v>
      </c>
      <c r="M22" s="442">
        <v>36829</v>
      </c>
      <c r="N22" s="461">
        <v>46241</v>
      </c>
      <c r="O22" s="462">
        <v>21.759032513280339</v>
      </c>
      <c r="P22" s="462">
        <v>34.688053347398565</v>
      </c>
      <c r="Q22" s="465">
        <v>43.552914139321103</v>
      </c>
      <c r="R22" s="466">
        <v>7822</v>
      </c>
      <c r="S22" s="484">
        <v>29.224622858603901</v>
      </c>
      <c r="T22" s="468">
        <v>2948</v>
      </c>
      <c r="U22" s="468">
        <v>2917</v>
      </c>
      <c r="V22" s="469">
        <v>1957</v>
      </c>
      <c r="W22" s="541">
        <v>37.688570698031192</v>
      </c>
      <c r="X22" s="470">
        <v>37.292252620813095</v>
      </c>
      <c r="Y22" s="460">
        <v>25.019176681155713</v>
      </c>
    </row>
    <row r="23" spans="1:25" ht="14.5" thickBot="1">
      <c r="A23" s="435" t="s">
        <v>20</v>
      </c>
      <c r="B23" s="443">
        <v>95047</v>
      </c>
      <c r="C23" s="471">
        <v>45.571127968268719</v>
      </c>
      <c r="D23" s="444">
        <v>1361</v>
      </c>
      <c r="E23" s="444">
        <v>2594</v>
      </c>
      <c r="F23" s="472">
        <v>91092</v>
      </c>
      <c r="G23" s="473">
        <v>1.4319231538081159</v>
      </c>
      <c r="H23" s="473">
        <v>2.7291760918282537</v>
      </c>
      <c r="I23" s="474">
        <v>95.838900754363635</v>
      </c>
      <c r="J23" s="475">
        <v>94032</v>
      </c>
      <c r="K23" s="476">
        <v>45.621628807214719</v>
      </c>
      <c r="L23" s="444" t="s">
        <v>40</v>
      </c>
      <c r="M23" s="444" t="s">
        <v>40</v>
      </c>
      <c r="N23" s="472">
        <v>90226</v>
      </c>
      <c r="O23" s="473" t="s">
        <v>40</v>
      </c>
      <c r="P23" s="473" t="s">
        <v>40</v>
      </c>
      <c r="Q23" s="477">
        <v>95.952441721966991</v>
      </c>
      <c r="R23" s="478">
        <v>1015</v>
      </c>
      <c r="S23" s="476">
        <v>40.892610837438511</v>
      </c>
      <c r="T23" s="444" t="s">
        <v>40</v>
      </c>
      <c r="U23" s="444" t="s">
        <v>40</v>
      </c>
      <c r="V23" s="472">
        <v>866</v>
      </c>
      <c r="W23" s="479" t="s">
        <v>40</v>
      </c>
      <c r="X23" s="480" t="s">
        <v>40</v>
      </c>
      <c r="Y23" s="760">
        <v>85.320197044334975</v>
      </c>
    </row>
    <row r="24" spans="1:25">
      <c r="A24" s="445" t="s">
        <v>26</v>
      </c>
      <c r="B24" s="258">
        <v>2650895</v>
      </c>
      <c r="C24" s="182">
        <v>36.395878373151405</v>
      </c>
      <c r="D24" s="124">
        <v>349529</v>
      </c>
      <c r="E24" s="124">
        <v>1088787</v>
      </c>
      <c r="F24" s="124">
        <v>1212579</v>
      </c>
      <c r="G24" s="182">
        <v>13.185320429515315</v>
      </c>
      <c r="H24" s="481">
        <v>41.072430254687568</v>
      </c>
      <c r="I24" s="184">
        <v>45.742249315797118</v>
      </c>
      <c r="J24" s="122">
        <v>2519412</v>
      </c>
      <c r="K24" s="181">
        <v>36.724413474253879</v>
      </c>
      <c r="L24" s="124">
        <v>301751</v>
      </c>
      <c r="M24" s="124">
        <v>1041109</v>
      </c>
      <c r="N24" s="124">
        <v>1176552</v>
      </c>
      <c r="O24" s="481">
        <v>11.977040674570098</v>
      </c>
      <c r="P24" s="481">
        <v>41.323491354331878</v>
      </c>
      <c r="Q24" s="184">
        <v>46.699467971098017</v>
      </c>
      <c r="R24" s="126">
        <v>131483</v>
      </c>
      <c r="S24" s="181">
        <v>30.100651795289178</v>
      </c>
      <c r="T24" s="124">
        <v>47778</v>
      </c>
      <c r="U24" s="124">
        <v>47678</v>
      </c>
      <c r="V24" s="124">
        <v>36027</v>
      </c>
      <c r="W24" s="182">
        <v>38.607822030857555</v>
      </c>
      <c r="X24" s="183">
        <v>30.983135988518118</v>
      </c>
      <c r="Y24" s="182">
        <v>30.40904198062433</v>
      </c>
    </row>
    <row r="25" spans="1:25">
      <c r="A25" s="447" t="s">
        <v>25</v>
      </c>
      <c r="B25" s="261">
        <v>742983</v>
      </c>
      <c r="C25" s="188">
        <v>43.045403461452288</v>
      </c>
      <c r="D25" s="136">
        <v>13381</v>
      </c>
      <c r="E25" s="136">
        <v>137173</v>
      </c>
      <c r="F25" s="136">
        <v>592429</v>
      </c>
      <c r="G25" s="188">
        <v>1.8009833334006298</v>
      </c>
      <c r="H25" s="482">
        <v>18.462468185678542</v>
      </c>
      <c r="I25" s="190">
        <v>79.736548480920831</v>
      </c>
      <c r="J25" s="134">
        <v>720236</v>
      </c>
      <c r="K25" s="187">
        <v>43.06874413386479</v>
      </c>
      <c r="L25" s="136">
        <v>13173</v>
      </c>
      <c r="M25" s="136">
        <v>132662</v>
      </c>
      <c r="N25" s="136">
        <v>574401</v>
      </c>
      <c r="O25" s="482">
        <v>1.8289838330769359</v>
      </c>
      <c r="P25" s="482">
        <v>18.41924036010419</v>
      </c>
      <c r="Q25" s="190">
        <v>79.751775806818884</v>
      </c>
      <c r="R25" s="138">
        <v>22747</v>
      </c>
      <c r="S25" s="187">
        <v>42.3063700707783</v>
      </c>
      <c r="T25" s="136">
        <v>208</v>
      </c>
      <c r="U25" s="136">
        <v>4511</v>
      </c>
      <c r="V25" s="136">
        <v>18028</v>
      </c>
      <c r="W25" s="188">
        <v>1.0904804008252285</v>
      </c>
      <c r="X25" s="189">
        <v>28.765104627173592</v>
      </c>
      <c r="Y25" s="188">
        <v>70.144414972001172</v>
      </c>
    </row>
    <row r="26" spans="1:25" ht="14.5" thickBot="1">
      <c r="A26" s="449" t="s">
        <v>24</v>
      </c>
      <c r="B26" s="264">
        <v>3393878</v>
      </c>
      <c r="C26" s="193">
        <v>37.851583056314823</v>
      </c>
      <c r="D26" s="148">
        <v>362910</v>
      </c>
      <c r="E26" s="148">
        <v>1225960</v>
      </c>
      <c r="F26" s="148">
        <v>1805008</v>
      </c>
      <c r="G26" s="193">
        <v>10.693077358702935</v>
      </c>
      <c r="H26" s="483">
        <v>36.12268914793048</v>
      </c>
      <c r="I26" s="195">
        <v>53.184233493366584</v>
      </c>
      <c r="J26" s="146">
        <v>3239648</v>
      </c>
      <c r="K26" s="192">
        <v>38.134880085738267</v>
      </c>
      <c r="L26" s="148">
        <v>314924</v>
      </c>
      <c r="M26" s="148">
        <v>1173771</v>
      </c>
      <c r="N26" s="148">
        <v>1750953</v>
      </c>
      <c r="O26" s="483">
        <v>9.720932644534221</v>
      </c>
      <c r="P26" s="483">
        <v>36.231436254802993</v>
      </c>
      <c r="Q26" s="195">
        <v>54.047631100662784</v>
      </c>
      <c r="R26" s="150">
        <v>154230</v>
      </c>
      <c r="S26" s="192">
        <v>31.900842896971461</v>
      </c>
      <c r="T26" s="148">
        <v>47986</v>
      </c>
      <c r="U26" s="148">
        <v>52189</v>
      </c>
      <c r="V26" s="148">
        <v>54055</v>
      </c>
      <c r="W26" s="193">
        <v>32.27939348744718</v>
      </c>
      <c r="X26" s="194">
        <v>30.60899826000497</v>
      </c>
      <c r="Y26" s="193">
        <v>37.111608252547853</v>
      </c>
    </row>
    <row r="27" spans="1:25">
      <c r="A27" s="1068" t="s">
        <v>23</v>
      </c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238"/>
      <c r="X27" s="238"/>
      <c r="Y27" s="238"/>
    </row>
    <row r="28" spans="1:25">
      <c r="A28" s="1215" t="s">
        <v>103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</row>
    <row r="29" spans="1:25" ht="14.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ht="23.5">
      <c r="A30" s="1050">
        <v>2019</v>
      </c>
      <c r="B30" s="1050"/>
      <c r="C30" s="1050"/>
      <c r="D30" s="1050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  <c r="Q30" s="1050"/>
      <c r="R30" s="1050"/>
      <c r="S30" s="1050"/>
      <c r="T30" s="1050"/>
      <c r="U30" s="1050"/>
      <c r="V30" s="1050"/>
      <c r="W30" s="1216"/>
      <c r="X30" s="1216"/>
      <c r="Y30" s="1216"/>
    </row>
    <row r="31" spans="1:25" ht="14.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ht="14.5">
      <c r="A32" s="1190" t="s">
        <v>519</v>
      </c>
      <c r="B32" s="1190"/>
      <c r="C32" s="1190"/>
      <c r="D32" s="1190"/>
      <c r="E32" s="1190"/>
      <c r="F32" s="1190"/>
      <c r="G32" s="1190"/>
      <c r="H32" s="1190"/>
      <c r="I32" s="1190"/>
      <c r="J32" s="1190"/>
      <c r="K32" s="1190"/>
      <c r="L32" s="1190"/>
      <c r="M32" s="1190"/>
      <c r="N32" s="1190"/>
      <c r="O32" s="1190"/>
      <c r="P32" s="1190"/>
      <c r="Q32" s="1190"/>
      <c r="R32" s="1190"/>
      <c r="S32" s="1190"/>
      <c r="T32" s="1190"/>
      <c r="U32" s="1190"/>
      <c r="V32" s="1190"/>
      <c r="W32" s="1190"/>
      <c r="X32" s="1190"/>
      <c r="Y32" s="1190"/>
    </row>
    <row r="33" spans="1:25" ht="14.5">
      <c r="A33" s="1217" t="s">
        <v>5</v>
      </c>
      <c r="B33" s="1219" t="s">
        <v>165</v>
      </c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</row>
    <row r="34" spans="1:25" ht="15" customHeight="1">
      <c r="A34" s="1217"/>
      <c r="B34" s="1220" t="s">
        <v>94</v>
      </c>
      <c r="C34" s="1220" t="s">
        <v>164</v>
      </c>
      <c r="D34" s="1220" t="s">
        <v>31</v>
      </c>
      <c r="E34" s="1220"/>
      <c r="F34" s="1220"/>
      <c r="G34" s="1220"/>
      <c r="H34" s="1220"/>
      <c r="I34" s="1220"/>
      <c r="J34" s="1220" t="s">
        <v>56</v>
      </c>
      <c r="K34" s="1220" t="s">
        <v>164</v>
      </c>
      <c r="L34" s="1220" t="s">
        <v>31</v>
      </c>
      <c r="M34" s="1220"/>
      <c r="N34" s="1220"/>
      <c r="O34" s="1220"/>
      <c r="P34" s="1220"/>
      <c r="Q34" s="1220"/>
      <c r="R34" s="1220" t="s">
        <v>59</v>
      </c>
      <c r="S34" s="1220" t="s">
        <v>164</v>
      </c>
      <c r="T34" s="1220" t="s">
        <v>31</v>
      </c>
      <c r="U34" s="1220"/>
      <c r="V34" s="1220"/>
      <c r="W34" s="1220"/>
      <c r="X34" s="1220"/>
      <c r="Y34" s="1220"/>
    </row>
    <row r="35" spans="1:25" ht="58">
      <c r="A35" s="1217"/>
      <c r="B35" s="1220"/>
      <c r="C35" s="1220"/>
      <c r="D35" s="798" t="s">
        <v>32</v>
      </c>
      <c r="E35" s="798" t="s">
        <v>33</v>
      </c>
      <c r="F35" s="798" t="s">
        <v>34</v>
      </c>
      <c r="G35" s="798" t="s">
        <v>32</v>
      </c>
      <c r="H35" s="798" t="s">
        <v>33</v>
      </c>
      <c r="I35" s="798" t="s">
        <v>34</v>
      </c>
      <c r="J35" s="1220"/>
      <c r="K35" s="1220"/>
      <c r="L35" s="798" t="s">
        <v>32</v>
      </c>
      <c r="M35" s="798" t="s">
        <v>33</v>
      </c>
      <c r="N35" s="798" t="s">
        <v>34</v>
      </c>
      <c r="O35" s="798" t="s">
        <v>32</v>
      </c>
      <c r="P35" s="798" t="s">
        <v>33</v>
      </c>
      <c r="Q35" s="798" t="s">
        <v>34</v>
      </c>
      <c r="R35" s="1220"/>
      <c r="S35" s="1220"/>
      <c r="T35" s="798" t="s">
        <v>32</v>
      </c>
      <c r="U35" s="798" t="s">
        <v>33</v>
      </c>
      <c r="V35" s="798" t="s">
        <v>34</v>
      </c>
      <c r="W35" s="798" t="s">
        <v>32</v>
      </c>
      <c r="X35" s="798" t="s">
        <v>33</v>
      </c>
      <c r="Y35" s="798" t="s">
        <v>34</v>
      </c>
    </row>
    <row r="36" spans="1:25" ht="15" thickBot="1">
      <c r="A36" s="1218"/>
      <c r="B36" s="1213" t="s">
        <v>3</v>
      </c>
      <c r="C36" s="1213"/>
      <c r="D36" s="1213"/>
      <c r="E36" s="1213"/>
      <c r="F36" s="1213"/>
      <c r="G36" s="1213" t="s">
        <v>43</v>
      </c>
      <c r="H36" s="1213"/>
      <c r="I36" s="1213"/>
      <c r="J36" s="1213" t="s">
        <v>3</v>
      </c>
      <c r="K36" s="1213"/>
      <c r="L36" s="1044"/>
      <c r="M36" s="1044"/>
      <c r="N36" s="1044"/>
      <c r="O36" s="1213" t="s">
        <v>43</v>
      </c>
      <c r="P36" s="1213"/>
      <c r="Q36" s="1213"/>
      <c r="R36" s="1214" t="s">
        <v>3</v>
      </c>
      <c r="S36" s="1214"/>
      <c r="T36" s="1214"/>
      <c r="U36" s="1214"/>
      <c r="V36" s="1214"/>
      <c r="W36" s="1213" t="s">
        <v>43</v>
      </c>
      <c r="X36" s="1213"/>
      <c r="Y36" s="1213"/>
    </row>
    <row r="37" spans="1:25">
      <c r="A37" s="439" t="s">
        <v>6</v>
      </c>
      <c r="B37" s="440">
        <v>434512</v>
      </c>
      <c r="C37" s="460">
        <v>34.79837150642561</v>
      </c>
      <c r="D37" s="442">
        <v>25410</v>
      </c>
      <c r="E37" s="442">
        <v>281966</v>
      </c>
      <c r="F37" s="442">
        <v>127136</v>
      </c>
      <c r="G37" s="460">
        <v>5.8479397577052001</v>
      </c>
      <c r="H37" s="462">
        <v>64.892569135029646</v>
      </c>
      <c r="I37" s="463">
        <v>29.259491107265163</v>
      </c>
      <c r="J37" s="464">
        <v>418406</v>
      </c>
      <c r="K37" s="484">
        <v>35.219779353068986</v>
      </c>
      <c r="L37" s="442">
        <v>15632</v>
      </c>
      <c r="M37" s="442">
        <v>277820</v>
      </c>
      <c r="N37" s="461">
        <v>124954</v>
      </c>
      <c r="O37" s="462">
        <v>3.7360840905723149</v>
      </c>
      <c r="P37" s="462">
        <v>66.399621420342925</v>
      </c>
      <c r="Q37" s="465">
        <v>29.864294489084763</v>
      </c>
      <c r="R37" s="466">
        <v>16106</v>
      </c>
      <c r="S37" s="484">
        <v>23.850925121072937</v>
      </c>
      <c r="T37" s="442">
        <v>9778</v>
      </c>
      <c r="U37" s="442">
        <v>4146</v>
      </c>
      <c r="V37" s="461">
        <v>2182</v>
      </c>
      <c r="W37" s="484">
        <v>60.71029430026077</v>
      </c>
      <c r="X37" s="467">
        <v>25.741959518191976</v>
      </c>
      <c r="Y37" s="460">
        <v>13.547746181547248</v>
      </c>
    </row>
    <row r="38" spans="1:25">
      <c r="A38" s="435" t="s">
        <v>7</v>
      </c>
      <c r="B38" s="436">
        <v>500523</v>
      </c>
      <c r="C38" s="452">
        <v>33.878285313562905</v>
      </c>
      <c r="D38" s="438">
        <v>110628</v>
      </c>
      <c r="E38" s="438">
        <v>196172</v>
      </c>
      <c r="F38" s="453">
        <v>193723</v>
      </c>
      <c r="G38" s="454">
        <v>22.102480805077889</v>
      </c>
      <c r="H38" s="454">
        <v>39.193403699730084</v>
      </c>
      <c r="I38" s="455">
        <v>38.704115495192035</v>
      </c>
      <c r="J38" s="456">
        <v>489824</v>
      </c>
      <c r="K38" s="758">
        <v>33.984024874240951</v>
      </c>
      <c r="L38" s="438">
        <v>106340</v>
      </c>
      <c r="M38" s="438">
        <v>192536</v>
      </c>
      <c r="N38" s="453">
        <v>190948</v>
      </c>
      <c r="O38" s="454">
        <v>21.709838635918207</v>
      </c>
      <c r="P38" s="454">
        <v>39.30717972169596</v>
      </c>
      <c r="Q38" s="457">
        <v>38.982981642385838</v>
      </c>
      <c r="R38" s="458">
        <v>10699</v>
      </c>
      <c r="S38" s="758">
        <v>29.037293204972418</v>
      </c>
      <c r="T38" s="438">
        <v>4288</v>
      </c>
      <c r="U38" s="438">
        <v>3636</v>
      </c>
      <c r="V38" s="453">
        <v>2775</v>
      </c>
      <c r="W38" s="538">
        <v>40.078512010468273</v>
      </c>
      <c r="X38" s="459">
        <v>33.984484531264606</v>
      </c>
      <c r="Y38" s="759">
        <v>25.937003458267128</v>
      </c>
    </row>
    <row r="39" spans="1:25">
      <c r="A39" s="439" t="s">
        <v>8</v>
      </c>
      <c r="B39" s="440">
        <v>169339</v>
      </c>
      <c r="C39" s="460">
        <v>43.115661483768321</v>
      </c>
      <c r="D39" s="442">
        <v>2446</v>
      </c>
      <c r="E39" s="442">
        <v>52749</v>
      </c>
      <c r="F39" s="461">
        <v>114144</v>
      </c>
      <c r="G39" s="462">
        <v>1.44443985142229</v>
      </c>
      <c r="H39" s="462">
        <v>31.149941832655209</v>
      </c>
      <c r="I39" s="463">
        <v>67.405618315922496</v>
      </c>
      <c r="J39" s="464">
        <v>163487</v>
      </c>
      <c r="K39" s="484">
        <v>43.163389137973866</v>
      </c>
      <c r="L39" s="442">
        <v>2385</v>
      </c>
      <c r="M39" s="442">
        <v>50818</v>
      </c>
      <c r="N39" s="461">
        <v>110284</v>
      </c>
      <c r="O39" s="462">
        <v>1.4588315890560106</v>
      </c>
      <c r="P39" s="462">
        <v>31.083817061907066</v>
      </c>
      <c r="Q39" s="465">
        <v>67.457351349036927</v>
      </c>
      <c r="R39" s="466">
        <v>5852</v>
      </c>
      <c r="S39" s="484">
        <v>41.782296650717882</v>
      </c>
      <c r="T39" s="442">
        <v>61</v>
      </c>
      <c r="U39" s="442">
        <v>1931</v>
      </c>
      <c r="V39" s="461">
        <v>3860</v>
      </c>
      <c r="W39" s="484">
        <v>1.0423786739576213</v>
      </c>
      <c r="X39" s="467">
        <v>32.997265892002737</v>
      </c>
      <c r="Y39" s="460">
        <v>65.960355434039641</v>
      </c>
    </row>
    <row r="40" spans="1:25">
      <c r="A40" s="435" t="s">
        <v>9</v>
      </c>
      <c r="B40" s="436">
        <v>111445</v>
      </c>
      <c r="C40" s="452">
        <v>39.736686257794638</v>
      </c>
      <c r="D40" s="438">
        <v>968</v>
      </c>
      <c r="E40" s="438">
        <v>34318</v>
      </c>
      <c r="F40" s="453">
        <v>76159</v>
      </c>
      <c r="G40" s="454">
        <v>0.86858988738839782</v>
      </c>
      <c r="H40" s="454">
        <v>30.79366503656512</v>
      </c>
      <c r="I40" s="455">
        <v>68.337745076046488</v>
      </c>
      <c r="J40" s="456">
        <v>107360</v>
      </c>
      <c r="K40" s="758">
        <v>39.742147913561851</v>
      </c>
      <c r="L40" s="438">
        <v>915</v>
      </c>
      <c r="M40" s="438">
        <v>33226</v>
      </c>
      <c r="N40" s="453">
        <v>73219</v>
      </c>
      <c r="O40" s="454">
        <v>0.85227272727272718</v>
      </c>
      <c r="P40" s="454">
        <v>30.948211624441136</v>
      </c>
      <c r="Q40" s="457">
        <v>68.199515648286138</v>
      </c>
      <c r="R40" s="458">
        <v>4085</v>
      </c>
      <c r="S40" s="758">
        <v>39.593145654834856</v>
      </c>
      <c r="T40" s="438">
        <v>53</v>
      </c>
      <c r="U40" s="438">
        <v>1092</v>
      </c>
      <c r="V40" s="453">
        <v>2940</v>
      </c>
      <c r="W40" s="538">
        <v>1.2974296205630353</v>
      </c>
      <c r="X40" s="459">
        <v>26.731946144430847</v>
      </c>
      <c r="Y40" s="759">
        <v>71.970624235006113</v>
      </c>
    </row>
    <row r="41" spans="1:25">
      <c r="A41" s="439" t="s">
        <v>10</v>
      </c>
      <c r="B41" s="440">
        <v>25453</v>
      </c>
      <c r="C41" s="460">
        <v>34.969198129886458</v>
      </c>
      <c r="D41" s="442">
        <v>1978</v>
      </c>
      <c r="E41" s="442">
        <v>11615</v>
      </c>
      <c r="F41" s="461">
        <v>11860</v>
      </c>
      <c r="G41" s="462">
        <v>7.7711861077279689</v>
      </c>
      <c r="H41" s="462">
        <v>45.633127725611914</v>
      </c>
      <c r="I41" s="463">
        <v>46.595686166660116</v>
      </c>
      <c r="J41" s="464">
        <v>24372</v>
      </c>
      <c r="K41" s="484">
        <v>35.15546528803543</v>
      </c>
      <c r="L41" s="442">
        <v>1624</v>
      </c>
      <c r="M41" s="442">
        <v>11215</v>
      </c>
      <c r="N41" s="461">
        <v>11533</v>
      </c>
      <c r="O41" s="462">
        <v>6.6633842113901194</v>
      </c>
      <c r="P41" s="462">
        <v>46.015919908091249</v>
      </c>
      <c r="Q41" s="465">
        <v>47.320695880518628</v>
      </c>
      <c r="R41" s="466">
        <v>1081</v>
      </c>
      <c r="S41" s="484">
        <v>30.76965772432937</v>
      </c>
      <c r="T41" s="442">
        <v>354</v>
      </c>
      <c r="U41" s="442">
        <v>400</v>
      </c>
      <c r="V41" s="461">
        <v>327</v>
      </c>
      <c r="W41" s="484">
        <v>32.747456059204438</v>
      </c>
      <c r="X41" s="467">
        <v>37.002775208140612</v>
      </c>
      <c r="Y41" s="460">
        <v>30.249768732654946</v>
      </c>
    </row>
    <row r="42" spans="1:25">
      <c r="A42" s="435" t="s">
        <v>11</v>
      </c>
      <c r="B42" s="436">
        <v>83088</v>
      </c>
      <c r="C42" s="452">
        <v>35.714423262083336</v>
      </c>
      <c r="D42" s="438">
        <v>26114</v>
      </c>
      <c r="E42" s="438">
        <v>9534</v>
      </c>
      <c r="F42" s="453">
        <v>47440</v>
      </c>
      <c r="G42" s="454">
        <v>31.429327941459658</v>
      </c>
      <c r="H42" s="454">
        <v>11.474581166955517</v>
      </c>
      <c r="I42" s="455">
        <v>57.096090891584829</v>
      </c>
      <c r="J42" s="456">
        <v>80128</v>
      </c>
      <c r="K42" s="758">
        <v>35.907984724440951</v>
      </c>
      <c r="L42" s="438">
        <v>24706</v>
      </c>
      <c r="M42" s="438">
        <v>8782</v>
      </c>
      <c r="N42" s="453">
        <v>46640</v>
      </c>
      <c r="O42" s="454">
        <v>30.833166932907346</v>
      </c>
      <c r="P42" s="454">
        <v>10.959964057507987</v>
      </c>
      <c r="Q42" s="457">
        <v>58.206869009584658</v>
      </c>
      <c r="R42" s="458">
        <v>2960</v>
      </c>
      <c r="S42" s="758">
        <v>30.474662162162154</v>
      </c>
      <c r="T42" s="438">
        <v>1408</v>
      </c>
      <c r="U42" s="438">
        <v>752</v>
      </c>
      <c r="V42" s="453">
        <v>800</v>
      </c>
      <c r="W42" s="538">
        <v>47.567567567567572</v>
      </c>
      <c r="X42" s="459">
        <v>25.405405405405407</v>
      </c>
      <c r="Y42" s="759">
        <v>27.027027027027028</v>
      </c>
    </row>
    <row r="43" spans="1:25">
      <c r="A43" s="439" t="s">
        <v>12</v>
      </c>
      <c r="B43" s="440">
        <v>252876</v>
      </c>
      <c r="C43" s="460">
        <v>38.436775336528115</v>
      </c>
      <c r="D43" s="442">
        <v>23521</v>
      </c>
      <c r="E43" s="442">
        <v>79392</v>
      </c>
      <c r="F43" s="461">
        <v>149963</v>
      </c>
      <c r="G43" s="462">
        <v>9.3013967319951281</v>
      </c>
      <c r="H43" s="462">
        <v>31.395624733070754</v>
      </c>
      <c r="I43" s="463">
        <v>59.302978534934113</v>
      </c>
      <c r="J43" s="464">
        <v>242969</v>
      </c>
      <c r="K43" s="484">
        <v>38.765801398532588</v>
      </c>
      <c r="L43" s="442">
        <v>19964</v>
      </c>
      <c r="M43" s="442">
        <v>76068</v>
      </c>
      <c r="N43" s="461">
        <v>146937</v>
      </c>
      <c r="O43" s="462">
        <v>8.2166860792940675</v>
      </c>
      <c r="P43" s="462">
        <v>31.307697689828746</v>
      </c>
      <c r="Q43" s="465">
        <v>60.475616230877193</v>
      </c>
      <c r="R43" s="466">
        <v>9907</v>
      </c>
      <c r="S43" s="484">
        <v>30.36741697789444</v>
      </c>
      <c r="T43" s="442">
        <v>3557</v>
      </c>
      <c r="U43" s="442">
        <v>3324</v>
      </c>
      <c r="V43" s="461">
        <v>3026</v>
      </c>
      <c r="W43" s="484">
        <v>35.903906328858383</v>
      </c>
      <c r="X43" s="467">
        <v>33.55203391541334</v>
      </c>
      <c r="Y43" s="460">
        <v>30.544059755728277</v>
      </c>
    </row>
    <row r="44" spans="1:25">
      <c r="A44" s="435" t="s">
        <v>21</v>
      </c>
      <c r="B44" s="436">
        <v>72059</v>
      </c>
      <c r="C44" s="452">
        <v>45.177132627430019</v>
      </c>
      <c r="D44" s="438">
        <v>637</v>
      </c>
      <c r="E44" s="438">
        <v>16398</v>
      </c>
      <c r="F44" s="453">
        <v>55024</v>
      </c>
      <c r="G44" s="454">
        <v>0.88399783510734253</v>
      </c>
      <c r="H44" s="454">
        <v>22.756352433422599</v>
      </c>
      <c r="I44" s="455">
        <v>76.359649731470043</v>
      </c>
      <c r="J44" s="456">
        <v>67993</v>
      </c>
      <c r="K44" s="758">
        <v>45.116541408674436</v>
      </c>
      <c r="L44" s="438" t="s">
        <v>40</v>
      </c>
      <c r="M44" s="438" t="s">
        <v>40</v>
      </c>
      <c r="N44" s="453">
        <v>51727</v>
      </c>
      <c r="O44" s="454" t="s">
        <v>40</v>
      </c>
      <c r="P44" s="454" t="s">
        <v>40</v>
      </c>
      <c r="Q44" s="457">
        <v>76.076949097701231</v>
      </c>
      <c r="R44" s="458">
        <v>4066</v>
      </c>
      <c r="S44" s="758">
        <v>46.190359075258222</v>
      </c>
      <c r="T44" s="438" t="s">
        <v>40</v>
      </c>
      <c r="U44" s="438" t="s">
        <v>40</v>
      </c>
      <c r="V44" s="453">
        <v>3297</v>
      </c>
      <c r="W44" s="538" t="s">
        <v>40</v>
      </c>
      <c r="X44" s="459" t="s">
        <v>40</v>
      </c>
      <c r="Y44" s="759">
        <v>81.087063453025081</v>
      </c>
    </row>
    <row r="45" spans="1:25">
      <c r="A45" s="439" t="s">
        <v>13</v>
      </c>
      <c r="B45" s="440">
        <v>304971</v>
      </c>
      <c r="C45" s="460">
        <v>32.48935472553147</v>
      </c>
      <c r="D45" s="442">
        <v>93415</v>
      </c>
      <c r="E45" s="442">
        <v>94404</v>
      </c>
      <c r="F45" s="461">
        <v>117152</v>
      </c>
      <c r="G45" s="462">
        <v>30.630781287401099</v>
      </c>
      <c r="H45" s="462">
        <v>30.955074416911771</v>
      </c>
      <c r="I45" s="463">
        <v>38.41414429568713</v>
      </c>
      <c r="J45" s="464">
        <v>286162</v>
      </c>
      <c r="K45" s="484">
        <v>32.970387402939302</v>
      </c>
      <c r="L45" s="442">
        <v>83317</v>
      </c>
      <c r="M45" s="442">
        <v>89177</v>
      </c>
      <c r="N45" s="461">
        <v>113668</v>
      </c>
      <c r="O45" s="462">
        <v>29.115326283713422</v>
      </c>
      <c r="P45" s="462">
        <v>31.163117395041969</v>
      </c>
      <c r="Q45" s="465">
        <v>39.721556321244613</v>
      </c>
      <c r="R45" s="466">
        <v>18809</v>
      </c>
      <c r="S45" s="484">
        <v>25.17087564463824</v>
      </c>
      <c r="T45" s="468">
        <v>10098</v>
      </c>
      <c r="U45" s="468">
        <v>5227</v>
      </c>
      <c r="V45" s="469">
        <v>3484</v>
      </c>
      <c r="W45" s="541">
        <v>53.687064703067676</v>
      </c>
      <c r="X45" s="470">
        <v>27.789887819660802</v>
      </c>
      <c r="Y45" s="460">
        <v>18.523047477271518</v>
      </c>
    </row>
    <row r="46" spans="1:25">
      <c r="A46" s="435" t="s">
        <v>14</v>
      </c>
      <c r="B46" s="436">
        <v>665754</v>
      </c>
      <c r="C46" s="452">
        <v>39.026948392349126</v>
      </c>
      <c r="D46" s="438">
        <v>51980</v>
      </c>
      <c r="E46" s="438">
        <v>274431</v>
      </c>
      <c r="F46" s="453">
        <v>339343</v>
      </c>
      <c r="G46" s="454">
        <v>7.8076887258657104</v>
      </c>
      <c r="H46" s="454">
        <v>41.221081660793629</v>
      </c>
      <c r="I46" s="455">
        <v>50.971229613340661</v>
      </c>
      <c r="J46" s="456">
        <v>611944</v>
      </c>
      <c r="K46" s="758">
        <v>39.590621037219108</v>
      </c>
      <c r="L46" s="438">
        <v>35955</v>
      </c>
      <c r="M46" s="438">
        <v>253298</v>
      </c>
      <c r="N46" s="453">
        <v>322691</v>
      </c>
      <c r="O46" s="454">
        <v>5.8755376308943301</v>
      </c>
      <c r="P46" s="454">
        <v>41.392349626763227</v>
      </c>
      <c r="Q46" s="457">
        <v>52.732112742342437</v>
      </c>
      <c r="R46" s="458">
        <v>53810</v>
      </c>
      <c r="S46" s="758">
        <v>32.616688347890594</v>
      </c>
      <c r="T46" s="438">
        <v>16025</v>
      </c>
      <c r="U46" s="438">
        <v>21133</v>
      </c>
      <c r="V46" s="453">
        <v>16652</v>
      </c>
      <c r="W46" s="538">
        <v>29.780709905222082</v>
      </c>
      <c r="X46" s="459">
        <v>39.273369262218914</v>
      </c>
      <c r="Y46" s="759">
        <v>30.945920832559004</v>
      </c>
    </row>
    <row r="47" spans="1:25">
      <c r="A47" s="439" t="s">
        <v>15</v>
      </c>
      <c r="B47" s="440">
        <v>158574</v>
      </c>
      <c r="C47" s="460">
        <v>39.805522973500985</v>
      </c>
      <c r="D47" s="442">
        <v>7893</v>
      </c>
      <c r="E47" s="442">
        <v>53204</v>
      </c>
      <c r="F47" s="461">
        <v>97477</v>
      </c>
      <c r="G47" s="462">
        <v>4.9774868515645689</v>
      </c>
      <c r="H47" s="462">
        <v>33.551527993239752</v>
      </c>
      <c r="I47" s="463">
        <v>61.470985155195699</v>
      </c>
      <c r="J47" s="464">
        <v>155374</v>
      </c>
      <c r="K47" s="484">
        <v>40.062681014841814</v>
      </c>
      <c r="L47" s="442">
        <v>6442</v>
      </c>
      <c r="M47" s="442">
        <v>52054</v>
      </c>
      <c r="N47" s="461">
        <v>96878</v>
      </c>
      <c r="O47" s="462">
        <v>4.1461248342708563</v>
      </c>
      <c r="P47" s="462">
        <v>33.502387786888413</v>
      </c>
      <c r="Q47" s="465">
        <v>62.35148737884073</v>
      </c>
      <c r="R47" s="466">
        <v>3200</v>
      </c>
      <c r="S47" s="484">
        <v>27.319375000000029</v>
      </c>
      <c r="T47" s="468">
        <v>1451</v>
      </c>
      <c r="U47" s="468">
        <v>1150</v>
      </c>
      <c r="V47" s="469">
        <v>599</v>
      </c>
      <c r="W47" s="541">
        <v>45.34375</v>
      </c>
      <c r="X47" s="470">
        <v>35.9375</v>
      </c>
      <c r="Y47" s="460">
        <v>18.71875</v>
      </c>
    </row>
    <row r="48" spans="1:25">
      <c r="A48" s="435" t="s">
        <v>16</v>
      </c>
      <c r="B48" s="436">
        <v>34173</v>
      </c>
      <c r="C48" s="452">
        <v>41.839083486963659</v>
      </c>
      <c r="D48" s="438">
        <v>962</v>
      </c>
      <c r="E48" s="438">
        <v>11673</v>
      </c>
      <c r="F48" s="453">
        <v>21538</v>
      </c>
      <c r="G48" s="454">
        <v>2.8150879349193811</v>
      </c>
      <c r="H48" s="454">
        <v>34.158546220700551</v>
      </c>
      <c r="I48" s="455">
        <v>63.026365844380059</v>
      </c>
      <c r="J48" s="456">
        <v>33450</v>
      </c>
      <c r="K48" s="758">
        <v>42.144992526158553</v>
      </c>
      <c r="L48" s="438">
        <v>637</v>
      </c>
      <c r="M48" s="438">
        <v>11415</v>
      </c>
      <c r="N48" s="453">
        <v>21398</v>
      </c>
      <c r="O48" s="454">
        <v>1.9043348281016441</v>
      </c>
      <c r="P48" s="454">
        <v>34.125560538116588</v>
      </c>
      <c r="Q48" s="457">
        <v>63.970104633781766</v>
      </c>
      <c r="R48" s="458">
        <v>723</v>
      </c>
      <c r="S48" s="758">
        <v>27.686030428769001</v>
      </c>
      <c r="T48" s="438">
        <v>325</v>
      </c>
      <c r="U48" s="438">
        <v>258</v>
      </c>
      <c r="V48" s="453">
        <v>140</v>
      </c>
      <c r="W48" s="538">
        <v>44.951590594744125</v>
      </c>
      <c r="X48" s="459">
        <v>35.684647302904565</v>
      </c>
      <c r="Y48" s="759">
        <v>19.363762102351316</v>
      </c>
    </row>
    <row r="49" spans="1:25">
      <c r="A49" s="439" t="s">
        <v>17</v>
      </c>
      <c r="B49" s="440">
        <v>191615</v>
      </c>
      <c r="C49" s="460">
        <v>42.685817916134248</v>
      </c>
      <c r="D49" s="442">
        <v>4274</v>
      </c>
      <c r="E49" s="442">
        <v>21413</v>
      </c>
      <c r="F49" s="461">
        <v>165928</v>
      </c>
      <c r="G49" s="462">
        <v>2.2305143125538187</v>
      </c>
      <c r="H49" s="462">
        <v>11.175012394645513</v>
      </c>
      <c r="I49" s="463">
        <v>86.594473292800672</v>
      </c>
      <c r="J49" s="464">
        <v>184032</v>
      </c>
      <c r="K49" s="484">
        <v>42.681142410014346</v>
      </c>
      <c r="L49" s="442">
        <v>4204</v>
      </c>
      <c r="M49" s="442">
        <v>21001</v>
      </c>
      <c r="N49" s="461">
        <v>158827</v>
      </c>
      <c r="O49" s="462">
        <v>2.2843853242914278</v>
      </c>
      <c r="P49" s="462">
        <v>11.411602330029561</v>
      </c>
      <c r="Q49" s="465">
        <v>86.304012345679013</v>
      </c>
      <c r="R49" s="466">
        <v>7583</v>
      </c>
      <c r="S49" s="484">
        <v>42.799287880785961</v>
      </c>
      <c r="T49" s="468">
        <v>70</v>
      </c>
      <c r="U49" s="468">
        <v>412</v>
      </c>
      <c r="V49" s="469">
        <v>7101</v>
      </c>
      <c r="W49" s="541">
        <v>0.9231174996703152</v>
      </c>
      <c r="X49" s="470">
        <v>5.4332058552024263</v>
      </c>
      <c r="Y49" s="460">
        <v>93.643676645127258</v>
      </c>
    </row>
    <row r="50" spans="1:25">
      <c r="A50" s="435" t="s">
        <v>18</v>
      </c>
      <c r="B50" s="436">
        <v>95265</v>
      </c>
      <c r="C50" s="452">
        <v>43.11651708392349</v>
      </c>
      <c r="D50" s="438">
        <v>5670</v>
      </c>
      <c r="E50" s="438">
        <v>7929</v>
      </c>
      <c r="F50" s="453">
        <v>81666</v>
      </c>
      <c r="G50" s="454">
        <v>5.9518186112423237</v>
      </c>
      <c r="H50" s="454">
        <v>8.323098724610297</v>
      </c>
      <c r="I50" s="455">
        <v>85.725082664147379</v>
      </c>
      <c r="J50" s="456">
        <v>94423</v>
      </c>
      <c r="K50" s="758">
        <v>43.11521557247697</v>
      </c>
      <c r="L50" s="438" t="s">
        <v>40</v>
      </c>
      <c r="M50" s="438" t="s">
        <v>40</v>
      </c>
      <c r="N50" s="453">
        <v>80896</v>
      </c>
      <c r="O50" s="454" t="s">
        <v>40</v>
      </c>
      <c r="P50" s="454" t="s">
        <v>40</v>
      </c>
      <c r="Q50" s="457">
        <v>85.67404128231469</v>
      </c>
      <c r="R50" s="458">
        <v>842</v>
      </c>
      <c r="S50" s="758">
        <v>43.262470308788586</v>
      </c>
      <c r="T50" s="438" t="s">
        <v>40</v>
      </c>
      <c r="U50" s="438" t="s">
        <v>40</v>
      </c>
      <c r="V50" s="453">
        <v>770</v>
      </c>
      <c r="W50" s="538" t="s">
        <v>40</v>
      </c>
      <c r="X50" s="459" t="s">
        <v>40</v>
      </c>
      <c r="Y50" s="759">
        <v>91.448931116389559</v>
      </c>
    </row>
    <row r="51" spans="1:25">
      <c r="A51" s="439" t="s">
        <v>19</v>
      </c>
      <c r="B51" s="440">
        <v>112045</v>
      </c>
      <c r="C51" s="460">
        <v>33.598839751885251</v>
      </c>
      <c r="D51" s="442">
        <v>27642</v>
      </c>
      <c r="E51" s="442">
        <v>38255</v>
      </c>
      <c r="F51" s="461">
        <v>46148</v>
      </c>
      <c r="G51" s="462">
        <v>24.670444910527021</v>
      </c>
      <c r="H51" s="462">
        <v>34.142532018385467</v>
      </c>
      <c r="I51" s="463">
        <v>41.187023071087509</v>
      </c>
      <c r="J51" s="464">
        <v>104450</v>
      </c>
      <c r="K51" s="484">
        <v>33.980181905217833</v>
      </c>
      <c r="L51" s="442">
        <v>24414</v>
      </c>
      <c r="M51" s="442">
        <v>35675</v>
      </c>
      <c r="N51" s="461">
        <v>44361</v>
      </c>
      <c r="O51" s="462">
        <v>23.373863092388703</v>
      </c>
      <c r="P51" s="462">
        <v>34.155098133078027</v>
      </c>
      <c r="Q51" s="465">
        <v>42.47103877453327</v>
      </c>
      <c r="R51" s="466">
        <v>7595</v>
      </c>
      <c r="S51" s="484">
        <v>28.354443712969019</v>
      </c>
      <c r="T51" s="468">
        <v>3228</v>
      </c>
      <c r="U51" s="468">
        <v>2580</v>
      </c>
      <c r="V51" s="469">
        <v>1787</v>
      </c>
      <c r="W51" s="541">
        <v>42.501645819618176</v>
      </c>
      <c r="X51" s="470">
        <v>33.969716919025672</v>
      </c>
      <c r="Y51" s="460">
        <v>23.528637261356156</v>
      </c>
    </row>
    <row r="52" spans="1:25" ht="14.5" thickBot="1">
      <c r="A52" s="435" t="s">
        <v>20</v>
      </c>
      <c r="B52" s="443">
        <v>95348</v>
      </c>
      <c r="C52" s="471">
        <v>45.62724965389873</v>
      </c>
      <c r="D52" s="444">
        <v>1489</v>
      </c>
      <c r="E52" s="444">
        <v>2590</v>
      </c>
      <c r="F52" s="472">
        <v>91269</v>
      </c>
      <c r="G52" s="473">
        <v>1.5616478583714395</v>
      </c>
      <c r="H52" s="473">
        <v>2.7163653144271511</v>
      </c>
      <c r="I52" s="474">
        <v>95.721986827201405</v>
      </c>
      <c r="J52" s="475">
        <v>94245</v>
      </c>
      <c r="K52" s="476">
        <v>45.680195235821145</v>
      </c>
      <c r="L52" s="444" t="s">
        <v>40</v>
      </c>
      <c r="M52" s="444" t="s">
        <v>40</v>
      </c>
      <c r="N52" s="472">
        <v>90305</v>
      </c>
      <c r="O52" s="473" t="s">
        <v>40</v>
      </c>
      <c r="P52" s="473" t="s">
        <v>40</v>
      </c>
      <c r="Q52" s="477">
        <v>95.819406865085682</v>
      </c>
      <c r="R52" s="478">
        <v>1103</v>
      </c>
      <c r="S52" s="476">
        <v>41.103354487760605</v>
      </c>
      <c r="T52" s="444" t="s">
        <v>40</v>
      </c>
      <c r="U52" s="444" t="s">
        <v>40</v>
      </c>
      <c r="V52" s="472">
        <v>964</v>
      </c>
      <c r="W52" s="479" t="s">
        <v>40</v>
      </c>
      <c r="X52" s="480" t="s">
        <v>40</v>
      </c>
      <c r="Y52" s="760">
        <v>87.398005439709877</v>
      </c>
    </row>
    <row r="53" spans="1:25">
      <c r="A53" s="445" t="s">
        <v>26</v>
      </c>
      <c r="B53" s="258">
        <v>2571969</v>
      </c>
      <c r="C53" s="182">
        <v>36.179109468271527</v>
      </c>
      <c r="D53" s="124">
        <v>369543</v>
      </c>
      <c r="E53" s="124">
        <v>1050646</v>
      </c>
      <c r="F53" s="124">
        <v>1151780</v>
      </c>
      <c r="G53" s="182">
        <v>14.368096971619797</v>
      </c>
      <c r="H53" s="481">
        <v>40.8498702744862</v>
      </c>
      <c r="I53" s="184">
        <v>44.782032753894001</v>
      </c>
      <c r="J53" s="122">
        <v>2447079</v>
      </c>
      <c r="K53" s="181">
        <v>36.52562258921791</v>
      </c>
      <c r="L53" s="124">
        <v>319031</v>
      </c>
      <c r="M53" s="124">
        <v>1008040</v>
      </c>
      <c r="N53" s="124">
        <v>1120008</v>
      </c>
      <c r="O53" s="481">
        <v>13.037217024869241</v>
      </c>
      <c r="P53" s="481">
        <v>41.193602658516539</v>
      </c>
      <c r="Q53" s="184">
        <v>45.769180316614218</v>
      </c>
      <c r="R53" s="126">
        <v>124890</v>
      </c>
      <c r="S53" s="181">
        <v>29.389574825846559</v>
      </c>
      <c r="T53" s="124">
        <v>50512</v>
      </c>
      <c r="U53" s="124">
        <v>42606</v>
      </c>
      <c r="V53" s="124">
        <v>31772</v>
      </c>
      <c r="W53" s="182">
        <v>40.445191768756509</v>
      </c>
      <c r="X53" s="183">
        <v>34.11482104251742</v>
      </c>
      <c r="Y53" s="182">
        <v>25.439987188726075</v>
      </c>
    </row>
    <row r="54" spans="1:25">
      <c r="A54" s="447" t="s">
        <v>25</v>
      </c>
      <c r="B54" s="261">
        <v>735071</v>
      </c>
      <c r="C54" s="188">
        <v>43.019302897270371</v>
      </c>
      <c r="D54" s="136">
        <v>15484</v>
      </c>
      <c r="E54" s="136">
        <v>135397</v>
      </c>
      <c r="F54" s="136">
        <v>584190</v>
      </c>
      <c r="G54" s="188">
        <v>2.1064631851889137</v>
      </c>
      <c r="H54" s="482">
        <v>18.419581237730778</v>
      </c>
      <c r="I54" s="190">
        <v>79.473955577080318</v>
      </c>
      <c r="J54" s="134">
        <v>711540</v>
      </c>
      <c r="K54" s="187">
        <v>43.036052786912705</v>
      </c>
      <c r="L54" s="136">
        <v>15226</v>
      </c>
      <c r="M54" s="136">
        <v>131056</v>
      </c>
      <c r="N54" s="136">
        <v>565258</v>
      </c>
      <c r="O54" s="482">
        <v>2.139865643533744</v>
      </c>
      <c r="P54" s="482">
        <v>18.418641256991876</v>
      </c>
      <c r="Q54" s="190">
        <v>79.441493099474386</v>
      </c>
      <c r="R54" s="138">
        <v>23531</v>
      </c>
      <c r="S54" s="187">
        <v>42.512812885130387</v>
      </c>
      <c r="T54" s="136">
        <v>258</v>
      </c>
      <c r="U54" s="136">
        <v>4341</v>
      </c>
      <c r="V54" s="136">
        <v>18932</v>
      </c>
      <c r="W54" s="188">
        <v>1.0964259912455909</v>
      </c>
      <c r="X54" s="189">
        <v>18.448004759678721</v>
      </c>
      <c r="Y54" s="188">
        <v>80.455569249075694</v>
      </c>
    </row>
    <row r="55" spans="1:25" ht="14.5" thickBot="1">
      <c r="A55" s="449" t="s">
        <v>24</v>
      </c>
      <c r="B55" s="264">
        <v>3307040</v>
      </c>
      <c r="C55" s="193">
        <v>37.699510740722012</v>
      </c>
      <c r="D55" s="148">
        <v>385027</v>
      </c>
      <c r="E55" s="148">
        <v>1186043</v>
      </c>
      <c r="F55" s="148">
        <v>1735970</v>
      </c>
      <c r="G55" s="193">
        <v>11.642647201122454</v>
      </c>
      <c r="H55" s="483">
        <v>35.864186704726883</v>
      </c>
      <c r="I55" s="195">
        <v>52.493166094150659</v>
      </c>
      <c r="J55" s="146">
        <v>3158619</v>
      </c>
      <c r="K55" s="192">
        <v>37.992222867020672</v>
      </c>
      <c r="L55" s="148">
        <v>334257</v>
      </c>
      <c r="M55" s="148">
        <v>1139096</v>
      </c>
      <c r="N55" s="148">
        <v>1685266</v>
      </c>
      <c r="O55" s="483">
        <v>10.582377931621382</v>
      </c>
      <c r="P55" s="483">
        <v>36.063102260829808</v>
      </c>
      <c r="Q55" s="195">
        <v>53.354519807548805</v>
      </c>
      <c r="R55" s="150">
        <v>148421</v>
      </c>
      <c r="S55" s="192">
        <v>31.470162578071637</v>
      </c>
      <c r="T55" s="148">
        <v>50770</v>
      </c>
      <c r="U55" s="148">
        <v>46947</v>
      </c>
      <c r="V55" s="148">
        <v>50704</v>
      </c>
      <c r="W55" s="193">
        <v>34.206749718705574</v>
      </c>
      <c r="X55" s="194">
        <v>31.630968663464067</v>
      </c>
      <c r="Y55" s="193">
        <v>34.162281617830359</v>
      </c>
    </row>
    <row r="56" spans="1:25">
      <c r="A56" s="1068" t="s">
        <v>23</v>
      </c>
      <c r="B56" s="1068"/>
      <c r="C56" s="1068"/>
      <c r="D56" s="1068"/>
      <c r="E56" s="1068"/>
      <c r="F56" s="1068"/>
      <c r="G56" s="1068"/>
      <c r="H56" s="1068"/>
      <c r="I56" s="1068"/>
      <c r="J56" s="1068"/>
      <c r="K56" s="1068"/>
      <c r="L56" s="1068"/>
      <c r="M56" s="1068"/>
      <c r="N56" s="1068"/>
      <c r="O56" s="1068"/>
      <c r="P56" s="1068"/>
      <c r="Q56" s="1068"/>
      <c r="R56" s="1068"/>
      <c r="S56" s="1068"/>
      <c r="T56" s="1068"/>
      <c r="U56" s="1068"/>
      <c r="V56" s="1068"/>
      <c r="W56" s="238"/>
      <c r="X56" s="238"/>
      <c r="Y56" s="238"/>
    </row>
    <row r="57" spans="1:25">
      <c r="A57" s="1215" t="s">
        <v>57</v>
      </c>
      <c r="B57" s="1215"/>
      <c r="C57" s="1215"/>
      <c r="D57" s="1215"/>
      <c r="E57" s="1215"/>
      <c r="F57" s="1215"/>
      <c r="G57" s="1215"/>
      <c r="H57" s="1215"/>
      <c r="I57" s="1215"/>
      <c r="J57" s="1215"/>
      <c r="K57" s="1215"/>
      <c r="L57" s="1215"/>
      <c r="M57" s="1215"/>
      <c r="N57" s="1215"/>
      <c r="O57" s="1215"/>
      <c r="P57" s="1215"/>
      <c r="Q57" s="1215"/>
      <c r="R57" s="1215"/>
      <c r="S57" s="1215"/>
      <c r="T57" s="1215"/>
      <c r="U57" s="1215"/>
      <c r="V57" s="1215"/>
      <c r="W57" s="1215"/>
      <c r="X57" s="1215"/>
      <c r="Y57" s="1215"/>
    </row>
    <row r="58" spans="1:25" ht="14.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</row>
    <row r="59" spans="1:25" ht="23.5">
      <c r="A59" s="1050">
        <v>2018</v>
      </c>
      <c r="B59" s="1050"/>
      <c r="C59" s="1050"/>
      <c r="D59" s="1050"/>
      <c r="E59" s="1050"/>
      <c r="F59" s="1050"/>
      <c r="G59" s="1050"/>
      <c r="H59" s="1050"/>
      <c r="I59" s="1050"/>
      <c r="J59" s="1050"/>
      <c r="K59" s="1050"/>
      <c r="L59" s="1050"/>
      <c r="M59" s="1050"/>
      <c r="N59" s="1050"/>
      <c r="O59" s="1050"/>
      <c r="P59" s="1050"/>
      <c r="Q59" s="1050"/>
      <c r="R59" s="1050"/>
      <c r="S59" s="1050"/>
      <c r="T59" s="1050"/>
      <c r="U59" s="1050"/>
      <c r="V59" s="1050"/>
      <c r="W59" s="1216"/>
      <c r="X59" s="1216"/>
      <c r="Y59" s="1216"/>
    </row>
    <row r="60" spans="1:25" ht="14.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spans="1:25" ht="14.5">
      <c r="A61" s="1190" t="s">
        <v>564</v>
      </c>
      <c r="B61" s="1190"/>
      <c r="C61" s="1190"/>
      <c r="D61" s="1190"/>
      <c r="E61" s="1190"/>
      <c r="F61" s="1190"/>
      <c r="G61" s="1190"/>
      <c r="H61" s="1190"/>
      <c r="I61" s="1190"/>
      <c r="J61" s="1190"/>
      <c r="K61" s="1190"/>
      <c r="L61" s="1190"/>
      <c r="M61" s="1190"/>
      <c r="N61" s="1190"/>
      <c r="O61" s="1190"/>
      <c r="P61" s="1190"/>
      <c r="Q61" s="1190"/>
      <c r="R61" s="1190"/>
      <c r="S61" s="1190"/>
      <c r="T61" s="1190"/>
      <c r="U61" s="1190"/>
      <c r="V61" s="1190"/>
      <c r="W61" s="1190"/>
      <c r="X61" s="1190"/>
      <c r="Y61" s="1190"/>
    </row>
    <row r="62" spans="1:25" ht="14.5">
      <c r="A62" s="1217" t="s">
        <v>5</v>
      </c>
      <c r="B62" s="1219" t="s">
        <v>165</v>
      </c>
      <c r="C62" s="1219"/>
      <c r="D62" s="1219"/>
      <c r="E62" s="1219"/>
      <c r="F62" s="1219"/>
      <c r="G62" s="1219"/>
      <c r="H62" s="1219"/>
      <c r="I62" s="1219"/>
      <c r="J62" s="1219"/>
      <c r="K62" s="1219"/>
      <c r="L62" s="1219"/>
      <c r="M62" s="1219"/>
      <c r="N62" s="1219"/>
      <c r="O62" s="1219"/>
      <c r="P62" s="1219"/>
      <c r="Q62" s="1219"/>
      <c r="R62" s="1219"/>
      <c r="S62" s="1219"/>
      <c r="T62" s="1219"/>
      <c r="U62" s="1219"/>
      <c r="V62" s="1219"/>
      <c r="W62" s="1219"/>
      <c r="X62" s="1219"/>
      <c r="Y62" s="1219"/>
    </row>
    <row r="63" spans="1:25" ht="14.5">
      <c r="A63" s="1217"/>
      <c r="B63" s="1220" t="s">
        <v>94</v>
      </c>
      <c r="C63" s="1220" t="s">
        <v>164</v>
      </c>
      <c r="D63" s="1220" t="s">
        <v>31</v>
      </c>
      <c r="E63" s="1220"/>
      <c r="F63" s="1220"/>
      <c r="G63" s="1220"/>
      <c r="H63" s="1220"/>
      <c r="I63" s="1220"/>
      <c r="J63" s="1220" t="s">
        <v>56</v>
      </c>
      <c r="K63" s="1220" t="s">
        <v>164</v>
      </c>
      <c r="L63" s="1220" t="s">
        <v>31</v>
      </c>
      <c r="M63" s="1220"/>
      <c r="N63" s="1220"/>
      <c r="O63" s="1220"/>
      <c r="P63" s="1220"/>
      <c r="Q63" s="1220"/>
      <c r="R63" s="1220" t="s">
        <v>59</v>
      </c>
      <c r="S63" s="1220" t="s">
        <v>164</v>
      </c>
      <c r="T63" s="1220" t="s">
        <v>31</v>
      </c>
      <c r="U63" s="1220"/>
      <c r="V63" s="1220"/>
      <c r="W63" s="1220"/>
      <c r="X63" s="1220"/>
      <c r="Y63" s="1220"/>
    </row>
    <row r="64" spans="1:25" ht="58">
      <c r="A64" s="1217"/>
      <c r="B64" s="1220"/>
      <c r="C64" s="1220"/>
      <c r="D64" s="938" t="s">
        <v>32</v>
      </c>
      <c r="E64" s="938" t="s">
        <v>33</v>
      </c>
      <c r="F64" s="938" t="s">
        <v>34</v>
      </c>
      <c r="G64" s="938" t="s">
        <v>32</v>
      </c>
      <c r="H64" s="938" t="s">
        <v>33</v>
      </c>
      <c r="I64" s="938" t="s">
        <v>34</v>
      </c>
      <c r="J64" s="1220"/>
      <c r="K64" s="1220"/>
      <c r="L64" s="938" t="s">
        <v>32</v>
      </c>
      <c r="M64" s="938" t="s">
        <v>33</v>
      </c>
      <c r="N64" s="938" t="s">
        <v>34</v>
      </c>
      <c r="O64" s="938" t="s">
        <v>32</v>
      </c>
      <c r="P64" s="938" t="s">
        <v>33</v>
      </c>
      <c r="Q64" s="938" t="s">
        <v>34</v>
      </c>
      <c r="R64" s="1220"/>
      <c r="S64" s="1220"/>
      <c r="T64" s="938" t="s">
        <v>32</v>
      </c>
      <c r="U64" s="938" t="s">
        <v>33</v>
      </c>
      <c r="V64" s="938" t="s">
        <v>34</v>
      </c>
      <c r="W64" s="938" t="s">
        <v>32</v>
      </c>
      <c r="X64" s="938" t="s">
        <v>33</v>
      </c>
      <c r="Y64" s="938" t="s">
        <v>34</v>
      </c>
    </row>
    <row r="65" spans="1:25" ht="15" thickBot="1">
      <c r="A65" s="1218"/>
      <c r="B65" s="1213" t="s">
        <v>3</v>
      </c>
      <c r="C65" s="1213"/>
      <c r="D65" s="1213"/>
      <c r="E65" s="1213"/>
      <c r="F65" s="1213"/>
      <c r="G65" s="1213" t="s">
        <v>43</v>
      </c>
      <c r="H65" s="1213"/>
      <c r="I65" s="1213"/>
      <c r="J65" s="1213" t="s">
        <v>3</v>
      </c>
      <c r="K65" s="1213"/>
      <c r="L65" s="1044"/>
      <c r="M65" s="1044"/>
      <c r="N65" s="1044"/>
      <c r="O65" s="1213" t="s">
        <v>43</v>
      </c>
      <c r="P65" s="1213"/>
      <c r="Q65" s="1213"/>
      <c r="R65" s="1214" t="s">
        <v>3</v>
      </c>
      <c r="S65" s="1214"/>
      <c r="T65" s="1214"/>
      <c r="U65" s="1214"/>
      <c r="V65" s="1214"/>
      <c r="W65" s="1213" t="s">
        <v>43</v>
      </c>
      <c r="X65" s="1213"/>
      <c r="Y65" s="1213"/>
    </row>
    <row r="66" spans="1:25">
      <c r="A66" s="439" t="s">
        <v>6</v>
      </c>
      <c r="B66" s="440">
        <v>421518</v>
      </c>
      <c r="C66" s="460">
        <v>34.705813274877734</v>
      </c>
      <c r="D66" s="442">
        <v>24537</v>
      </c>
      <c r="E66" s="442">
        <v>275856</v>
      </c>
      <c r="F66" s="442">
        <v>121125</v>
      </c>
      <c r="G66" s="460">
        <v>5.8211037251078253</v>
      </c>
      <c r="H66" s="462">
        <v>65.443468606322867</v>
      </c>
      <c r="I66" s="463">
        <v>28.735427668569315</v>
      </c>
      <c r="J66" s="464">
        <v>406760</v>
      </c>
      <c r="K66" s="484">
        <v>35.100990756220007</v>
      </c>
      <c r="L66" s="442">
        <v>15523</v>
      </c>
      <c r="M66" s="442">
        <v>272251</v>
      </c>
      <c r="N66" s="461">
        <v>118986</v>
      </c>
      <c r="O66" s="462">
        <v>3.816255285672141</v>
      </c>
      <c r="P66" s="462">
        <v>66.931605860949944</v>
      </c>
      <c r="Q66" s="465">
        <v>29.252138853377911</v>
      </c>
      <c r="R66" s="466">
        <v>14758</v>
      </c>
      <c r="S66" s="484">
        <v>23.813931427022652</v>
      </c>
      <c r="T66" s="442">
        <v>9014</v>
      </c>
      <c r="U66" s="442">
        <v>3605</v>
      </c>
      <c r="V66" s="461">
        <v>2139</v>
      </c>
      <c r="W66" s="484">
        <v>61.078736956227132</v>
      </c>
      <c r="X66" s="467">
        <v>24.427429190947283</v>
      </c>
      <c r="Y66" s="460">
        <v>14.493833852825585</v>
      </c>
    </row>
    <row r="67" spans="1:25">
      <c r="A67" s="435" t="s">
        <v>7</v>
      </c>
      <c r="B67" s="436">
        <v>483390</v>
      </c>
      <c r="C67" s="452">
        <v>33.852630381265172</v>
      </c>
      <c r="D67" s="438">
        <v>109218</v>
      </c>
      <c r="E67" s="438">
        <v>187890</v>
      </c>
      <c r="F67" s="453">
        <v>186282</v>
      </c>
      <c r="G67" s="454">
        <v>22.59417861354186</v>
      </c>
      <c r="H67" s="454">
        <v>38.869236020604482</v>
      </c>
      <c r="I67" s="455">
        <v>38.536585365853661</v>
      </c>
      <c r="J67" s="456">
        <v>473571</v>
      </c>
      <c r="K67" s="758">
        <v>33.955894681050836</v>
      </c>
      <c r="L67" s="438">
        <v>105106</v>
      </c>
      <c r="M67" s="438">
        <v>184616</v>
      </c>
      <c r="N67" s="453">
        <v>183849</v>
      </c>
      <c r="O67" s="454">
        <v>22.194348893830071</v>
      </c>
      <c r="P67" s="454">
        <v>38.983806018527318</v>
      </c>
      <c r="Q67" s="457">
        <v>38.821845087642615</v>
      </c>
      <c r="R67" s="458">
        <v>9819</v>
      </c>
      <c r="S67" s="758">
        <v>28.872186577044619</v>
      </c>
      <c r="T67" s="438">
        <v>4112</v>
      </c>
      <c r="U67" s="438">
        <v>3274</v>
      </c>
      <c r="V67" s="453">
        <v>2433</v>
      </c>
      <c r="W67" s="538">
        <v>41.877991648844073</v>
      </c>
      <c r="X67" s="459">
        <v>33.343517669823811</v>
      </c>
      <c r="Y67" s="759">
        <v>24.778490681332109</v>
      </c>
    </row>
    <row r="68" spans="1:25">
      <c r="A68" s="439" t="s">
        <v>8</v>
      </c>
      <c r="B68" s="440">
        <v>166276</v>
      </c>
      <c r="C68" s="460">
        <v>42.822018812095571</v>
      </c>
      <c r="D68" s="442">
        <v>5817</v>
      </c>
      <c r="E68" s="442">
        <v>48424</v>
      </c>
      <c r="F68" s="461">
        <v>112035</v>
      </c>
      <c r="G68" s="462">
        <v>3.4984002501864371</v>
      </c>
      <c r="H68" s="462">
        <v>29.122663523298613</v>
      </c>
      <c r="I68" s="463">
        <v>67.378936226514952</v>
      </c>
      <c r="J68" s="464">
        <v>160527</v>
      </c>
      <c r="K68" s="484">
        <v>42.859948793660777</v>
      </c>
      <c r="L68" s="442">
        <v>5555</v>
      </c>
      <c r="M68" s="442">
        <v>46930</v>
      </c>
      <c r="N68" s="461">
        <v>108042</v>
      </c>
      <c r="O68" s="462">
        <v>3.460477053704361</v>
      </c>
      <c r="P68" s="462">
        <v>29.234957359198145</v>
      </c>
      <c r="Q68" s="465">
        <v>67.3045655870975</v>
      </c>
      <c r="R68" s="466">
        <v>5749</v>
      </c>
      <c r="S68" s="484">
        <v>41.762915289615592</v>
      </c>
      <c r="T68" s="442">
        <v>262</v>
      </c>
      <c r="U68" s="442">
        <v>1494</v>
      </c>
      <c r="V68" s="461">
        <v>3993</v>
      </c>
      <c r="W68" s="484">
        <v>4.5573143155331364</v>
      </c>
      <c r="X68" s="467">
        <v>25.987128196208037</v>
      </c>
      <c r="Y68" s="460">
        <v>69.455557488258819</v>
      </c>
    </row>
    <row r="69" spans="1:25">
      <c r="A69" s="435" t="s">
        <v>9</v>
      </c>
      <c r="B69" s="436">
        <v>109334</v>
      </c>
      <c r="C69" s="452">
        <v>39.529944939359929</v>
      </c>
      <c r="D69" s="438">
        <v>1098</v>
      </c>
      <c r="E69" s="438">
        <v>34957</v>
      </c>
      <c r="F69" s="453">
        <v>73279</v>
      </c>
      <c r="G69" s="454">
        <v>1.0042621691331151</v>
      </c>
      <c r="H69" s="454">
        <v>31.972670898348181</v>
      </c>
      <c r="I69" s="455">
        <v>67.023066932518702</v>
      </c>
      <c r="J69" s="456">
        <v>105091</v>
      </c>
      <c r="K69" s="758">
        <v>39.5383429599107</v>
      </c>
      <c r="L69" s="438">
        <v>1057</v>
      </c>
      <c r="M69" s="438">
        <v>33727</v>
      </c>
      <c r="N69" s="453">
        <v>70307</v>
      </c>
      <c r="O69" s="454">
        <v>1.0057949776860053</v>
      </c>
      <c r="P69" s="454">
        <v>32.093138327735012</v>
      </c>
      <c r="Q69" s="457">
        <v>66.901066694578986</v>
      </c>
      <c r="R69" s="458">
        <v>4243</v>
      </c>
      <c r="S69" s="758">
        <v>39.321942022154069</v>
      </c>
      <c r="T69" s="438">
        <v>41</v>
      </c>
      <c r="U69" s="438">
        <v>1230</v>
      </c>
      <c r="V69" s="453">
        <v>2972</v>
      </c>
      <c r="W69" s="538">
        <v>0.9662974310629272</v>
      </c>
      <c r="X69" s="459">
        <v>28.988922931887817</v>
      </c>
      <c r="Y69" s="759">
        <v>70.04477963704926</v>
      </c>
    </row>
    <row r="70" spans="1:25">
      <c r="A70" s="439" t="s">
        <v>10</v>
      </c>
      <c r="B70" s="440">
        <v>24909</v>
      </c>
      <c r="C70" s="460">
        <v>34.719699706933355</v>
      </c>
      <c r="D70" s="442">
        <v>2265</v>
      </c>
      <c r="E70" s="442">
        <v>11208</v>
      </c>
      <c r="F70" s="461">
        <v>11436</v>
      </c>
      <c r="G70" s="462">
        <v>9.0930988799229198</v>
      </c>
      <c r="H70" s="462">
        <v>44.995784656148381</v>
      </c>
      <c r="I70" s="463">
        <v>45.9111164639287</v>
      </c>
      <c r="J70" s="464">
        <v>23838</v>
      </c>
      <c r="K70" s="484">
        <v>34.896090276030058</v>
      </c>
      <c r="L70" s="442">
        <v>1909</v>
      </c>
      <c r="M70" s="442">
        <v>10809</v>
      </c>
      <c r="N70" s="461">
        <v>11120</v>
      </c>
      <c r="O70" s="462">
        <v>8.0082221662891175</v>
      </c>
      <c r="P70" s="462">
        <v>45.343569091366724</v>
      </c>
      <c r="Q70" s="465">
        <v>46.648208742344153</v>
      </c>
      <c r="R70" s="466">
        <v>1071</v>
      </c>
      <c r="S70" s="484">
        <v>30.793650793650801</v>
      </c>
      <c r="T70" s="442">
        <v>356</v>
      </c>
      <c r="U70" s="442">
        <v>399</v>
      </c>
      <c r="V70" s="461">
        <v>316</v>
      </c>
      <c r="W70" s="484">
        <v>33.239962651727353</v>
      </c>
      <c r="X70" s="467">
        <v>37.254901960784316</v>
      </c>
      <c r="Y70" s="460">
        <v>29.50513538748833</v>
      </c>
    </row>
    <row r="71" spans="1:25">
      <c r="A71" s="435" t="s">
        <v>11</v>
      </c>
      <c r="B71" s="436">
        <v>80201</v>
      </c>
      <c r="C71" s="452">
        <v>35.129524569519369</v>
      </c>
      <c r="D71" s="438">
        <v>26816</v>
      </c>
      <c r="E71" s="438">
        <v>9616</v>
      </c>
      <c r="F71" s="453">
        <v>43769</v>
      </c>
      <c r="G71" s="454">
        <v>33.43599206992431</v>
      </c>
      <c r="H71" s="454">
        <v>11.989875437962121</v>
      </c>
      <c r="I71" s="455">
        <v>54.57413249211357</v>
      </c>
      <c r="J71" s="456">
        <v>77116</v>
      </c>
      <c r="K71" s="758">
        <v>35.324550028528705</v>
      </c>
      <c r="L71" s="438">
        <v>25318</v>
      </c>
      <c r="M71" s="438">
        <v>8824</v>
      </c>
      <c r="N71" s="453">
        <v>42974</v>
      </c>
      <c r="O71" s="454">
        <v>32.831059702266714</v>
      </c>
      <c r="P71" s="454">
        <v>11.442502204471186</v>
      </c>
      <c r="Q71" s="457">
        <v>55.726438093262097</v>
      </c>
      <c r="R71" s="458">
        <v>3085</v>
      </c>
      <c r="S71" s="758">
        <v>30.254457050243083</v>
      </c>
      <c r="T71" s="438">
        <v>1498</v>
      </c>
      <c r="U71" s="438">
        <v>792</v>
      </c>
      <c r="V71" s="453">
        <v>795</v>
      </c>
      <c r="W71" s="538">
        <v>48.557536466774714</v>
      </c>
      <c r="X71" s="459">
        <v>25.672609400324149</v>
      </c>
      <c r="Y71" s="759">
        <v>25.769854132901131</v>
      </c>
    </row>
    <row r="72" spans="1:25">
      <c r="A72" s="439" t="s">
        <v>12</v>
      </c>
      <c r="B72" s="440">
        <v>245104</v>
      </c>
      <c r="C72" s="460">
        <v>37.875897578170935</v>
      </c>
      <c r="D72" s="442">
        <v>33760</v>
      </c>
      <c r="E72" s="442">
        <v>70339</v>
      </c>
      <c r="F72" s="461">
        <v>141005</v>
      </c>
      <c r="G72" s="462">
        <v>13.773745022521053</v>
      </c>
      <c r="H72" s="462">
        <v>28.697614074025719</v>
      </c>
      <c r="I72" s="463">
        <v>57.52864090345323</v>
      </c>
      <c r="J72" s="464">
        <v>235730</v>
      </c>
      <c r="K72" s="484">
        <v>38.205807491621627</v>
      </c>
      <c r="L72" s="442">
        <v>30084</v>
      </c>
      <c r="M72" s="442">
        <v>67236</v>
      </c>
      <c r="N72" s="461">
        <v>138410</v>
      </c>
      <c r="O72" s="462">
        <v>12.76205828702329</v>
      </c>
      <c r="P72" s="462">
        <v>28.522462138887711</v>
      </c>
      <c r="Q72" s="465">
        <v>58.715479574089002</v>
      </c>
      <c r="R72" s="466">
        <v>9374</v>
      </c>
      <c r="S72" s="484">
        <v>29.579581822060963</v>
      </c>
      <c r="T72" s="442">
        <v>3676</v>
      </c>
      <c r="U72" s="442">
        <v>3103</v>
      </c>
      <c r="V72" s="461">
        <v>2595</v>
      </c>
      <c r="W72" s="484">
        <v>39.214849583955626</v>
      </c>
      <c r="X72" s="467">
        <v>33.102197567740561</v>
      </c>
      <c r="Y72" s="460">
        <v>27.68295284830382</v>
      </c>
    </row>
    <row r="73" spans="1:25">
      <c r="A73" s="435" t="s">
        <v>21</v>
      </c>
      <c r="B73" s="436">
        <v>71617</v>
      </c>
      <c r="C73" s="452">
        <v>44.724227487887013</v>
      </c>
      <c r="D73" s="438">
        <v>784</v>
      </c>
      <c r="E73" s="438">
        <v>17701</v>
      </c>
      <c r="F73" s="453">
        <v>53132</v>
      </c>
      <c r="G73" s="454">
        <v>1.0947121493500145</v>
      </c>
      <c r="H73" s="454">
        <v>24.716198667914043</v>
      </c>
      <c r="I73" s="455">
        <v>74.189089182735941</v>
      </c>
      <c r="J73" s="456">
        <v>67216</v>
      </c>
      <c r="K73" s="758">
        <v>44.675449297786365</v>
      </c>
      <c r="L73" s="438">
        <v>762</v>
      </c>
      <c r="M73" s="438">
        <v>16737</v>
      </c>
      <c r="N73" s="453">
        <v>49717</v>
      </c>
      <c r="O73" s="454">
        <v>1.1336586527017376</v>
      </c>
      <c r="P73" s="454">
        <v>24.900321352059031</v>
      </c>
      <c r="Q73" s="457">
        <v>73.966019995239236</v>
      </c>
      <c r="R73" s="458">
        <v>4401</v>
      </c>
      <c r="S73" s="758">
        <v>45.469211542831161</v>
      </c>
      <c r="T73" s="438">
        <v>22</v>
      </c>
      <c r="U73" s="438">
        <v>964</v>
      </c>
      <c r="V73" s="453">
        <v>3415</v>
      </c>
      <c r="W73" s="538">
        <v>0.49988638945694158</v>
      </c>
      <c r="X73" s="459">
        <v>21.904112701658715</v>
      </c>
      <c r="Y73" s="759">
        <v>77.596000908884349</v>
      </c>
    </row>
    <row r="74" spans="1:25">
      <c r="A74" s="439" t="s">
        <v>13</v>
      </c>
      <c r="B74" s="440">
        <v>293082</v>
      </c>
      <c r="C74" s="460">
        <v>31.950962529256721</v>
      </c>
      <c r="D74" s="442">
        <v>100998</v>
      </c>
      <c r="E74" s="442">
        <v>87214</v>
      </c>
      <c r="F74" s="461">
        <v>104870</v>
      </c>
      <c r="G74" s="462">
        <v>34.460662886154729</v>
      </c>
      <c r="H74" s="462">
        <v>29.757542257798157</v>
      </c>
      <c r="I74" s="463">
        <v>35.781794856047114</v>
      </c>
      <c r="J74" s="464">
        <v>274858</v>
      </c>
      <c r="K74" s="484">
        <v>32.323843584686102</v>
      </c>
      <c r="L74" s="442">
        <v>91715</v>
      </c>
      <c r="M74" s="442">
        <v>82212</v>
      </c>
      <c r="N74" s="461">
        <v>100931</v>
      </c>
      <c r="O74" s="462">
        <v>33.36813918459714</v>
      </c>
      <c r="P74" s="462">
        <v>29.910717534144904</v>
      </c>
      <c r="Q74" s="465">
        <v>36.721143281257959</v>
      </c>
      <c r="R74" s="466">
        <v>18224</v>
      </c>
      <c r="S74" s="484">
        <v>26.327096136962382</v>
      </c>
      <c r="T74" s="468">
        <v>9283</v>
      </c>
      <c r="U74" s="468">
        <v>5002</v>
      </c>
      <c r="V74" s="469">
        <v>3939</v>
      </c>
      <c r="W74" s="541">
        <v>50.938323090430202</v>
      </c>
      <c r="X74" s="470">
        <v>27.447322212467078</v>
      </c>
      <c r="Y74" s="460">
        <v>21.614354697102723</v>
      </c>
    </row>
    <row r="75" spans="1:25">
      <c r="A75" s="435" t="s">
        <v>14</v>
      </c>
      <c r="B75" s="436">
        <v>645309</v>
      </c>
      <c r="C75" s="452">
        <v>38.867725384274507</v>
      </c>
      <c r="D75" s="438">
        <v>53641</v>
      </c>
      <c r="E75" s="438">
        <v>268525</v>
      </c>
      <c r="F75" s="453">
        <v>323143</v>
      </c>
      <c r="G75" s="454">
        <v>8.3124518641457037</v>
      </c>
      <c r="H75" s="454">
        <v>41.611847967407861</v>
      </c>
      <c r="I75" s="455">
        <v>50.075700168446438</v>
      </c>
      <c r="J75" s="456">
        <v>595383</v>
      </c>
      <c r="K75" s="758">
        <v>39.466874264130269</v>
      </c>
      <c r="L75" s="438">
        <v>36957</v>
      </c>
      <c r="M75" s="438">
        <v>248959</v>
      </c>
      <c r="N75" s="453">
        <v>309467</v>
      </c>
      <c r="O75" s="454">
        <v>6.2072649034319083</v>
      </c>
      <c r="P75" s="454">
        <v>41.81493257281447</v>
      </c>
      <c r="Q75" s="457">
        <v>51.97780252375361</v>
      </c>
      <c r="R75" s="458">
        <v>49926</v>
      </c>
      <c r="S75" s="758">
        <v>31.722689580579047</v>
      </c>
      <c r="T75" s="438">
        <v>16684</v>
      </c>
      <c r="U75" s="438">
        <v>19566</v>
      </c>
      <c r="V75" s="453">
        <v>13676</v>
      </c>
      <c r="W75" s="538">
        <v>33.417457837599649</v>
      </c>
      <c r="X75" s="459">
        <v>39.190001201778635</v>
      </c>
      <c r="Y75" s="759">
        <v>27.392540960621719</v>
      </c>
    </row>
    <row r="76" spans="1:25">
      <c r="A76" s="439" t="s">
        <v>15</v>
      </c>
      <c r="B76" s="440">
        <v>154329</v>
      </c>
      <c r="C76" s="460">
        <v>39.669018784544029</v>
      </c>
      <c r="D76" s="442">
        <v>7742</v>
      </c>
      <c r="E76" s="442">
        <v>51815</v>
      </c>
      <c r="F76" s="461">
        <v>94772</v>
      </c>
      <c r="G76" s="462">
        <v>5.0165555404363404</v>
      </c>
      <c r="H76" s="462">
        <v>33.574376818355589</v>
      </c>
      <c r="I76" s="463">
        <v>61.409067641208068</v>
      </c>
      <c r="J76" s="464">
        <v>151438</v>
      </c>
      <c r="K76" s="484">
        <v>39.921188869371555</v>
      </c>
      <c r="L76" s="442">
        <v>6333</v>
      </c>
      <c r="M76" s="442">
        <v>50818</v>
      </c>
      <c r="N76" s="461">
        <v>94287</v>
      </c>
      <c r="O76" s="462">
        <v>4.1819094282808802</v>
      </c>
      <c r="P76" s="462">
        <v>33.556967207702158</v>
      </c>
      <c r="Q76" s="465">
        <v>62.26112336401696</v>
      </c>
      <c r="R76" s="466">
        <v>2891</v>
      </c>
      <c r="S76" s="484">
        <v>26.459702525077866</v>
      </c>
      <c r="T76" s="468">
        <v>1409</v>
      </c>
      <c r="U76" s="468">
        <v>997</v>
      </c>
      <c r="V76" s="469">
        <v>485</v>
      </c>
      <c r="W76" s="541">
        <v>48.737461086129372</v>
      </c>
      <c r="X76" s="470">
        <v>34.486336907644414</v>
      </c>
      <c r="Y76" s="460">
        <v>16.776202006226217</v>
      </c>
    </row>
    <row r="77" spans="1:25">
      <c r="A77" s="435" t="s">
        <v>16</v>
      </c>
      <c r="B77" s="436">
        <v>33374</v>
      </c>
      <c r="C77" s="452">
        <v>41.225085395817182</v>
      </c>
      <c r="D77" s="438">
        <v>1029</v>
      </c>
      <c r="E77" s="438">
        <v>12034</v>
      </c>
      <c r="F77" s="453">
        <v>20311</v>
      </c>
      <c r="G77" s="454">
        <v>3.0832384490921076</v>
      </c>
      <c r="H77" s="454">
        <v>36.058009228740936</v>
      </c>
      <c r="I77" s="455">
        <v>60.85875232216695</v>
      </c>
      <c r="J77" s="456">
        <v>32706</v>
      </c>
      <c r="K77" s="758">
        <v>41.514431602764041</v>
      </c>
      <c r="L77" s="438">
        <v>707</v>
      </c>
      <c r="M77" s="438">
        <v>11808</v>
      </c>
      <c r="N77" s="453">
        <v>20191</v>
      </c>
      <c r="O77" s="454">
        <v>2.1616828716443464</v>
      </c>
      <c r="P77" s="454">
        <v>36.103467253714918</v>
      </c>
      <c r="Q77" s="457">
        <v>61.734849874640737</v>
      </c>
      <c r="R77" s="458">
        <v>668</v>
      </c>
      <c r="S77" s="758">
        <v>27.058383233532965</v>
      </c>
      <c r="T77" s="438">
        <v>322</v>
      </c>
      <c r="U77" s="438">
        <v>226</v>
      </c>
      <c r="V77" s="453">
        <v>120</v>
      </c>
      <c r="W77" s="538">
        <v>48.203592814371262</v>
      </c>
      <c r="X77" s="459">
        <v>33.832335329341319</v>
      </c>
      <c r="Y77" s="759">
        <v>17.964071856287426</v>
      </c>
    </row>
    <row r="78" spans="1:25">
      <c r="A78" s="439" t="s">
        <v>17</v>
      </c>
      <c r="B78" s="440">
        <v>189820</v>
      </c>
      <c r="C78" s="460">
        <v>42.597840059002564</v>
      </c>
      <c r="D78" s="442">
        <v>4654</v>
      </c>
      <c r="E78" s="442">
        <v>21575</v>
      </c>
      <c r="F78" s="461">
        <v>163591</v>
      </c>
      <c r="G78" s="462">
        <v>2.4517964387314297</v>
      </c>
      <c r="H78" s="462">
        <v>11.366030976714782</v>
      </c>
      <c r="I78" s="463">
        <v>86.182172584553783</v>
      </c>
      <c r="J78" s="464">
        <v>182256</v>
      </c>
      <c r="K78" s="484">
        <v>42.587431963830625</v>
      </c>
      <c r="L78" s="442">
        <v>4545</v>
      </c>
      <c r="M78" s="442">
        <v>21181</v>
      </c>
      <c r="N78" s="461">
        <v>156530</v>
      </c>
      <c r="O78" s="462">
        <v>2.4937450618909667</v>
      </c>
      <c r="P78" s="462">
        <v>11.621565270827846</v>
      </c>
      <c r="Q78" s="465">
        <v>85.884689667281194</v>
      </c>
      <c r="R78" s="466">
        <v>7564</v>
      </c>
      <c r="S78" s="484">
        <v>42.848625066102656</v>
      </c>
      <c r="T78" s="468">
        <v>109</v>
      </c>
      <c r="U78" s="468">
        <v>394</v>
      </c>
      <c r="V78" s="469">
        <v>7061</v>
      </c>
      <c r="W78" s="541">
        <v>1.4410364886303544</v>
      </c>
      <c r="X78" s="470">
        <v>5.2088841882601802</v>
      </c>
      <c r="Y78" s="460">
        <v>93.350079323109469</v>
      </c>
    </row>
    <row r="79" spans="1:25">
      <c r="A79" s="435" t="s">
        <v>18</v>
      </c>
      <c r="B79" s="436">
        <v>94247</v>
      </c>
      <c r="C79" s="452">
        <v>43.073360425265868</v>
      </c>
      <c r="D79" s="438">
        <v>6227</v>
      </c>
      <c r="E79" s="438">
        <v>7710</v>
      </c>
      <c r="F79" s="453">
        <v>80310</v>
      </c>
      <c r="G79" s="454">
        <v>6.6071068575127052</v>
      </c>
      <c r="H79" s="454">
        <v>8.1806317442465009</v>
      </c>
      <c r="I79" s="455">
        <v>85.212261398240798</v>
      </c>
      <c r="J79" s="456">
        <v>93402</v>
      </c>
      <c r="K79" s="758">
        <v>43.054227960857659</v>
      </c>
      <c r="L79" s="438">
        <v>6210</v>
      </c>
      <c r="M79" s="438">
        <v>7664</v>
      </c>
      <c r="N79" s="453">
        <v>79528</v>
      </c>
      <c r="O79" s="454">
        <v>6.6486798997880125</v>
      </c>
      <c r="P79" s="454">
        <v>8.2053917475000535</v>
      </c>
      <c r="Q79" s="457">
        <v>85.145928352711934</v>
      </c>
      <c r="R79" s="458">
        <v>845</v>
      </c>
      <c r="S79" s="758">
        <v>45.188165680473389</v>
      </c>
      <c r="T79" s="438">
        <v>17</v>
      </c>
      <c r="U79" s="438">
        <v>46</v>
      </c>
      <c r="V79" s="453">
        <v>782</v>
      </c>
      <c r="W79" s="538">
        <v>2.0118343195266273</v>
      </c>
      <c r="X79" s="459">
        <v>5.4437869822485201</v>
      </c>
      <c r="Y79" s="759">
        <v>92.544378698224847</v>
      </c>
    </row>
    <row r="80" spans="1:25">
      <c r="A80" s="439" t="s">
        <v>19</v>
      </c>
      <c r="B80" s="440">
        <v>109266</v>
      </c>
      <c r="C80" s="460">
        <v>33.318983032232978</v>
      </c>
      <c r="D80" s="442">
        <v>28819</v>
      </c>
      <c r="E80" s="442">
        <v>36846</v>
      </c>
      <c r="F80" s="461">
        <v>43601</v>
      </c>
      <c r="G80" s="462">
        <v>26.375084655794119</v>
      </c>
      <c r="H80" s="462">
        <v>33.721377189610671</v>
      </c>
      <c r="I80" s="463">
        <v>39.903538154595211</v>
      </c>
      <c r="J80" s="464">
        <v>101917</v>
      </c>
      <c r="K80" s="484">
        <v>33.728573250782446</v>
      </c>
      <c r="L80" s="442">
        <v>25402</v>
      </c>
      <c r="M80" s="442">
        <v>34531</v>
      </c>
      <c r="N80" s="461">
        <v>41984</v>
      </c>
      <c r="O80" s="462">
        <v>24.924203027954121</v>
      </c>
      <c r="P80" s="462">
        <v>33.88149180215273</v>
      </c>
      <c r="Q80" s="465">
        <v>41.194305169893148</v>
      </c>
      <c r="R80" s="466">
        <v>7349</v>
      </c>
      <c r="S80" s="484">
        <v>27.638726357327609</v>
      </c>
      <c r="T80" s="468">
        <v>3417</v>
      </c>
      <c r="U80" s="468">
        <v>2315</v>
      </c>
      <c r="V80" s="469">
        <v>1617</v>
      </c>
      <c r="W80" s="541">
        <v>46.49612192134984</v>
      </c>
      <c r="X80" s="470">
        <v>31.500884474078106</v>
      </c>
      <c r="Y80" s="460">
        <v>22.002993604572051</v>
      </c>
    </row>
    <row r="81" spans="1:25" ht="14.5" thickBot="1">
      <c r="A81" s="435" t="s">
        <v>20</v>
      </c>
      <c r="B81" s="443">
        <v>94721</v>
      </c>
      <c r="C81" s="471">
        <v>45.297758680756992</v>
      </c>
      <c r="D81" s="444">
        <v>1633</v>
      </c>
      <c r="E81" s="444">
        <v>2866</v>
      </c>
      <c r="F81" s="472">
        <v>90222</v>
      </c>
      <c r="G81" s="473">
        <v>1.7240105150916902</v>
      </c>
      <c r="H81" s="473">
        <v>3.0257281912141973</v>
      </c>
      <c r="I81" s="474">
        <v>95.250261293694109</v>
      </c>
      <c r="J81" s="475">
        <v>93581</v>
      </c>
      <c r="K81" s="476">
        <v>45.351759438347251</v>
      </c>
      <c r="L81" s="444">
        <v>1572</v>
      </c>
      <c r="M81" s="444">
        <v>2771</v>
      </c>
      <c r="N81" s="472">
        <v>89238</v>
      </c>
      <c r="O81" s="473">
        <v>1.6798281702482341</v>
      </c>
      <c r="P81" s="473">
        <v>2.9610711576067792</v>
      </c>
      <c r="Q81" s="477">
        <v>95.35910067214499</v>
      </c>
      <c r="R81" s="478">
        <v>1140</v>
      </c>
      <c r="S81" s="476">
        <v>40.864912280701702</v>
      </c>
      <c r="T81" s="444">
        <v>61</v>
      </c>
      <c r="U81" s="444">
        <v>95</v>
      </c>
      <c r="V81" s="472">
        <v>984</v>
      </c>
      <c r="W81" s="479">
        <v>5.3508771929824563</v>
      </c>
      <c r="X81" s="480">
        <v>8.3333333333333321</v>
      </c>
      <c r="Y81" s="760">
        <v>86.31578947368422</v>
      </c>
    </row>
    <row r="82" spans="1:25">
      <c r="A82" s="445" t="s">
        <v>26</v>
      </c>
      <c r="B82" s="258">
        <v>2490482</v>
      </c>
      <c r="C82" s="182">
        <v>35.954261464246017</v>
      </c>
      <c r="D82" s="124">
        <v>388825</v>
      </c>
      <c r="E82" s="124">
        <v>1011343</v>
      </c>
      <c r="F82" s="124">
        <v>1090314</v>
      </c>
      <c r="G82" s="182">
        <v>15.612439680351031</v>
      </c>
      <c r="H82" s="481">
        <v>40.608324011175348</v>
      </c>
      <c r="I82" s="184">
        <v>43.779236308473621</v>
      </c>
      <c r="J82" s="122">
        <v>2373317</v>
      </c>
      <c r="K82" s="181">
        <v>36.296729851089289</v>
      </c>
      <c r="L82" s="124">
        <v>339054</v>
      </c>
      <c r="M82" s="124">
        <v>972064</v>
      </c>
      <c r="N82" s="124">
        <v>1062199</v>
      </c>
      <c r="O82" s="481">
        <v>14.28608146320108</v>
      </c>
      <c r="P82" s="481">
        <v>40.958034683103861</v>
      </c>
      <c r="Q82" s="184">
        <v>44.75588385369506</v>
      </c>
      <c r="R82" s="126">
        <v>117165</v>
      </c>
      <c r="S82" s="181">
        <v>29.017155293816216</v>
      </c>
      <c r="T82" s="124">
        <v>49771</v>
      </c>
      <c r="U82" s="124">
        <v>39279</v>
      </c>
      <c r="V82" s="124">
        <v>28115</v>
      </c>
      <c r="W82" s="182">
        <v>42.479409379934282</v>
      </c>
      <c r="X82" s="183">
        <v>33.524516707207788</v>
      </c>
      <c r="Y82" s="182">
        <v>23.996073912857934</v>
      </c>
    </row>
    <row r="83" spans="1:25">
      <c r="A83" s="447" t="s">
        <v>25</v>
      </c>
      <c r="B83" s="261">
        <v>726015</v>
      </c>
      <c r="C83" s="188">
        <v>42.810908865519934</v>
      </c>
      <c r="D83" s="136">
        <v>20213</v>
      </c>
      <c r="E83" s="136">
        <v>133233</v>
      </c>
      <c r="F83" s="136">
        <v>572569</v>
      </c>
      <c r="G83" s="188">
        <v>2.7841022568404235</v>
      </c>
      <c r="H83" s="482">
        <v>18.351273734013759</v>
      </c>
      <c r="I83" s="190">
        <v>78.864624009145814</v>
      </c>
      <c r="J83" s="134">
        <v>702073</v>
      </c>
      <c r="K83" s="187">
        <v>42.823804647096019</v>
      </c>
      <c r="L83" s="136">
        <v>19701</v>
      </c>
      <c r="M83" s="136">
        <v>129010</v>
      </c>
      <c r="N83" s="136">
        <v>553362</v>
      </c>
      <c r="O83" s="482">
        <v>2.806118452069799</v>
      </c>
      <c r="P83" s="482">
        <v>18.375582026370477</v>
      </c>
      <c r="Q83" s="190">
        <v>78.818299521559723</v>
      </c>
      <c r="R83" s="138">
        <v>23942</v>
      </c>
      <c r="S83" s="187">
        <v>42.432754155876651</v>
      </c>
      <c r="T83" s="136">
        <v>512</v>
      </c>
      <c r="U83" s="136">
        <v>4223</v>
      </c>
      <c r="V83" s="136">
        <v>19207</v>
      </c>
      <c r="W83" s="188">
        <v>2.1385013783309663</v>
      </c>
      <c r="X83" s="189">
        <v>17.638459610725921</v>
      </c>
      <c r="Y83" s="188">
        <v>80.223039010943111</v>
      </c>
    </row>
    <row r="84" spans="1:25" ht="14.5" thickBot="1">
      <c r="A84" s="449" t="s">
        <v>24</v>
      </c>
      <c r="B84" s="264">
        <v>3216497</v>
      </c>
      <c r="C84" s="193">
        <v>37.501916836858527</v>
      </c>
      <c r="D84" s="148">
        <v>409038</v>
      </c>
      <c r="E84" s="148">
        <v>1144576</v>
      </c>
      <c r="F84" s="148">
        <v>1662883</v>
      </c>
      <c r="G84" s="193">
        <v>12.716878019783634</v>
      </c>
      <c r="H84" s="483">
        <v>35.584550521887628</v>
      </c>
      <c r="I84" s="195">
        <v>51.698571458328736</v>
      </c>
      <c r="J84" s="146">
        <v>3075390</v>
      </c>
      <c r="K84" s="192">
        <v>37.786779237754558</v>
      </c>
      <c r="L84" s="148">
        <v>358755</v>
      </c>
      <c r="M84" s="148">
        <v>1101074</v>
      </c>
      <c r="N84" s="148">
        <v>1615561</v>
      </c>
      <c r="O84" s="483">
        <v>11.665349760518179</v>
      </c>
      <c r="P84" s="483">
        <v>35.80274371705702</v>
      </c>
      <c r="Q84" s="195">
        <v>52.531906522424798</v>
      </c>
      <c r="R84" s="150">
        <v>141107</v>
      </c>
      <c r="S84" s="192">
        <v>31.29341563494344</v>
      </c>
      <c r="T84" s="148">
        <v>50283</v>
      </c>
      <c r="U84" s="148">
        <v>43502</v>
      </c>
      <c r="V84" s="148">
        <v>47322</v>
      </c>
      <c r="W84" s="193">
        <v>35.634660222384433</v>
      </c>
      <c r="X84" s="194">
        <v>30.829087146633405</v>
      </c>
      <c r="Y84" s="193">
        <v>33.536252630982162</v>
      </c>
    </row>
    <row r="85" spans="1:25">
      <c r="A85" s="1068" t="s">
        <v>23</v>
      </c>
      <c r="B85" s="1068"/>
      <c r="C85" s="1068"/>
      <c r="D85" s="1068"/>
      <c r="E85" s="1068"/>
      <c r="F85" s="1068"/>
      <c r="G85" s="1068"/>
      <c r="H85" s="1068"/>
      <c r="I85" s="1068"/>
      <c r="J85" s="1068"/>
      <c r="K85" s="1068"/>
      <c r="L85" s="1068"/>
      <c r="M85" s="1068"/>
      <c r="N85" s="1068"/>
      <c r="O85" s="1068"/>
      <c r="P85" s="1068"/>
      <c r="Q85" s="1068"/>
      <c r="R85" s="1068"/>
      <c r="S85" s="1068"/>
      <c r="T85" s="1068"/>
      <c r="U85" s="1068"/>
      <c r="V85" s="1068"/>
      <c r="W85" s="238"/>
      <c r="X85" s="238"/>
      <c r="Y85" s="238"/>
    </row>
    <row r="86" spans="1:25">
      <c r="A86" s="1215" t="s">
        <v>58</v>
      </c>
      <c r="B86" s="1215"/>
      <c r="C86" s="1215"/>
      <c r="D86" s="1215"/>
      <c r="E86" s="1215"/>
      <c r="F86" s="1215"/>
      <c r="G86" s="1215"/>
      <c r="H86" s="1215"/>
      <c r="I86" s="1215"/>
      <c r="J86" s="1215"/>
      <c r="K86" s="1215"/>
      <c r="L86" s="1215"/>
      <c r="M86" s="1215"/>
      <c r="N86" s="1215"/>
      <c r="O86" s="1215"/>
      <c r="P86" s="1215"/>
      <c r="Q86" s="1215"/>
      <c r="R86" s="1215"/>
      <c r="S86" s="1215"/>
      <c r="T86" s="1215"/>
      <c r="U86" s="1215"/>
      <c r="V86" s="1215"/>
      <c r="W86" s="1215"/>
      <c r="X86" s="1215"/>
      <c r="Y86" s="1215"/>
    </row>
  </sheetData>
  <mergeCells count="64">
    <mergeCell ref="AA4:AJ4"/>
    <mergeCell ref="A57:Y57"/>
    <mergeCell ref="B36:F36"/>
    <mergeCell ref="G36:I36"/>
    <mergeCell ref="J36:N36"/>
    <mergeCell ref="O36:Q36"/>
    <mergeCell ref="R36:V36"/>
    <mergeCell ref="W36:Y36"/>
    <mergeCell ref="A33:A36"/>
    <mergeCell ref="B33:Y33"/>
    <mergeCell ref="B34:B35"/>
    <mergeCell ref="C34:C35"/>
    <mergeCell ref="K34:K35"/>
    <mergeCell ref="A56:V56"/>
    <mergeCell ref="W7:Y7"/>
    <mergeCell ref="C5:C6"/>
    <mergeCell ref="A1:Y1"/>
    <mergeCell ref="A4:A7"/>
    <mergeCell ref="B4:Y4"/>
    <mergeCell ref="B5:B6"/>
    <mergeCell ref="D5:I5"/>
    <mergeCell ref="J5:J6"/>
    <mergeCell ref="L5:Q5"/>
    <mergeCell ref="R5:R6"/>
    <mergeCell ref="T5:Y5"/>
    <mergeCell ref="B7:F7"/>
    <mergeCell ref="S5:S6"/>
    <mergeCell ref="G7:I7"/>
    <mergeCell ref="O7:Q7"/>
    <mergeCell ref="R7:V7"/>
    <mergeCell ref="A3:Y3"/>
    <mergeCell ref="J7:N7"/>
    <mergeCell ref="K5:K6"/>
    <mergeCell ref="L34:Q34"/>
    <mergeCell ref="R34:R35"/>
    <mergeCell ref="T34:Y34"/>
    <mergeCell ref="S34:S35"/>
    <mergeCell ref="A28:Y28"/>
    <mergeCell ref="A30:Y30"/>
    <mergeCell ref="A27:V27"/>
    <mergeCell ref="D34:I34"/>
    <mergeCell ref="J34:J35"/>
    <mergeCell ref="A32:Y32"/>
    <mergeCell ref="A59:Y59"/>
    <mergeCell ref="A61:Y61"/>
    <mergeCell ref="A62:A65"/>
    <mergeCell ref="B62:Y62"/>
    <mergeCell ref="B63:B64"/>
    <mergeCell ref="C63:C64"/>
    <mergeCell ref="D63:I63"/>
    <mergeCell ref="J63:J64"/>
    <mergeCell ref="K63:K64"/>
    <mergeCell ref="L63:Q63"/>
    <mergeCell ref="R63:R64"/>
    <mergeCell ref="S63:S64"/>
    <mergeCell ref="T63:Y63"/>
    <mergeCell ref="B65:F65"/>
    <mergeCell ref="G65:I65"/>
    <mergeCell ref="J65:N65"/>
    <mergeCell ref="O65:Q65"/>
    <mergeCell ref="R65:V65"/>
    <mergeCell ref="W65:Y65"/>
    <mergeCell ref="A85:V85"/>
    <mergeCell ref="A86:Y86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zoomScale="80" zoomScaleNormal="80" workbookViewId="0">
      <selection sqref="A1:V1"/>
    </sheetView>
  </sheetViews>
  <sheetFormatPr baseColWidth="10" defaultRowHeight="14"/>
  <cols>
    <col min="1" max="1" width="28.58203125" customWidth="1"/>
    <col min="2" max="8" width="10.58203125" style="15" customWidth="1"/>
    <col min="9" max="9" width="12" customWidth="1"/>
    <col min="10" max="11" width="10.58203125" customWidth="1"/>
    <col min="12" max="18" width="10.58203125" style="7" customWidth="1"/>
    <col min="19" max="22" width="10.58203125" customWidth="1"/>
  </cols>
  <sheetData>
    <row r="1" spans="1:22" s="7" customFormat="1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s="79" customFormat="1" ht="15" customHeight="1">
      <c r="A3" s="1232" t="s">
        <v>565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1232"/>
      <c r="S3" s="1232"/>
      <c r="T3" s="1232"/>
      <c r="U3" s="1232"/>
      <c r="V3" s="1232"/>
    </row>
    <row r="4" spans="1:22" s="79" customFormat="1" ht="14.5">
      <c r="A4" s="1225" t="s">
        <v>5</v>
      </c>
      <c r="B4" s="1227" t="s">
        <v>35</v>
      </c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  <c r="N4" s="1228"/>
      <c r="O4" s="1228"/>
      <c r="P4" s="1228"/>
      <c r="Q4" s="1228"/>
      <c r="R4" s="1228"/>
      <c r="S4" s="1228"/>
      <c r="T4" s="1228"/>
      <c r="U4" s="1228"/>
      <c r="V4" s="1228"/>
    </row>
    <row r="5" spans="1:22" s="79" customFormat="1" ht="24" customHeight="1">
      <c r="A5" s="1225"/>
      <c r="B5" s="1229" t="s">
        <v>94</v>
      </c>
      <c r="C5" s="1230" t="s">
        <v>31</v>
      </c>
      <c r="D5" s="1220"/>
      <c r="E5" s="1220"/>
      <c r="F5" s="1220"/>
      <c r="G5" s="1220"/>
      <c r="H5" s="1231"/>
      <c r="I5" s="1229" t="s">
        <v>56</v>
      </c>
      <c r="J5" s="1230" t="s">
        <v>31</v>
      </c>
      <c r="K5" s="1220"/>
      <c r="L5" s="1220"/>
      <c r="M5" s="1220"/>
      <c r="N5" s="1220"/>
      <c r="O5" s="1231"/>
      <c r="P5" s="1229" t="s">
        <v>59</v>
      </c>
      <c r="Q5" s="1230" t="s">
        <v>31</v>
      </c>
      <c r="R5" s="1233"/>
      <c r="S5" s="1233"/>
      <c r="T5" s="1233"/>
      <c r="U5" s="1233"/>
      <c r="V5" s="1233"/>
    </row>
    <row r="6" spans="1:22" s="79" customFormat="1" ht="58">
      <c r="A6" s="1225"/>
      <c r="B6" s="1229"/>
      <c r="C6" s="843" t="s">
        <v>32</v>
      </c>
      <c r="D6" s="757" t="s">
        <v>33</v>
      </c>
      <c r="E6" s="757" t="s">
        <v>34</v>
      </c>
      <c r="F6" s="757" t="s">
        <v>32</v>
      </c>
      <c r="G6" s="757" t="s">
        <v>33</v>
      </c>
      <c r="H6" s="835" t="s">
        <v>34</v>
      </c>
      <c r="I6" s="1229"/>
      <c r="J6" s="843" t="s">
        <v>32</v>
      </c>
      <c r="K6" s="757" t="s">
        <v>33</v>
      </c>
      <c r="L6" s="757" t="s">
        <v>34</v>
      </c>
      <c r="M6" s="757" t="s">
        <v>32</v>
      </c>
      <c r="N6" s="757" t="s">
        <v>33</v>
      </c>
      <c r="O6" s="835" t="s">
        <v>34</v>
      </c>
      <c r="P6" s="1229"/>
      <c r="Q6" s="843" t="s">
        <v>32</v>
      </c>
      <c r="R6" s="757" t="s">
        <v>33</v>
      </c>
      <c r="S6" s="757" t="s">
        <v>34</v>
      </c>
      <c r="T6" s="757" t="s">
        <v>32</v>
      </c>
      <c r="U6" s="757" t="s">
        <v>33</v>
      </c>
      <c r="V6" s="757" t="s">
        <v>34</v>
      </c>
    </row>
    <row r="7" spans="1:22" s="79" customFormat="1" ht="15" thickBot="1">
      <c r="A7" s="1226"/>
      <c r="B7" s="1234" t="s">
        <v>3</v>
      </c>
      <c r="C7" s="1224"/>
      <c r="D7" s="1224"/>
      <c r="E7" s="1224"/>
      <c r="F7" s="1213" t="s">
        <v>43</v>
      </c>
      <c r="G7" s="1213"/>
      <c r="H7" s="1236"/>
      <c r="I7" s="1234" t="s">
        <v>3</v>
      </c>
      <c r="J7" s="1224"/>
      <c r="K7" s="1224"/>
      <c r="L7" s="1224"/>
      <c r="M7" s="1224" t="s">
        <v>43</v>
      </c>
      <c r="N7" s="1224"/>
      <c r="O7" s="1224"/>
      <c r="P7" s="1224" t="s">
        <v>3</v>
      </c>
      <c r="Q7" s="1224"/>
      <c r="R7" s="1224"/>
      <c r="S7" s="1224"/>
      <c r="T7" s="1224" t="s">
        <v>43</v>
      </c>
      <c r="U7" s="1224"/>
      <c r="V7" s="1224"/>
    </row>
    <row r="8" spans="1:22" s="79" customFormat="1">
      <c r="A8" s="490" t="s">
        <v>6</v>
      </c>
      <c r="B8" s="847">
        <f>SUM(I8,P8)</f>
        <v>98546</v>
      </c>
      <c r="C8" s="844">
        <f>SUM(J8,Q8)</f>
        <v>19319</v>
      </c>
      <c r="D8" s="442">
        <f t="shared" ref="D8:E23" si="0">SUM(K8,R8)</f>
        <v>45456</v>
      </c>
      <c r="E8" s="442">
        <f t="shared" si="0"/>
        <v>33771</v>
      </c>
      <c r="F8" s="467">
        <f>C8/$B8*100</f>
        <v>19.604042782051025</v>
      </c>
      <c r="G8" s="460">
        <f>D8/$B8*100</f>
        <v>46.126681955634929</v>
      </c>
      <c r="H8" s="463">
        <f>E8/$B8*100</f>
        <v>34.269275262314046</v>
      </c>
      <c r="I8" s="847">
        <v>83100</v>
      </c>
      <c r="J8" s="844">
        <v>10380</v>
      </c>
      <c r="K8" s="442">
        <v>41160</v>
      </c>
      <c r="L8" s="461">
        <v>31560</v>
      </c>
      <c r="M8" s="462">
        <f>J8/$I8*100</f>
        <v>12.490974729241877</v>
      </c>
      <c r="N8" s="462">
        <f t="shared" ref="N8:O23" si="1">K8/$I8*100</f>
        <v>49.530685920577618</v>
      </c>
      <c r="O8" s="851">
        <f>L8/$I8*100</f>
        <v>37.978339350180505</v>
      </c>
      <c r="P8" s="847">
        <v>15446</v>
      </c>
      <c r="Q8" s="844">
        <v>8939</v>
      </c>
      <c r="R8" s="442">
        <v>4296</v>
      </c>
      <c r="S8" s="442">
        <v>2211</v>
      </c>
      <c r="T8" s="460">
        <f>Q8/$P8*100</f>
        <v>57.872588372394148</v>
      </c>
      <c r="U8" s="462">
        <f t="shared" ref="U8:V23" si="2">R8/$P8*100</f>
        <v>27.81302602615564</v>
      </c>
      <c r="V8" s="462">
        <f t="shared" si="2"/>
        <v>14.314385601450214</v>
      </c>
    </row>
    <row r="9" spans="1:22" s="79" customFormat="1">
      <c r="A9" s="485" t="s">
        <v>7</v>
      </c>
      <c r="B9" s="848">
        <f t="shared" ref="B9:E24" si="3">SUM(I9,P9)</f>
        <v>114186</v>
      </c>
      <c r="C9" s="845">
        <f t="shared" si="3"/>
        <v>30325</v>
      </c>
      <c r="D9" s="486">
        <f t="shared" si="0"/>
        <v>44112</v>
      </c>
      <c r="E9" s="487">
        <f t="shared" si="0"/>
        <v>39749</v>
      </c>
      <c r="F9" s="488">
        <f>C9/$B9*100</f>
        <v>26.557546459285724</v>
      </c>
      <c r="G9" s="488">
        <f t="shared" ref="G9:H26" si="4">D9/$B9*100</f>
        <v>38.631706163627769</v>
      </c>
      <c r="H9" s="833">
        <f t="shared" si="4"/>
        <v>34.810747377086507</v>
      </c>
      <c r="I9" s="848">
        <v>104949</v>
      </c>
      <c r="J9" s="845">
        <v>26945</v>
      </c>
      <c r="K9" s="486">
        <v>40774</v>
      </c>
      <c r="L9" s="487">
        <v>37230</v>
      </c>
      <c r="M9" s="488">
        <f t="shared" ref="M9:O26" si="5">J9/$I9*100</f>
        <v>25.674375172702934</v>
      </c>
      <c r="N9" s="488">
        <f t="shared" si="1"/>
        <v>38.851251560281661</v>
      </c>
      <c r="O9" s="833">
        <f t="shared" si="1"/>
        <v>35.474373267015409</v>
      </c>
      <c r="P9" s="848">
        <v>9237</v>
      </c>
      <c r="Q9" s="845">
        <v>3380</v>
      </c>
      <c r="R9" s="486">
        <v>3338</v>
      </c>
      <c r="S9" s="486">
        <v>2519</v>
      </c>
      <c r="T9" s="489">
        <f t="shared" ref="T9:V26" si="6">Q9/$P9*100</f>
        <v>36.591967088881674</v>
      </c>
      <c r="U9" s="488">
        <f t="shared" si="2"/>
        <v>36.137274006712133</v>
      </c>
      <c r="V9" s="488">
        <f t="shared" si="2"/>
        <v>27.270758904406193</v>
      </c>
    </row>
    <row r="10" spans="1:22" s="79" customFormat="1">
      <c r="A10" s="490" t="s">
        <v>8</v>
      </c>
      <c r="B10" s="849">
        <f t="shared" si="3"/>
        <v>52407</v>
      </c>
      <c r="C10" s="844">
        <f t="shared" si="3"/>
        <v>334</v>
      </c>
      <c r="D10" s="442">
        <f t="shared" si="0"/>
        <v>17075</v>
      </c>
      <c r="E10" s="461">
        <f t="shared" si="0"/>
        <v>34998</v>
      </c>
      <c r="F10" s="462">
        <f t="shared" ref="F10:F26" si="7">C10/$B10*100</f>
        <v>0.63731944205926683</v>
      </c>
      <c r="G10" s="462">
        <f t="shared" si="4"/>
        <v>32.581525368748451</v>
      </c>
      <c r="H10" s="463">
        <f t="shared" si="4"/>
        <v>66.78115518919229</v>
      </c>
      <c r="I10" s="849">
        <v>48329</v>
      </c>
      <c r="J10" s="844">
        <v>308</v>
      </c>
      <c r="K10" s="442">
        <v>15666</v>
      </c>
      <c r="L10" s="461">
        <v>32355</v>
      </c>
      <c r="M10" s="462">
        <f t="shared" si="5"/>
        <v>0.63729851641871338</v>
      </c>
      <c r="N10" s="462">
        <f t="shared" si="1"/>
        <v>32.415319994206378</v>
      </c>
      <c r="O10" s="463">
        <f t="shared" si="1"/>
        <v>66.947381489374919</v>
      </c>
      <c r="P10" s="849">
        <v>4078</v>
      </c>
      <c r="Q10" s="844">
        <v>26</v>
      </c>
      <c r="R10" s="442">
        <v>1409</v>
      </c>
      <c r="S10" s="442">
        <v>2643</v>
      </c>
      <c r="T10" s="460">
        <f t="shared" si="6"/>
        <v>0.63756743501716528</v>
      </c>
      <c r="U10" s="462">
        <f t="shared" si="2"/>
        <v>34.55125061304561</v>
      </c>
      <c r="V10" s="462">
        <f t="shared" si="2"/>
        <v>64.811181951937229</v>
      </c>
    </row>
    <row r="11" spans="1:22" s="79" customFormat="1">
      <c r="A11" s="485" t="s">
        <v>9</v>
      </c>
      <c r="B11" s="848">
        <f t="shared" si="3"/>
        <v>36303</v>
      </c>
      <c r="C11" s="845">
        <f t="shared" si="3"/>
        <v>334</v>
      </c>
      <c r="D11" s="486">
        <f t="shared" si="0"/>
        <v>10705</v>
      </c>
      <c r="E11" s="487">
        <f>SUM(L11,S11)</f>
        <v>25264</v>
      </c>
      <c r="F11" s="488">
        <f t="shared" si="7"/>
        <v>0.9200341569567253</v>
      </c>
      <c r="G11" s="488">
        <f t="shared" si="4"/>
        <v>29.48792110844834</v>
      </c>
      <c r="H11" s="833">
        <f t="shared" si="4"/>
        <v>69.592044734594936</v>
      </c>
      <c r="I11" s="848">
        <v>32855</v>
      </c>
      <c r="J11" s="845">
        <v>305</v>
      </c>
      <c r="K11" s="486">
        <v>9683</v>
      </c>
      <c r="L11" s="487">
        <v>22867</v>
      </c>
      <c r="M11" s="488">
        <f t="shared" si="5"/>
        <v>0.92832141226601739</v>
      </c>
      <c r="N11" s="488">
        <f t="shared" si="1"/>
        <v>29.471922081874908</v>
      </c>
      <c r="O11" s="833">
        <f t="shared" si="1"/>
        <v>69.599756505859077</v>
      </c>
      <c r="P11" s="848">
        <v>3448</v>
      </c>
      <c r="Q11" s="845">
        <v>29</v>
      </c>
      <c r="R11" s="486">
        <v>1022</v>
      </c>
      <c r="S11" s="486">
        <v>2397</v>
      </c>
      <c r="T11" s="489">
        <f t="shared" si="6"/>
        <v>0.8410672853828306</v>
      </c>
      <c r="U11" s="488">
        <f t="shared" si="2"/>
        <v>29.640371229698374</v>
      </c>
      <c r="V11" s="488">
        <f t="shared" si="2"/>
        <v>69.518561484918791</v>
      </c>
    </row>
    <row r="12" spans="1:22" s="79" customFormat="1">
      <c r="A12" s="490" t="s">
        <v>10</v>
      </c>
      <c r="B12" s="849">
        <f t="shared" si="3"/>
        <v>6007</v>
      </c>
      <c r="C12" s="844">
        <f t="shared" si="3"/>
        <v>772</v>
      </c>
      <c r="D12" s="442">
        <f t="shared" si="0"/>
        <v>1974</v>
      </c>
      <c r="E12" s="461">
        <f t="shared" si="0"/>
        <v>3261</v>
      </c>
      <c r="F12" s="462">
        <f t="shared" si="7"/>
        <v>12.851673048110538</v>
      </c>
      <c r="G12" s="462">
        <f t="shared" si="4"/>
        <v>32.861661395039121</v>
      </c>
      <c r="H12" s="463">
        <f t="shared" si="4"/>
        <v>54.286665556850345</v>
      </c>
      <c r="I12" s="849">
        <v>5102</v>
      </c>
      <c r="J12" s="844">
        <v>515</v>
      </c>
      <c r="K12" s="442">
        <v>1613</v>
      </c>
      <c r="L12" s="461">
        <v>2974</v>
      </c>
      <c r="M12" s="462">
        <f t="shared" si="5"/>
        <v>10.094080752646022</v>
      </c>
      <c r="N12" s="462">
        <f t="shared" si="1"/>
        <v>31.615052920423363</v>
      </c>
      <c r="O12" s="463">
        <f t="shared" si="1"/>
        <v>58.290866326930612</v>
      </c>
      <c r="P12" s="849">
        <v>905</v>
      </c>
      <c r="Q12" s="844">
        <v>257</v>
      </c>
      <c r="R12" s="442">
        <v>361</v>
      </c>
      <c r="S12" s="442">
        <v>287</v>
      </c>
      <c r="T12" s="460">
        <f t="shared" si="6"/>
        <v>28.397790055248617</v>
      </c>
      <c r="U12" s="462">
        <f t="shared" si="2"/>
        <v>39.889502762430936</v>
      </c>
      <c r="V12" s="462">
        <f t="shared" si="2"/>
        <v>31.712707182320443</v>
      </c>
    </row>
    <row r="13" spans="1:22" s="79" customFormat="1">
      <c r="A13" s="485" t="s">
        <v>11</v>
      </c>
      <c r="B13" s="848">
        <f t="shared" si="3"/>
        <v>28429</v>
      </c>
      <c r="C13" s="845">
        <f t="shared" si="3"/>
        <v>8422</v>
      </c>
      <c r="D13" s="486">
        <f t="shared" si="0"/>
        <v>3293</v>
      </c>
      <c r="E13" s="487">
        <f t="shared" si="0"/>
        <v>16714</v>
      </c>
      <c r="F13" s="488">
        <f t="shared" si="7"/>
        <v>29.624679024939322</v>
      </c>
      <c r="G13" s="488">
        <f t="shared" si="4"/>
        <v>11.583242463681453</v>
      </c>
      <c r="H13" s="833">
        <f t="shared" si="4"/>
        <v>58.792078511379216</v>
      </c>
      <c r="I13" s="848">
        <v>26273</v>
      </c>
      <c r="J13" s="845">
        <v>7450</v>
      </c>
      <c r="K13" s="486">
        <v>2721</v>
      </c>
      <c r="L13" s="487">
        <v>16102</v>
      </c>
      <c r="M13" s="488">
        <f t="shared" si="5"/>
        <v>28.356107030030831</v>
      </c>
      <c r="N13" s="488">
        <f t="shared" si="1"/>
        <v>10.356639896471663</v>
      </c>
      <c r="O13" s="833">
        <f t="shared" si="1"/>
        <v>61.287253073497503</v>
      </c>
      <c r="P13" s="848">
        <v>2156</v>
      </c>
      <c r="Q13" s="845">
        <v>972</v>
      </c>
      <c r="R13" s="486">
        <v>572</v>
      </c>
      <c r="S13" s="486">
        <v>612</v>
      </c>
      <c r="T13" s="489">
        <f t="shared" si="6"/>
        <v>45.083487940630796</v>
      </c>
      <c r="U13" s="488">
        <f t="shared" si="2"/>
        <v>26.530612244897959</v>
      </c>
      <c r="V13" s="488">
        <f t="shared" si="2"/>
        <v>28.385899814471244</v>
      </c>
    </row>
    <row r="14" spans="1:22" s="79" customFormat="1">
      <c r="A14" s="490" t="s">
        <v>12</v>
      </c>
      <c r="B14" s="849">
        <f t="shared" si="3"/>
        <v>58423</v>
      </c>
      <c r="C14" s="844">
        <f t="shared" si="3"/>
        <v>6907</v>
      </c>
      <c r="D14" s="442">
        <f t="shared" si="0"/>
        <v>16105</v>
      </c>
      <c r="E14" s="461">
        <f t="shared" si="0"/>
        <v>35411</v>
      </c>
      <c r="F14" s="462">
        <f t="shared" si="7"/>
        <v>11.822398712835698</v>
      </c>
      <c r="G14" s="462">
        <f t="shared" si="4"/>
        <v>27.566198243842322</v>
      </c>
      <c r="H14" s="463">
        <f t="shared" si="4"/>
        <v>60.611403043321978</v>
      </c>
      <c r="I14" s="849">
        <v>48934</v>
      </c>
      <c r="J14" s="844">
        <v>3878</v>
      </c>
      <c r="K14" s="442">
        <v>12765</v>
      </c>
      <c r="L14" s="461">
        <v>32291</v>
      </c>
      <c r="M14" s="462">
        <f t="shared" si="5"/>
        <v>7.9249601504066707</v>
      </c>
      <c r="N14" s="462">
        <f t="shared" si="1"/>
        <v>26.086156864347899</v>
      </c>
      <c r="O14" s="463">
        <f t="shared" si="1"/>
        <v>65.988882985245439</v>
      </c>
      <c r="P14" s="849">
        <v>9489</v>
      </c>
      <c r="Q14" s="844">
        <v>3029</v>
      </c>
      <c r="R14" s="442">
        <v>3340</v>
      </c>
      <c r="S14" s="442">
        <v>3120</v>
      </c>
      <c r="T14" s="460">
        <f t="shared" si="6"/>
        <v>31.921171883233217</v>
      </c>
      <c r="U14" s="462">
        <f t="shared" si="2"/>
        <v>35.198651069659604</v>
      </c>
      <c r="V14" s="462">
        <f t="shared" si="2"/>
        <v>32.880177047107182</v>
      </c>
    </row>
    <row r="15" spans="1:22" s="79" customFormat="1">
      <c r="A15" s="485" t="s">
        <v>21</v>
      </c>
      <c r="B15" s="848">
        <f t="shared" si="3"/>
        <v>22674</v>
      </c>
      <c r="C15" s="845">
        <f t="shared" si="3"/>
        <v>86</v>
      </c>
      <c r="D15" s="486">
        <f t="shared" si="0"/>
        <v>4516</v>
      </c>
      <c r="E15" s="487">
        <f t="shared" si="0"/>
        <v>18072</v>
      </c>
      <c r="F15" s="488">
        <f t="shared" si="7"/>
        <v>0.37928905354150128</v>
      </c>
      <c r="G15" s="488">
        <f t="shared" si="4"/>
        <v>19.917085648760697</v>
      </c>
      <c r="H15" s="833">
        <f t="shared" si="4"/>
        <v>79.703625297697798</v>
      </c>
      <c r="I15" s="848">
        <v>19480</v>
      </c>
      <c r="J15" s="845">
        <v>80</v>
      </c>
      <c r="K15" s="486">
        <v>3920</v>
      </c>
      <c r="L15" s="487">
        <v>15480</v>
      </c>
      <c r="M15" s="488">
        <f t="shared" si="5"/>
        <v>0.41067761806981523</v>
      </c>
      <c r="N15" s="488">
        <f t="shared" si="1"/>
        <v>20.123203285420946</v>
      </c>
      <c r="O15" s="833">
        <f t="shared" si="1"/>
        <v>79.466119096509232</v>
      </c>
      <c r="P15" s="848">
        <v>3194</v>
      </c>
      <c r="Q15" s="845">
        <v>6</v>
      </c>
      <c r="R15" s="486">
        <v>596</v>
      </c>
      <c r="S15" s="486">
        <v>2592</v>
      </c>
      <c r="T15" s="489">
        <f t="shared" si="6"/>
        <v>0.18785222291797118</v>
      </c>
      <c r="U15" s="488">
        <f t="shared" si="2"/>
        <v>18.659987476518474</v>
      </c>
      <c r="V15" s="488">
        <f t="shared" si="2"/>
        <v>81.152160300563565</v>
      </c>
    </row>
    <row r="16" spans="1:22" s="79" customFormat="1">
      <c r="A16" s="490" t="s">
        <v>13</v>
      </c>
      <c r="B16" s="849">
        <f t="shared" si="3"/>
        <v>73853</v>
      </c>
      <c r="C16" s="844">
        <f t="shared" si="3"/>
        <v>19195</v>
      </c>
      <c r="D16" s="442">
        <f t="shared" si="0"/>
        <v>24339</v>
      </c>
      <c r="E16" s="461">
        <f t="shared" si="0"/>
        <v>30319</v>
      </c>
      <c r="F16" s="462">
        <f t="shared" si="7"/>
        <v>25.990819601099481</v>
      </c>
      <c r="G16" s="462">
        <f t="shared" si="4"/>
        <v>32.956007203498842</v>
      </c>
      <c r="H16" s="463">
        <f t="shared" si="4"/>
        <v>41.053173195401676</v>
      </c>
      <c r="I16" s="849">
        <v>57616</v>
      </c>
      <c r="J16" s="844">
        <v>11118</v>
      </c>
      <c r="K16" s="442">
        <v>19396</v>
      </c>
      <c r="L16" s="461">
        <v>27102</v>
      </c>
      <c r="M16" s="462">
        <f t="shared" si="5"/>
        <v>19.296723132463207</v>
      </c>
      <c r="N16" s="462">
        <f t="shared" si="1"/>
        <v>33.664259927797836</v>
      </c>
      <c r="O16" s="463">
        <f t="shared" si="1"/>
        <v>47.039016939738957</v>
      </c>
      <c r="P16" s="849">
        <v>16237</v>
      </c>
      <c r="Q16" s="844">
        <v>8077</v>
      </c>
      <c r="R16" s="442">
        <v>4943</v>
      </c>
      <c r="S16" s="442">
        <v>3217</v>
      </c>
      <c r="T16" s="460">
        <f t="shared" si="6"/>
        <v>49.744410913346059</v>
      </c>
      <c r="U16" s="462">
        <f t="shared" si="2"/>
        <v>30.442815791094414</v>
      </c>
      <c r="V16" s="462">
        <f t="shared" si="2"/>
        <v>19.812773295559523</v>
      </c>
    </row>
    <row r="17" spans="1:23" s="79" customFormat="1">
      <c r="A17" s="485" t="s">
        <v>14</v>
      </c>
      <c r="B17" s="848">
        <f t="shared" si="3"/>
        <v>151736</v>
      </c>
      <c r="C17" s="845">
        <f t="shared" si="3"/>
        <v>21117</v>
      </c>
      <c r="D17" s="486">
        <f t="shared" si="0"/>
        <v>59179</v>
      </c>
      <c r="E17" s="487">
        <f t="shared" si="0"/>
        <v>71440</v>
      </c>
      <c r="F17" s="488">
        <f t="shared" si="7"/>
        <v>13.916934676016238</v>
      </c>
      <c r="G17" s="488">
        <f t="shared" si="4"/>
        <v>39.00129171719302</v>
      </c>
      <c r="H17" s="833">
        <f t="shared" si="4"/>
        <v>47.081773606790748</v>
      </c>
      <c r="I17" s="848">
        <v>100653</v>
      </c>
      <c r="J17" s="845">
        <v>8479</v>
      </c>
      <c r="K17" s="486">
        <v>37415</v>
      </c>
      <c r="L17" s="487">
        <v>54759</v>
      </c>
      <c r="M17" s="488">
        <f t="shared" si="5"/>
        <v>8.4239913365721844</v>
      </c>
      <c r="N17" s="488">
        <f t="shared" si="1"/>
        <v>37.172265108839284</v>
      </c>
      <c r="O17" s="833">
        <f t="shared" si="1"/>
        <v>54.403743554588537</v>
      </c>
      <c r="P17" s="848">
        <v>51083</v>
      </c>
      <c r="Q17" s="845">
        <v>12638</v>
      </c>
      <c r="R17" s="486">
        <v>21764</v>
      </c>
      <c r="S17" s="486">
        <v>16681</v>
      </c>
      <c r="T17" s="489">
        <f t="shared" si="6"/>
        <v>24.740128809975921</v>
      </c>
      <c r="U17" s="488">
        <f t="shared" si="2"/>
        <v>42.605171975021044</v>
      </c>
      <c r="V17" s="488">
        <f t="shared" si="2"/>
        <v>32.654699215003035</v>
      </c>
    </row>
    <row r="18" spans="1:23" s="79" customFormat="1">
      <c r="A18" s="490" t="s">
        <v>15</v>
      </c>
      <c r="B18" s="849">
        <f t="shared" si="3"/>
        <v>35831</v>
      </c>
      <c r="C18" s="844">
        <f t="shared" si="3"/>
        <v>3025</v>
      </c>
      <c r="D18" s="442">
        <f t="shared" si="0"/>
        <v>11569</v>
      </c>
      <c r="E18" s="461">
        <f t="shared" si="0"/>
        <v>21237</v>
      </c>
      <c r="F18" s="462">
        <f t="shared" si="7"/>
        <v>8.4424102034551076</v>
      </c>
      <c r="G18" s="462">
        <f t="shared" si="4"/>
        <v>32.287683849180873</v>
      </c>
      <c r="H18" s="463">
        <f t="shared" si="4"/>
        <v>59.269905947364009</v>
      </c>
      <c r="I18" s="849">
        <v>32829</v>
      </c>
      <c r="J18" s="844">
        <v>1742</v>
      </c>
      <c r="K18" s="442">
        <v>10418</v>
      </c>
      <c r="L18" s="461">
        <v>20669</v>
      </c>
      <c r="M18" s="462">
        <f t="shared" si="5"/>
        <v>5.3062840781016787</v>
      </c>
      <c r="N18" s="462">
        <f t="shared" si="1"/>
        <v>31.734137500380761</v>
      </c>
      <c r="O18" s="463">
        <f t="shared" si="1"/>
        <v>62.959578421517563</v>
      </c>
      <c r="P18" s="849">
        <v>3002</v>
      </c>
      <c r="Q18" s="844">
        <v>1283</v>
      </c>
      <c r="R18" s="442">
        <v>1151</v>
      </c>
      <c r="S18" s="442">
        <v>568</v>
      </c>
      <c r="T18" s="460">
        <f t="shared" si="6"/>
        <v>42.738174550299803</v>
      </c>
      <c r="U18" s="462">
        <f t="shared" si="2"/>
        <v>38.341105929380412</v>
      </c>
      <c r="V18" s="462">
        <f t="shared" si="2"/>
        <v>18.920719520319786</v>
      </c>
    </row>
    <row r="19" spans="1:23" s="79" customFormat="1">
      <c r="A19" s="485" t="s">
        <v>16</v>
      </c>
      <c r="B19" s="848">
        <f t="shared" si="3"/>
        <v>7321</v>
      </c>
      <c r="C19" s="845">
        <f t="shared" si="3"/>
        <v>343</v>
      </c>
      <c r="D19" s="486">
        <f t="shared" si="0"/>
        <v>1130</v>
      </c>
      <c r="E19" s="487">
        <f t="shared" si="0"/>
        <v>5848</v>
      </c>
      <c r="F19" s="488">
        <f t="shared" si="7"/>
        <v>4.6851523015981424</v>
      </c>
      <c r="G19" s="488">
        <f t="shared" si="4"/>
        <v>15.43504985657697</v>
      </c>
      <c r="H19" s="833">
        <f t="shared" si="4"/>
        <v>79.879797841824882</v>
      </c>
      <c r="I19" s="848">
        <v>6584</v>
      </c>
      <c r="J19" s="845">
        <v>85</v>
      </c>
      <c r="K19" s="486">
        <v>804</v>
      </c>
      <c r="L19" s="487">
        <v>5695</v>
      </c>
      <c r="M19" s="488">
        <f t="shared" si="5"/>
        <v>1.2910085054678007</v>
      </c>
      <c r="N19" s="488">
        <f t="shared" si="1"/>
        <v>12.21142162818955</v>
      </c>
      <c r="O19" s="833">
        <f t="shared" si="1"/>
        <v>86.497569866342644</v>
      </c>
      <c r="P19" s="848">
        <v>737</v>
      </c>
      <c r="Q19" s="845">
        <v>258</v>
      </c>
      <c r="R19" s="486">
        <v>326</v>
      </c>
      <c r="S19" s="486">
        <v>153</v>
      </c>
      <c r="T19" s="489">
        <f t="shared" si="6"/>
        <v>35.006784260515609</v>
      </c>
      <c r="U19" s="488">
        <f t="shared" si="2"/>
        <v>44.233378561736771</v>
      </c>
      <c r="V19" s="488">
        <f t="shared" si="2"/>
        <v>20.759837177747624</v>
      </c>
    </row>
    <row r="20" spans="1:23" s="79" customFormat="1">
      <c r="A20" s="490" t="s">
        <v>17</v>
      </c>
      <c r="B20" s="849">
        <f t="shared" si="3"/>
        <v>57015</v>
      </c>
      <c r="C20" s="844">
        <f t="shared" si="3"/>
        <v>1534</v>
      </c>
      <c r="D20" s="442">
        <f t="shared" si="0"/>
        <v>6391</v>
      </c>
      <c r="E20" s="461">
        <f t="shared" si="0"/>
        <v>49090</v>
      </c>
      <c r="F20" s="462">
        <f t="shared" si="7"/>
        <v>2.690520038586337</v>
      </c>
      <c r="G20" s="462">
        <f t="shared" si="4"/>
        <v>11.209330877839164</v>
      </c>
      <c r="H20" s="463">
        <f t="shared" si="4"/>
        <v>86.100149083574493</v>
      </c>
      <c r="I20" s="849">
        <v>50036</v>
      </c>
      <c r="J20" s="844">
        <v>1479</v>
      </c>
      <c r="K20" s="442">
        <v>6025</v>
      </c>
      <c r="L20" s="461">
        <v>42532</v>
      </c>
      <c r="M20" s="462">
        <f t="shared" si="5"/>
        <v>2.9558717723239267</v>
      </c>
      <c r="N20" s="462">
        <f t="shared" si="1"/>
        <v>12.041330242225598</v>
      </c>
      <c r="O20" s="463">
        <f t="shared" si="1"/>
        <v>85.002797985450471</v>
      </c>
      <c r="P20" s="849">
        <v>6979</v>
      </c>
      <c r="Q20" s="844">
        <v>55</v>
      </c>
      <c r="R20" s="442">
        <v>366</v>
      </c>
      <c r="S20" s="442">
        <v>6558</v>
      </c>
      <c r="T20" s="460">
        <f t="shared" si="6"/>
        <v>0.78807852127812006</v>
      </c>
      <c r="U20" s="462">
        <f t="shared" si="2"/>
        <v>5.2443043415962167</v>
      </c>
      <c r="V20" s="462">
        <f t="shared" si="2"/>
        <v>93.967617137125657</v>
      </c>
    </row>
    <row r="21" spans="1:23" s="79" customFormat="1">
      <c r="A21" s="485" t="s">
        <v>18</v>
      </c>
      <c r="B21" s="848">
        <f t="shared" si="3"/>
        <v>30603</v>
      </c>
      <c r="C21" s="845">
        <f t="shared" si="3"/>
        <v>2326</v>
      </c>
      <c r="D21" s="486">
        <f t="shared" si="0"/>
        <v>2809</v>
      </c>
      <c r="E21" s="487">
        <f t="shared" si="0"/>
        <v>25468</v>
      </c>
      <c r="F21" s="488">
        <f t="shared" si="7"/>
        <v>7.6005620364016604</v>
      </c>
      <c r="G21" s="488">
        <f t="shared" si="4"/>
        <v>9.1788386759468032</v>
      </c>
      <c r="H21" s="833">
        <f t="shared" si="4"/>
        <v>83.220599287651538</v>
      </c>
      <c r="I21" s="848">
        <v>29950</v>
      </c>
      <c r="J21" s="845">
        <v>2313</v>
      </c>
      <c r="K21" s="486">
        <v>2773</v>
      </c>
      <c r="L21" s="487">
        <v>24864</v>
      </c>
      <c r="M21" s="488">
        <f t="shared" si="5"/>
        <v>7.7228714524207014</v>
      </c>
      <c r="N21" s="488">
        <f t="shared" si="1"/>
        <v>9.258764607679467</v>
      </c>
      <c r="O21" s="833">
        <f t="shared" si="1"/>
        <v>83.018363939899828</v>
      </c>
      <c r="P21" s="848">
        <v>653</v>
      </c>
      <c r="Q21" s="845">
        <v>13</v>
      </c>
      <c r="R21" s="486">
        <v>36</v>
      </c>
      <c r="S21" s="486">
        <v>604</v>
      </c>
      <c r="T21" s="489">
        <f t="shared" si="6"/>
        <v>1.9908116385911179</v>
      </c>
      <c r="U21" s="488">
        <f t="shared" si="2"/>
        <v>5.5130168453292496</v>
      </c>
      <c r="V21" s="488">
        <f t="shared" si="2"/>
        <v>92.496171516079627</v>
      </c>
    </row>
    <row r="22" spans="1:23" s="79" customFormat="1">
      <c r="A22" s="490" t="s">
        <v>19</v>
      </c>
      <c r="B22" s="849">
        <f t="shared" si="3"/>
        <v>27038</v>
      </c>
      <c r="C22" s="844">
        <f t="shared" si="3"/>
        <v>5767</v>
      </c>
      <c r="D22" s="442">
        <f t="shared" si="0"/>
        <v>9307</v>
      </c>
      <c r="E22" s="461">
        <f t="shared" si="0"/>
        <v>11964</v>
      </c>
      <c r="F22" s="462">
        <f t="shared" si="7"/>
        <v>21.329240328426657</v>
      </c>
      <c r="G22" s="462">
        <f t="shared" si="4"/>
        <v>34.421924698572383</v>
      </c>
      <c r="H22" s="463">
        <f t="shared" si="4"/>
        <v>44.24883497300096</v>
      </c>
      <c r="I22" s="849">
        <v>20569</v>
      </c>
      <c r="J22" s="844">
        <v>3278</v>
      </c>
      <c r="K22" s="442">
        <v>6901</v>
      </c>
      <c r="L22" s="461">
        <v>10390</v>
      </c>
      <c r="M22" s="462">
        <f t="shared" si="5"/>
        <v>15.936603626817055</v>
      </c>
      <c r="N22" s="462">
        <f t="shared" si="1"/>
        <v>33.550488599348533</v>
      </c>
      <c r="O22" s="463">
        <f t="shared" si="1"/>
        <v>50.512907773834414</v>
      </c>
      <c r="P22" s="849">
        <v>6469</v>
      </c>
      <c r="Q22" s="844">
        <v>2489</v>
      </c>
      <c r="R22" s="442">
        <v>2406</v>
      </c>
      <c r="S22" s="442">
        <v>1574</v>
      </c>
      <c r="T22" s="460">
        <f t="shared" si="6"/>
        <v>38.475807698253206</v>
      </c>
      <c r="U22" s="462">
        <f t="shared" si="2"/>
        <v>37.192765496985622</v>
      </c>
      <c r="V22" s="462">
        <f t="shared" si="2"/>
        <v>24.331426804761168</v>
      </c>
    </row>
    <row r="23" spans="1:23" s="79" customFormat="1" ht="14.5" thickBot="1">
      <c r="A23" s="485" t="s">
        <v>20</v>
      </c>
      <c r="B23" s="850">
        <f t="shared" si="3"/>
        <v>28791</v>
      </c>
      <c r="C23" s="846">
        <f t="shared" si="3"/>
        <v>568</v>
      </c>
      <c r="D23" s="491">
        <f t="shared" si="0"/>
        <v>949</v>
      </c>
      <c r="E23" s="492">
        <f t="shared" si="0"/>
        <v>27274</v>
      </c>
      <c r="F23" s="493">
        <f t="shared" si="7"/>
        <v>1.9728387343266995</v>
      </c>
      <c r="G23" s="493">
        <f t="shared" si="4"/>
        <v>3.296168941683165</v>
      </c>
      <c r="H23" s="834">
        <f t="shared" si="4"/>
        <v>94.730992323990137</v>
      </c>
      <c r="I23" s="850">
        <v>27789</v>
      </c>
      <c r="J23" s="846">
        <v>526</v>
      </c>
      <c r="K23" s="491">
        <v>843</v>
      </c>
      <c r="L23" s="492">
        <v>26420</v>
      </c>
      <c r="M23" s="493">
        <f t="shared" si="5"/>
        <v>1.8928352945410054</v>
      </c>
      <c r="N23" s="493">
        <f t="shared" si="1"/>
        <v>3.0335744359278851</v>
      </c>
      <c r="O23" s="834">
        <f t="shared" si="1"/>
        <v>95.07359026953111</v>
      </c>
      <c r="P23" s="850">
        <v>1002</v>
      </c>
      <c r="Q23" s="846">
        <v>42</v>
      </c>
      <c r="R23" s="491">
        <v>106</v>
      </c>
      <c r="S23" s="491">
        <v>854</v>
      </c>
      <c r="T23" s="494">
        <f t="shared" si="6"/>
        <v>4.1916167664670656</v>
      </c>
      <c r="U23" s="493">
        <f t="shared" si="2"/>
        <v>10.578842315369261</v>
      </c>
      <c r="V23" s="493">
        <f t="shared" si="2"/>
        <v>85.229540918163664</v>
      </c>
    </row>
    <row r="24" spans="1:23" s="79" customFormat="1">
      <c r="A24" s="495" t="s">
        <v>26</v>
      </c>
      <c r="B24" s="653">
        <f t="shared" si="3"/>
        <v>601370</v>
      </c>
      <c r="C24" s="126">
        <f t="shared" si="3"/>
        <v>115192</v>
      </c>
      <c r="D24" s="124">
        <f t="shared" si="3"/>
        <v>216464</v>
      </c>
      <c r="E24" s="124">
        <f t="shared" si="3"/>
        <v>269714</v>
      </c>
      <c r="F24" s="182">
        <f t="shared" si="7"/>
        <v>19.154929577464788</v>
      </c>
      <c r="G24" s="481">
        <f t="shared" si="4"/>
        <v>35.99514442024045</v>
      </c>
      <c r="H24" s="184">
        <f t="shared" si="4"/>
        <v>44.849926002294758</v>
      </c>
      <c r="I24" s="653">
        <f>SUM(I8:I9,I12,I13,I14,I16,I17,I18,I19,I22)</f>
        <v>486609</v>
      </c>
      <c r="J24" s="126">
        <f>SUM(J8:J9,J12,J13,J14,J16,J17,J18,J19,J22)</f>
        <v>73870</v>
      </c>
      <c r="K24" s="124">
        <f>SUM(K8:K9,K12,K13,K14,K16,K17,K18,K19,K22)</f>
        <v>173967</v>
      </c>
      <c r="L24" s="124">
        <f>SUM(L8:L9,L12,L13,L14,L16,L17,L18,L19,L22)</f>
        <v>238772</v>
      </c>
      <c r="M24" s="182">
        <f t="shared" si="5"/>
        <v>15.180565916372283</v>
      </c>
      <c r="N24" s="481">
        <f t="shared" si="5"/>
        <v>35.750880070035699</v>
      </c>
      <c r="O24" s="184">
        <f t="shared" si="5"/>
        <v>49.068554013592021</v>
      </c>
      <c r="P24" s="653">
        <f t="shared" ref="P24" si="8">SUM(P8:P9,P12,P13,P14,P16,P17,P18,P19,P22)</f>
        <v>114761</v>
      </c>
      <c r="Q24" s="126">
        <f>SUM(Q8:Q9,Q12,Q13,Q14,Q16,Q17,Q18,Q19,Q22)</f>
        <v>41322</v>
      </c>
      <c r="R24" s="124">
        <f>SUM(R8:R9,R12,R13,R14,R16,R17,R18,R19,R22)</f>
        <v>42497</v>
      </c>
      <c r="S24" s="124">
        <f>SUM(S8:S9,S12,S13,S14,S16,S17,S18,S19,S22)</f>
        <v>30942</v>
      </c>
      <c r="T24" s="481">
        <f t="shared" si="6"/>
        <v>36.007005864361588</v>
      </c>
      <c r="U24" s="481">
        <f t="shared" si="6"/>
        <v>37.030872857503851</v>
      </c>
      <c r="V24" s="182">
        <f t="shared" si="6"/>
        <v>26.96212127813456</v>
      </c>
    </row>
    <row r="25" spans="1:23" s="79" customFormat="1">
      <c r="A25" s="496" t="s">
        <v>25</v>
      </c>
      <c r="B25" s="654">
        <f>SUM(I25,P25)</f>
        <v>227793</v>
      </c>
      <c r="C25" s="138">
        <f t="shared" ref="C25:E26" si="9">SUM(J25,Q25)</f>
        <v>5182</v>
      </c>
      <c r="D25" s="136">
        <f t="shared" si="9"/>
        <v>42445</v>
      </c>
      <c r="E25" s="136">
        <f t="shared" si="9"/>
        <v>180166</v>
      </c>
      <c r="F25" s="188">
        <f t="shared" si="7"/>
        <v>2.2748723621884781</v>
      </c>
      <c r="G25" s="482">
        <f t="shared" si="4"/>
        <v>18.633145004455802</v>
      </c>
      <c r="H25" s="190">
        <f t="shared" si="4"/>
        <v>79.091982633355713</v>
      </c>
      <c r="I25" s="654">
        <f>SUM(I10,I11,I15,I20,I21,I23)</f>
        <v>208439</v>
      </c>
      <c r="J25" s="138">
        <f>SUM(J10,J11,J15,J20,J21,J23)</f>
        <v>5011</v>
      </c>
      <c r="K25" s="136">
        <f>SUM(K10,K11,K15,K20,K21,K23)</f>
        <v>38910</v>
      </c>
      <c r="L25" s="136">
        <f>SUM(L10,L11,L15,L20,L21,L23)</f>
        <v>164518</v>
      </c>
      <c r="M25" s="188">
        <f t="shared" si="5"/>
        <v>2.4040606604330281</v>
      </c>
      <c r="N25" s="482">
        <f t="shared" si="5"/>
        <v>18.667331929245488</v>
      </c>
      <c r="O25" s="190">
        <f t="shared" si="5"/>
        <v>78.92860741032149</v>
      </c>
      <c r="P25" s="654">
        <f t="shared" ref="P25" si="10">SUM(P10,P11,P15,P20,P21,P23)</f>
        <v>19354</v>
      </c>
      <c r="Q25" s="138">
        <f>SUM(Q10,Q11,Q15,Q20,Q21,Q23)</f>
        <v>171</v>
      </c>
      <c r="R25" s="136">
        <f>SUM(R10,R11,R15,R20,R21,R23)</f>
        <v>3535</v>
      </c>
      <c r="S25" s="136">
        <f>SUM(S10,S11,S15,S20,S21,S23)</f>
        <v>15648</v>
      </c>
      <c r="T25" s="482">
        <f t="shared" si="6"/>
        <v>0.88353828665908851</v>
      </c>
      <c r="U25" s="482">
        <f t="shared" si="6"/>
        <v>18.264958148186423</v>
      </c>
      <c r="V25" s="188">
        <f t="shared" si="6"/>
        <v>80.851503565154488</v>
      </c>
    </row>
    <row r="26" spans="1:23" s="79" customFormat="1" ht="14.5" thickBot="1">
      <c r="A26" s="497" t="s">
        <v>24</v>
      </c>
      <c r="B26" s="655">
        <f>SUM(I26,P26)</f>
        <v>829163</v>
      </c>
      <c r="C26" s="150">
        <f t="shared" si="9"/>
        <v>120374</v>
      </c>
      <c r="D26" s="148">
        <f t="shared" si="9"/>
        <v>258909</v>
      </c>
      <c r="E26" s="148">
        <f t="shared" si="9"/>
        <v>449880</v>
      </c>
      <c r="F26" s="193">
        <f t="shared" si="7"/>
        <v>14.517531534812816</v>
      </c>
      <c r="G26" s="483">
        <f t="shared" si="4"/>
        <v>31.225344112074467</v>
      </c>
      <c r="H26" s="195">
        <f t="shared" si="4"/>
        <v>54.257124353112715</v>
      </c>
      <c r="I26" s="655">
        <f>SUM(I8:I23)</f>
        <v>695048</v>
      </c>
      <c r="J26" s="150">
        <f>SUM(J8:J23)</f>
        <v>78881</v>
      </c>
      <c r="K26" s="148">
        <f>SUM(K8:K23)</f>
        <v>212877</v>
      </c>
      <c r="L26" s="148">
        <f>SUM(L8:L23)</f>
        <v>403290</v>
      </c>
      <c r="M26" s="193">
        <f t="shared" si="5"/>
        <v>11.349000356809889</v>
      </c>
      <c r="N26" s="483">
        <f t="shared" si="5"/>
        <v>30.627668880422647</v>
      </c>
      <c r="O26" s="195">
        <f t="shared" si="5"/>
        <v>58.023330762767465</v>
      </c>
      <c r="P26" s="655">
        <f t="shared" ref="P26" si="11">SUM(P8:P23)</f>
        <v>134115</v>
      </c>
      <c r="Q26" s="150">
        <f>SUM(Q8:Q23)</f>
        <v>41493</v>
      </c>
      <c r="R26" s="148">
        <f>SUM(R8:R23)</f>
        <v>46032</v>
      </c>
      <c r="S26" s="148">
        <f>SUM(S8:S23)</f>
        <v>46590</v>
      </c>
      <c r="T26" s="483">
        <f t="shared" si="6"/>
        <v>30.938373783693102</v>
      </c>
      <c r="U26" s="483">
        <f t="shared" si="6"/>
        <v>34.322782686500389</v>
      </c>
      <c r="V26" s="193">
        <f t="shared" si="6"/>
        <v>34.738843529806509</v>
      </c>
    </row>
    <row r="27" spans="1:23" s="79" customFormat="1">
      <c r="A27" s="1066" t="s">
        <v>23</v>
      </c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238"/>
      <c r="U27" s="238"/>
      <c r="V27" s="238"/>
    </row>
    <row r="28" spans="1:23" s="79" customFormat="1" ht="14.15" customHeight="1">
      <c r="A28" s="1222" t="s">
        <v>103</v>
      </c>
      <c r="B28" s="1222"/>
      <c r="C28" s="1222"/>
      <c r="D28" s="1222"/>
      <c r="E28" s="1222"/>
      <c r="F28" s="1222"/>
      <c r="G28" s="1222"/>
      <c r="H28" s="1222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</row>
    <row r="29" spans="1:23" s="79" customFormat="1" ht="17.25" customHeight="1">
      <c r="A29" s="343"/>
      <c r="B29" s="343"/>
      <c r="C29" s="343"/>
      <c r="D29" s="343"/>
      <c r="E29" s="343"/>
      <c r="F29" s="343"/>
      <c r="G29" s="343"/>
      <c r="H29" s="343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343"/>
      <c r="U29" s="343"/>
      <c r="V29" s="343"/>
      <c r="W29" s="84"/>
    </row>
    <row r="30" spans="1:23" s="79" customFormat="1" ht="23.5">
      <c r="A30" s="1182">
        <v>2019</v>
      </c>
      <c r="B30" s="1182"/>
      <c r="C30" s="1182"/>
      <c r="D30" s="1182"/>
      <c r="E30" s="1182"/>
      <c r="F30" s="1182"/>
      <c r="G30" s="1182"/>
      <c r="H30" s="1182"/>
      <c r="I30" s="1182"/>
      <c r="J30" s="1182"/>
      <c r="K30" s="1182"/>
      <c r="L30" s="1182"/>
      <c r="M30" s="1182"/>
      <c r="N30" s="1182"/>
      <c r="O30" s="1182"/>
      <c r="P30" s="1182"/>
      <c r="Q30" s="1182"/>
      <c r="R30" s="1182"/>
      <c r="S30" s="1182"/>
      <c r="T30" s="1182"/>
      <c r="U30" s="1182"/>
      <c r="V30" s="1182"/>
      <c r="W30" s="84"/>
    </row>
    <row r="31" spans="1:23" s="79" customFormat="1" ht="14.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spans="1:23" s="79" customFormat="1" ht="15" customHeight="1">
      <c r="A32" s="1232" t="s">
        <v>566</v>
      </c>
      <c r="B32" s="1232"/>
      <c r="C32" s="1232"/>
      <c r="D32" s="1232"/>
      <c r="E32" s="1232"/>
      <c r="F32" s="1232"/>
      <c r="G32" s="1232"/>
      <c r="H32" s="1232"/>
      <c r="I32" s="1232"/>
      <c r="J32" s="1232"/>
      <c r="K32" s="1232"/>
      <c r="L32" s="1232"/>
      <c r="M32" s="1232"/>
      <c r="N32" s="1232"/>
      <c r="O32" s="1232"/>
      <c r="P32" s="1232"/>
      <c r="Q32" s="1232"/>
      <c r="R32" s="1232"/>
      <c r="S32" s="1232"/>
      <c r="T32" s="1232"/>
      <c r="U32" s="1232"/>
      <c r="V32" s="1232"/>
    </row>
    <row r="33" spans="1:22" s="79" customFormat="1" ht="14.5">
      <c r="A33" s="1225" t="s">
        <v>5</v>
      </c>
      <c r="B33" s="1227" t="s">
        <v>35</v>
      </c>
      <c r="C33" s="1228"/>
      <c r="D33" s="1228"/>
      <c r="E33" s="1228"/>
      <c r="F33" s="1228"/>
      <c r="G33" s="1228"/>
      <c r="H33" s="1228"/>
      <c r="I33" s="1228"/>
      <c r="J33" s="1228"/>
      <c r="K33" s="1228"/>
      <c r="L33" s="1228"/>
      <c r="M33" s="1228"/>
      <c r="N33" s="1228"/>
      <c r="O33" s="1228"/>
      <c r="P33" s="1228"/>
      <c r="Q33" s="1228"/>
      <c r="R33" s="1228"/>
      <c r="S33" s="1228"/>
      <c r="T33" s="1228"/>
      <c r="U33" s="1228"/>
      <c r="V33" s="1228"/>
    </row>
    <row r="34" spans="1:22" s="79" customFormat="1" ht="24" customHeight="1">
      <c r="A34" s="1225"/>
      <c r="B34" s="1229" t="s">
        <v>94</v>
      </c>
      <c r="C34" s="1230" t="s">
        <v>31</v>
      </c>
      <c r="D34" s="1220"/>
      <c r="E34" s="1220"/>
      <c r="F34" s="1220"/>
      <c r="G34" s="1220"/>
      <c r="H34" s="1231"/>
      <c r="I34" s="1229" t="s">
        <v>56</v>
      </c>
      <c r="J34" s="1230" t="s">
        <v>31</v>
      </c>
      <c r="K34" s="1220"/>
      <c r="L34" s="1220"/>
      <c r="M34" s="1220"/>
      <c r="N34" s="1220"/>
      <c r="O34" s="1231"/>
      <c r="P34" s="1229" t="s">
        <v>59</v>
      </c>
      <c r="Q34" s="1230" t="s">
        <v>31</v>
      </c>
      <c r="R34" s="1233"/>
      <c r="S34" s="1233"/>
      <c r="T34" s="1233"/>
      <c r="U34" s="1233"/>
      <c r="V34" s="1233"/>
    </row>
    <row r="35" spans="1:22" s="79" customFormat="1" ht="58">
      <c r="A35" s="1225"/>
      <c r="B35" s="1229"/>
      <c r="C35" s="843" t="s">
        <v>32</v>
      </c>
      <c r="D35" s="757" t="s">
        <v>33</v>
      </c>
      <c r="E35" s="757" t="s">
        <v>34</v>
      </c>
      <c r="F35" s="757" t="s">
        <v>32</v>
      </c>
      <c r="G35" s="757" t="s">
        <v>33</v>
      </c>
      <c r="H35" s="835" t="s">
        <v>34</v>
      </c>
      <c r="I35" s="1229"/>
      <c r="J35" s="843" t="s">
        <v>32</v>
      </c>
      <c r="K35" s="757" t="s">
        <v>33</v>
      </c>
      <c r="L35" s="757" t="s">
        <v>34</v>
      </c>
      <c r="M35" s="757" t="s">
        <v>32</v>
      </c>
      <c r="N35" s="757" t="s">
        <v>33</v>
      </c>
      <c r="O35" s="835" t="s">
        <v>34</v>
      </c>
      <c r="P35" s="1229"/>
      <c r="Q35" s="843" t="s">
        <v>32</v>
      </c>
      <c r="R35" s="757" t="s">
        <v>33</v>
      </c>
      <c r="S35" s="757" t="s">
        <v>34</v>
      </c>
      <c r="T35" s="757" t="s">
        <v>32</v>
      </c>
      <c r="U35" s="757" t="s">
        <v>33</v>
      </c>
      <c r="V35" s="757" t="s">
        <v>34</v>
      </c>
    </row>
    <row r="36" spans="1:22" s="79" customFormat="1" ht="15" thickBot="1">
      <c r="A36" s="1226"/>
      <c r="B36" s="1234" t="s">
        <v>3</v>
      </c>
      <c r="C36" s="1224"/>
      <c r="D36" s="1224"/>
      <c r="E36" s="1224"/>
      <c r="F36" s="1224" t="s">
        <v>43</v>
      </c>
      <c r="G36" s="1224"/>
      <c r="H36" s="1224"/>
      <c r="I36" s="1224" t="s">
        <v>3</v>
      </c>
      <c r="J36" s="1224"/>
      <c r="K36" s="1224"/>
      <c r="L36" s="1224"/>
      <c r="M36" s="1224" t="s">
        <v>43</v>
      </c>
      <c r="N36" s="1224"/>
      <c r="O36" s="1224"/>
      <c r="P36" s="1224" t="s">
        <v>3</v>
      </c>
      <c r="Q36" s="1224"/>
      <c r="R36" s="1224"/>
      <c r="S36" s="1224"/>
      <c r="T36" s="1224" t="s">
        <v>43</v>
      </c>
      <c r="U36" s="1224"/>
      <c r="V36" s="1224"/>
    </row>
    <row r="37" spans="1:22" s="79" customFormat="1">
      <c r="A37" s="490" t="s">
        <v>6</v>
      </c>
      <c r="B37" s="847">
        <v>96465</v>
      </c>
      <c r="C37" s="844">
        <v>19394</v>
      </c>
      <c r="D37" s="442">
        <v>43829</v>
      </c>
      <c r="E37" s="461">
        <v>33242</v>
      </c>
      <c r="F37" s="462">
        <v>20.104701186959002</v>
      </c>
      <c r="G37" s="462">
        <v>45.435131913129112</v>
      </c>
      <c r="H37" s="851">
        <v>34.46016689991189</v>
      </c>
      <c r="I37" s="847">
        <f>SUM(J37:L37)</f>
        <v>81695</v>
      </c>
      <c r="J37" s="844">
        <v>10595</v>
      </c>
      <c r="K37" s="442">
        <v>39880</v>
      </c>
      <c r="L37" s="461">
        <v>31220</v>
      </c>
      <c r="M37" s="462">
        <f>J37/$I37*100</f>
        <v>12.968969949201298</v>
      </c>
      <c r="N37" s="462">
        <f t="shared" ref="N37:O55" si="12">K37/$I37*100</f>
        <v>48.815716996144189</v>
      </c>
      <c r="O37" s="851">
        <f>L37/$I37*100</f>
        <v>38.215313054654509</v>
      </c>
      <c r="P37" s="847">
        <f>SUM(Q37:S37)</f>
        <v>14770</v>
      </c>
      <c r="Q37" s="844">
        <v>8799</v>
      </c>
      <c r="R37" s="442">
        <v>3949</v>
      </c>
      <c r="S37" s="442">
        <v>2022</v>
      </c>
      <c r="T37" s="460">
        <f>Q37/$P37*100</f>
        <v>59.573459715639807</v>
      </c>
      <c r="U37" s="462">
        <f t="shared" ref="U37:V55" si="13">R37/$P37*100</f>
        <v>26.736628300609343</v>
      </c>
      <c r="V37" s="462">
        <f t="shared" si="13"/>
        <v>13.689911983750847</v>
      </c>
    </row>
    <row r="38" spans="1:22" s="79" customFormat="1">
      <c r="A38" s="485" t="s">
        <v>7</v>
      </c>
      <c r="B38" s="848">
        <v>109549</v>
      </c>
      <c r="C38" s="845">
        <v>29491</v>
      </c>
      <c r="D38" s="486">
        <v>41521</v>
      </c>
      <c r="E38" s="487">
        <v>38537</v>
      </c>
      <c r="F38" s="488">
        <v>26.920373531479065</v>
      </c>
      <c r="G38" s="488">
        <v>37.901760855872709</v>
      </c>
      <c r="H38" s="833">
        <v>35.177865612648226</v>
      </c>
      <c r="I38" s="848">
        <f t="shared" ref="I38:I52" si="14">SUM(J38:L38)</f>
        <v>100607</v>
      </c>
      <c r="J38" s="845">
        <v>25898</v>
      </c>
      <c r="K38" s="486">
        <v>38460</v>
      </c>
      <c r="L38" s="487">
        <v>36249</v>
      </c>
      <c r="M38" s="488">
        <f t="shared" ref="M38:M55" si="15">J38/$I38*100</f>
        <v>25.741747592115853</v>
      </c>
      <c r="N38" s="488">
        <f t="shared" si="12"/>
        <v>38.227956305227274</v>
      </c>
      <c r="O38" s="833">
        <f t="shared" si="12"/>
        <v>36.03029610265687</v>
      </c>
      <c r="P38" s="848">
        <f t="shared" ref="P38:P52" si="16">SUM(Q38:S38)</f>
        <v>8942</v>
      </c>
      <c r="Q38" s="845">
        <v>3593</v>
      </c>
      <c r="R38" s="486">
        <v>3061</v>
      </c>
      <c r="S38" s="486">
        <v>2288</v>
      </c>
      <c r="T38" s="489">
        <f t="shared" ref="T38:T55" si="17">Q38/$P38*100</f>
        <v>40.181167524043836</v>
      </c>
      <c r="U38" s="488">
        <f t="shared" si="13"/>
        <v>34.231715499888168</v>
      </c>
      <c r="V38" s="488">
        <f t="shared" si="13"/>
        <v>25.587116976067993</v>
      </c>
    </row>
    <row r="39" spans="1:22" s="79" customFormat="1">
      <c r="A39" s="490" t="s">
        <v>8</v>
      </c>
      <c r="B39" s="849">
        <v>51951</v>
      </c>
      <c r="C39" s="844">
        <v>735</v>
      </c>
      <c r="D39" s="442">
        <v>15339</v>
      </c>
      <c r="E39" s="461">
        <v>35877</v>
      </c>
      <c r="F39" s="462">
        <v>1.4147947104001848</v>
      </c>
      <c r="G39" s="462">
        <v>29.525899405208754</v>
      </c>
      <c r="H39" s="463">
        <v>69.059305884391065</v>
      </c>
      <c r="I39" s="849">
        <f t="shared" si="14"/>
        <v>47692</v>
      </c>
      <c r="J39" s="844">
        <v>697</v>
      </c>
      <c r="K39" s="442">
        <v>14007</v>
      </c>
      <c r="L39" s="461">
        <v>32988</v>
      </c>
      <c r="M39" s="462">
        <f t="shared" si="15"/>
        <v>1.4614610416841398</v>
      </c>
      <c r="N39" s="462">
        <f t="shared" si="12"/>
        <v>29.369705611003944</v>
      </c>
      <c r="O39" s="463">
        <f t="shared" si="12"/>
        <v>69.168833347311917</v>
      </c>
      <c r="P39" s="849">
        <f t="shared" si="16"/>
        <v>4259</v>
      </c>
      <c r="Q39" s="844">
        <v>38</v>
      </c>
      <c r="R39" s="442">
        <v>1332</v>
      </c>
      <c r="S39" s="442">
        <v>2889</v>
      </c>
      <c r="T39" s="460">
        <f t="shared" si="17"/>
        <v>0.89222822258746182</v>
      </c>
      <c r="U39" s="462">
        <f t="shared" si="13"/>
        <v>31.274947170697349</v>
      </c>
      <c r="V39" s="462">
        <f t="shared" si="13"/>
        <v>67.832824606715192</v>
      </c>
    </row>
    <row r="40" spans="1:22" s="79" customFormat="1">
      <c r="A40" s="485" t="s">
        <v>9</v>
      </c>
      <c r="B40" s="848">
        <v>36529</v>
      </c>
      <c r="C40" s="845">
        <v>391</v>
      </c>
      <c r="D40" s="486">
        <v>10725</v>
      </c>
      <c r="E40" s="487">
        <v>25413</v>
      </c>
      <c r="F40" s="488">
        <v>1.0703824358728682</v>
      </c>
      <c r="G40" s="488">
        <v>29.360234334364478</v>
      </c>
      <c r="H40" s="833">
        <v>69.56938322976265</v>
      </c>
      <c r="I40" s="848">
        <f t="shared" si="14"/>
        <v>32907</v>
      </c>
      <c r="J40" s="845">
        <v>348</v>
      </c>
      <c r="K40" s="486">
        <v>9729</v>
      </c>
      <c r="L40" s="487">
        <v>22830</v>
      </c>
      <c r="M40" s="488">
        <f t="shared" si="15"/>
        <v>1.0575257543987602</v>
      </c>
      <c r="N40" s="488">
        <f t="shared" si="12"/>
        <v>29.565138116510166</v>
      </c>
      <c r="O40" s="833">
        <f t="shared" si="12"/>
        <v>69.377336129091077</v>
      </c>
      <c r="P40" s="848">
        <f t="shared" si="16"/>
        <v>3622</v>
      </c>
      <c r="Q40" s="845">
        <v>43</v>
      </c>
      <c r="R40" s="486">
        <v>996</v>
      </c>
      <c r="S40" s="486">
        <v>2583</v>
      </c>
      <c r="T40" s="489">
        <f t="shared" si="17"/>
        <v>1.1871893981225841</v>
      </c>
      <c r="U40" s="488">
        <f t="shared" si="13"/>
        <v>27.498619547211483</v>
      </c>
      <c r="V40" s="488">
        <f t="shared" si="13"/>
        <v>71.314191054665926</v>
      </c>
    </row>
    <row r="41" spans="1:22" s="79" customFormat="1">
      <c r="A41" s="490" t="s">
        <v>10</v>
      </c>
      <c r="B41" s="849">
        <v>5851</v>
      </c>
      <c r="C41" s="844">
        <v>854</v>
      </c>
      <c r="D41" s="442">
        <v>1839</v>
      </c>
      <c r="E41" s="461">
        <v>3158</v>
      </c>
      <c r="F41" s="462">
        <v>14.595795590497351</v>
      </c>
      <c r="G41" s="462">
        <v>31.430524696633057</v>
      </c>
      <c r="H41" s="463">
        <v>53.973679712869597</v>
      </c>
      <c r="I41" s="849">
        <f t="shared" si="14"/>
        <v>4906</v>
      </c>
      <c r="J41" s="844">
        <v>548</v>
      </c>
      <c r="K41" s="442">
        <v>1496</v>
      </c>
      <c r="L41" s="461">
        <v>2862</v>
      </c>
      <c r="M41" s="462">
        <f t="shared" si="15"/>
        <v>11.169995923359153</v>
      </c>
      <c r="N41" s="462">
        <f t="shared" si="12"/>
        <v>30.493273542600896</v>
      </c>
      <c r="O41" s="463">
        <f t="shared" si="12"/>
        <v>58.336730534039951</v>
      </c>
      <c r="P41" s="849">
        <f t="shared" si="16"/>
        <v>945</v>
      </c>
      <c r="Q41" s="844">
        <v>306</v>
      </c>
      <c r="R41" s="442">
        <v>343</v>
      </c>
      <c r="S41" s="442">
        <v>296</v>
      </c>
      <c r="T41" s="460">
        <f t="shared" si="17"/>
        <v>32.38095238095238</v>
      </c>
      <c r="U41" s="462">
        <f t="shared" si="13"/>
        <v>36.296296296296298</v>
      </c>
      <c r="V41" s="462">
        <f t="shared" si="13"/>
        <v>31.322751322751323</v>
      </c>
    </row>
    <row r="42" spans="1:22" s="79" customFormat="1">
      <c r="A42" s="485" t="s">
        <v>11</v>
      </c>
      <c r="B42" s="848">
        <v>28699</v>
      </c>
      <c r="C42" s="845">
        <v>8536</v>
      </c>
      <c r="D42" s="486">
        <v>3421</v>
      </c>
      <c r="E42" s="487">
        <v>16742</v>
      </c>
      <c r="F42" s="488">
        <v>29.743196627060176</v>
      </c>
      <c r="G42" s="488">
        <v>11.920275967803756</v>
      </c>
      <c r="H42" s="833">
        <v>58.33652740513606</v>
      </c>
      <c r="I42" s="848">
        <f t="shared" si="14"/>
        <v>26442</v>
      </c>
      <c r="J42" s="845">
        <v>7524</v>
      </c>
      <c r="K42" s="486">
        <v>2823</v>
      </c>
      <c r="L42" s="487">
        <v>16095</v>
      </c>
      <c r="M42" s="488">
        <f t="shared" si="15"/>
        <v>28.454731109598363</v>
      </c>
      <c r="N42" s="488">
        <f t="shared" si="12"/>
        <v>10.6761969593828</v>
      </c>
      <c r="O42" s="833">
        <f t="shared" si="12"/>
        <v>60.869071931018837</v>
      </c>
      <c r="P42" s="848">
        <f t="shared" si="16"/>
        <v>2257</v>
      </c>
      <c r="Q42" s="845">
        <v>1012</v>
      </c>
      <c r="R42" s="486">
        <v>598</v>
      </c>
      <c r="S42" s="486">
        <v>647</v>
      </c>
      <c r="T42" s="489">
        <f t="shared" si="17"/>
        <v>44.838280903854674</v>
      </c>
      <c r="U42" s="488">
        <f t="shared" si="13"/>
        <v>26.495347806823215</v>
      </c>
      <c r="V42" s="488">
        <f t="shared" si="13"/>
        <v>28.666371289322107</v>
      </c>
    </row>
    <row r="43" spans="1:22" s="79" customFormat="1">
      <c r="A43" s="490" t="s">
        <v>12</v>
      </c>
      <c r="B43" s="849">
        <v>57749</v>
      </c>
      <c r="C43" s="844">
        <v>7222</v>
      </c>
      <c r="D43" s="442">
        <v>16045</v>
      </c>
      <c r="E43" s="461">
        <v>34482</v>
      </c>
      <c r="F43" s="462">
        <v>12.50584425704341</v>
      </c>
      <c r="G43" s="462">
        <v>27.784030892309826</v>
      </c>
      <c r="H43" s="463">
        <v>59.710124850646764</v>
      </c>
      <c r="I43" s="849">
        <f t="shared" si="14"/>
        <v>48581</v>
      </c>
      <c r="J43" s="844">
        <v>3969</v>
      </c>
      <c r="K43" s="442">
        <v>12929</v>
      </c>
      <c r="L43" s="461">
        <v>31683</v>
      </c>
      <c r="M43" s="462">
        <f t="shared" si="15"/>
        <v>8.1698606451081695</v>
      </c>
      <c r="N43" s="462">
        <f t="shared" si="12"/>
        <v>26.613285029126615</v>
      </c>
      <c r="O43" s="463">
        <f t="shared" si="12"/>
        <v>65.216854325765212</v>
      </c>
      <c r="P43" s="849">
        <f t="shared" si="16"/>
        <v>9168</v>
      </c>
      <c r="Q43" s="844">
        <v>3253</v>
      </c>
      <c r="R43" s="442">
        <v>3116</v>
      </c>
      <c r="S43" s="442">
        <v>2799</v>
      </c>
      <c r="T43" s="460">
        <f t="shared" si="17"/>
        <v>35.482111692844676</v>
      </c>
      <c r="U43" s="462">
        <f t="shared" si="13"/>
        <v>33.987783595113434</v>
      </c>
      <c r="V43" s="462">
        <f t="shared" si="13"/>
        <v>30.530104712041883</v>
      </c>
    </row>
    <row r="44" spans="1:22" s="79" customFormat="1">
      <c r="A44" s="485" t="s">
        <v>21</v>
      </c>
      <c r="B44" s="848">
        <v>22825</v>
      </c>
      <c r="C44" s="845">
        <v>163</v>
      </c>
      <c r="D44" s="486">
        <v>4749</v>
      </c>
      <c r="E44" s="487">
        <v>17913</v>
      </c>
      <c r="F44" s="488">
        <v>0.71412924424972613</v>
      </c>
      <c r="G44" s="488">
        <v>20.806133625410734</v>
      </c>
      <c r="H44" s="833">
        <v>78.479737130339544</v>
      </c>
      <c r="I44" s="848">
        <f t="shared" si="14"/>
        <v>19327</v>
      </c>
      <c r="J44" s="845">
        <v>154</v>
      </c>
      <c r="K44" s="486">
        <v>4157</v>
      </c>
      <c r="L44" s="487">
        <v>15016</v>
      </c>
      <c r="M44" s="488">
        <f t="shared" si="15"/>
        <v>0.79681274900398402</v>
      </c>
      <c r="N44" s="488">
        <f t="shared" si="12"/>
        <v>21.508770114347804</v>
      </c>
      <c r="O44" s="833">
        <f t="shared" si="12"/>
        <v>77.694417136648212</v>
      </c>
      <c r="P44" s="848">
        <f t="shared" si="16"/>
        <v>3498</v>
      </c>
      <c r="Q44" s="845">
        <v>9</v>
      </c>
      <c r="R44" s="486">
        <v>592</v>
      </c>
      <c r="S44" s="486">
        <v>2897</v>
      </c>
      <c r="T44" s="489">
        <f t="shared" si="17"/>
        <v>0.25728987993138941</v>
      </c>
      <c r="U44" s="488">
        <f t="shared" si="13"/>
        <v>16.923956546598056</v>
      </c>
      <c r="V44" s="488">
        <f t="shared" si="13"/>
        <v>82.818753573470545</v>
      </c>
    </row>
    <row r="45" spans="1:22" s="79" customFormat="1">
      <c r="A45" s="490" t="s">
        <v>13</v>
      </c>
      <c r="B45" s="849">
        <v>72011</v>
      </c>
      <c r="C45" s="844">
        <v>20040</v>
      </c>
      <c r="D45" s="442">
        <v>22820</v>
      </c>
      <c r="E45" s="461">
        <v>29151</v>
      </c>
      <c r="F45" s="462">
        <v>27.829081668078487</v>
      </c>
      <c r="G45" s="462">
        <v>31.689602977322913</v>
      </c>
      <c r="H45" s="463">
        <v>40.4813153545986</v>
      </c>
      <c r="I45" s="849">
        <f t="shared" si="14"/>
        <v>56239</v>
      </c>
      <c r="J45" s="844">
        <v>11839</v>
      </c>
      <c r="K45" s="442">
        <v>18229</v>
      </c>
      <c r="L45" s="461">
        <v>26171</v>
      </c>
      <c r="M45" s="462">
        <f t="shared" si="15"/>
        <v>21.051227795657816</v>
      </c>
      <c r="N45" s="462">
        <f t="shared" si="12"/>
        <v>32.41344974128274</v>
      </c>
      <c r="O45" s="463">
        <f t="shared" si="12"/>
        <v>46.535322463059444</v>
      </c>
      <c r="P45" s="849">
        <f t="shared" si="16"/>
        <v>15772</v>
      </c>
      <c r="Q45" s="844">
        <v>8201</v>
      </c>
      <c r="R45" s="442">
        <v>4591</v>
      </c>
      <c r="S45" s="442">
        <v>2980</v>
      </c>
      <c r="T45" s="460">
        <f t="shared" si="17"/>
        <v>51.997210246005579</v>
      </c>
      <c r="U45" s="462">
        <f t="shared" si="13"/>
        <v>29.108546791782906</v>
      </c>
      <c r="V45" s="462">
        <f t="shared" si="13"/>
        <v>18.894242962211514</v>
      </c>
    </row>
    <row r="46" spans="1:22" s="79" customFormat="1">
      <c r="A46" s="485" t="s">
        <v>14</v>
      </c>
      <c r="B46" s="848">
        <v>147171</v>
      </c>
      <c r="C46" s="845">
        <v>23617</v>
      </c>
      <c r="D46" s="486">
        <v>55350</v>
      </c>
      <c r="E46" s="487">
        <v>68204</v>
      </c>
      <c r="F46" s="488">
        <v>16.047319104986716</v>
      </c>
      <c r="G46" s="488">
        <v>37.609311617098477</v>
      </c>
      <c r="H46" s="833">
        <v>46.34336927791481</v>
      </c>
      <c r="I46" s="848">
        <f t="shared" si="14"/>
        <v>98458</v>
      </c>
      <c r="J46" s="845">
        <v>9027</v>
      </c>
      <c r="K46" s="486">
        <v>35966</v>
      </c>
      <c r="L46" s="487">
        <v>53465</v>
      </c>
      <c r="M46" s="488">
        <f t="shared" si="15"/>
        <v>9.1683763635255637</v>
      </c>
      <c r="N46" s="488">
        <f t="shared" si="12"/>
        <v>36.529281521054664</v>
      </c>
      <c r="O46" s="833">
        <f t="shared" si="12"/>
        <v>54.302342115419776</v>
      </c>
      <c r="P46" s="848">
        <f t="shared" si="16"/>
        <v>48713</v>
      </c>
      <c r="Q46" s="845">
        <v>14590</v>
      </c>
      <c r="R46" s="486">
        <v>19384</v>
      </c>
      <c r="S46" s="486">
        <v>14739</v>
      </c>
      <c r="T46" s="489">
        <f t="shared" si="17"/>
        <v>29.950937121507604</v>
      </c>
      <c r="U46" s="488">
        <f t="shared" si="13"/>
        <v>39.792252581446434</v>
      </c>
      <c r="V46" s="488">
        <f t="shared" si="13"/>
        <v>30.256810297045959</v>
      </c>
    </row>
    <row r="47" spans="1:22" s="79" customFormat="1">
      <c r="A47" s="490" t="s">
        <v>15</v>
      </c>
      <c r="B47" s="849">
        <v>35933</v>
      </c>
      <c r="C47" s="844">
        <v>3261</v>
      </c>
      <c r="D47" s="442">
        <v>11738</v>
      </c>
      <c r="E47" s="461">
        <v>20934</v>
      </c>
      <c r="F47" s="462">
        <v>9.0752233323129161</v>
      </c>
      <c r="G47" s="462">
        <v>32.666351264854029</v>
      </c>
      <c r="H47" s="463">
        <v>58.258425402833048</v>
      </c>
      <c r="I47" s="849">
        <f t="shared" si="14"/>
        <v>32979</v>
      </c>
      <c r="J47" s="844">
        <v>1946</v>
      </c>
      <c r="K47" s="442">
        <v>10652</v>
      </c>
      <c r="L47" s="461">
        <v>20381</v>
      </c>
      <c r="M47" s="462">
        <f t="shared" si="15"/>
        <v>5.90072470359926</v>
      </c>
      <c r="N47" s="462">
        <f t="shared" si="12"/>
        <v>32.29934200551866</v>
      </c>
      <c r="O47" s="463">
        <f t="shared" si="12"/>
        <v>61.79993329088208</v>
      </c>
      <c r="P47" s="849">
        <f t="shared" si="16"/>
        <v>2954</v>
      </c>
      <c r="Q47" s="844">
        <v>1315</v>
      </c>
      <c r="R47" s="442">
        <v>1086</v>
      </c>
      <c r="S47" s="442">
        <v>553</v>
      </c>
      <c r="T47" s="460">
        <f t="shared" si="17"/>
        <v>44.515910629654705</v>
      </c>
      <c r="U47" s="462">
        <f t="shared" si="13"/>
        <v>36.763710223425861</v>
      </c>
      <c r="V47" s="462">
        <f t="shared" si="13"/>
        <v>18.720379146919431</v>
      </c>
    </row>
    <row r="48" spans="1:22" s="79" customFormat="1">
      <c r="A48" s="485" t="s">
        <v>16</v>
      </c>
      <c r="B48" s="848">
        <v>7415</v>
      </c>
      <c r="C48" s="845">
        <v>454</v>
      </c>
      <c r="D48" s="486">
        <v>1131</v>
      </c>
      <c r="E48" s="487">
        <v>5830</v>
      </c>
      <c r="F48" s="488">
        <v>6.1227242076871207</v>
      </c>
      <c r="G48" s="488">
        <v>15.252865812542144</v>
      </c>
      <c r="H48" s="833">
        <v>78.624409979770732</v>
      </c>
      <c r="I48" s="848">
        <f t="shared" si="14"/>
        <v>6800</v>
      </c>
      <c r="J48" s="845">
        <v>167</v>
      </c>
      <c r="K48" s="486">
        <v>920</v>
      </c>
      <c r="L48" s="487">
        <v>5713</v>
      </c>
      <c r="M48" s="488">
        <f t="shared" si="15"/>
        <v>2.4558823529411766</v>
      </c>
      <c r="N48" s="488">
        <f t="shared" si="12"/>
        <v>13.529411764705882</v>
      </c>
      <c r="O48" s="833">
        <f t="shared" si="12"/>
        <v>84.014705882352942</v>
      </c>
      <c r="P48" s="848">
        <f t="shared" si="16"/>
        <v>615</v>
      </c>
      <c r="Q48" s="845">
        <v>287</v>
      </c>
      <c r="R48" s="486">
        <v>211</v>
      </c>
      <c r="S48" s="486">
        <v>117</v>
      </c>
      <c r="T48" s="489">
        <f t="shared" si="17"/>
        <v>46.666666666666664</v>
      </c>
      <c r="U48" s="488">
        <f t="shared" si="13"/>
        <v>34.30894308943089</v>
      </c>
      <c r="V48" s="488">
        <f t="shared" si="13"/>
        <v>19.024390243902438</v>
      </c>
    </row>
    <row r="49" spans="1:22" s="79" customFormat="1">
      <c r="A49" s="490" t="s">
        <v>17</v>
      </c>
      <c r="B49" s="849">
        <v>58186</v>
      </c>
      <c r="C49" s="844">
        <v>1643</v>
      </c>
      <c r="D49" s="442">
        <v>6703</v>
      </c>
      <c r="E49" s="461">
        <v>49840</v>
      </c>
      <c r="F49" s="462">
        <v>2.8237032963255766</v>
      </c>
      <c r="G49" s="462">
        <v>11.519953253359914</v>
      </c>
      <c r="H49" s="463">
        <v>85.656343450314509</v>
      </c>
      <c r="I49" s="849">
        <f t="shared" si="14"/>
        <v>50905</v>
      </c>
      <c r="J49" s="844">
        <v>1573</v>
      </c>
      <c r="K49" s="442">
        <v>6315</v>
      </c>
      <c r="L49" s="461">
        <v>43017</v>
      </c>
      <c r="M49" s="462">
        <f t="shared" si="15"/>
        <v>3.0900697377467834</v>
      </c>
      <c r="N49" s="462">
        <f t="shared" si="12"/>
        <v>12.405461153128376</v>
      </c>
      <c r="O49" s="463">
        <f t="shared" si="12"/>
        <v>84.504469109124841</v>
      </c>
      <c r="P49" s="849">
        <f t="shared" si="16"/>
        <v>7281</v>
      </c>
      <c r="Q49" s="844">
        <v>70</v>
      </c>
      <c r="R49" s="442">
        <v>388</v>
      </c>
      <c r="S49" s="442">
        <v>6823</v>
      </c>
      <c r="T49" s="460">
        <f t="shared" si="17"/>
        <v>0.9614064002197501</v>
      </c>
      <c r="U49" s="462">
        <f t="shared" si="13"/>
        <v>5.3289383326466142</v>
      </c>
      <c r="V49" s="462">
        <f t="shared" si="13"/>
        <v>93.709655267133641</v>
      </c>
    </row>
    <row r="50" spans="1:22" s="79" customFormat="1">
      <c r="A50" s="485" t="s">
        <v>18</v>
      </c>
      <c r="B50" s="848">
        <v>31488</v>
      </c>
      <c r="C50" s="845">
        <v>2536</v>
      </c>
      <c r="D50" s="486">
        <v>2902</v>
      </c>
      <c r="E50" s="487">
        <v>26050</v>
      </c>
      <c r="F50" s="488">
        <v>8.0538617886178852</v>
      </c>
      <c r="G50" s="488">
        <v>9.2162093495934965</v>
      </c>
      <c r="H50" s="833">
        <v>82.729928861788622</v>
      </c>
      <c r="I50" s="848">
        <f t="shared" si="14"/>
        <v>30779</v>
      </c>
      <c r="J50" s="845">
        <v>2523</v>
      </c>
      <c r="K50" s="486">
        <v>2859</v>
      </c>
      <c r="L50" s="487">
        <v>25397</v>
      </c>
      <c r="M50" s="488">
        <f t="shared" si="15"/>
        <v>8.1971474056986899</v>
      </c>
      <c r="N50" s="488">
        <f t="shared" si="12"/>
        <v>9.2888008057441773</v>
      </c>
      <c r="O50" s="833">
        <f t="shared" si="12"/>
        <v>82.514051788557126</v>
      </c>
      <c r="P50" s="848">
        <f t="shared" si="16"/>
        <v>709</v>
      </c>
      <c r="Q50" s="845">
        <v>13</v>
      </c>
      <c r="R50" s="486">
        <v>43</v>
      </c>
      <c r="S50" s="486">
        <v>653</v>
      </c>
      <c r="T50" s="489">
        <f t="shared" si="17"/>
        <v>1.8335684062059237</v>
      </c>
      <c r="U50" s="488">
        <f t="shared" si="13"/>
        <v>6.0648801128349792</v>
      </c>
      <c r="V50" s="488">
        <f t="shared" si="13"/>
        <v>92.101551480959102</v>
      </c>
    </row>
    <row r="51" spans="1:22" s="79" customFormat="1">
      <c r="A51" s="490" t="s">
        <v>19</v>
      </c>
      <c r="B51" s="849">
        <v>26860</v>
      </c>
      <c r="C51" s="844">
        <v>6250</v>
      </c>
      <c r="D51" s="442">
        <v>8890</v>
      </c>
      <c r="E51" s="461">
        <v>11720</v>
      </c>
      <c r="F51" s="462">
        <v>23.26880119136262</v>
      </c>
      <c r="G51" s="462">
        <v>33.097542814594192</v>
      </c>
      <c r="H51" s="463">
        <v>43.633655994043188</v>
      </c>
      <c r="I51" s="849">
        <f t="shared" si="14"/>
        <v>20448</v>
      </c>
      <c r="J51" s="844">
        <v>3491</v>
      </c>
      <c r="K51" s="442">
        <v>6717</v>
      </c>
      <c r="L51" s="461">
        <v>10240</v>
      </c>
      <c r="M51" s="462">
        <f t="shared" si="15"/>
        <v>17.072574334898277</v>
      </c>
      <c r="N51" s="462">
        <f t="shared" si="12"/>
        <v>32.849178403755872</v>
      </c>
      <c r="O51" s="463">
        <f t="shared" si="12"/>
        <v>50.078247261345851</v>
      </c>
      <c r="P51" s="849">
        <f t="shared" si="16"/>
        <v>6412</v>
      </c>
      <c r="Q51" s="844">
        <v>2759</v>
      </c>
      <c r="R51" s="442">
        <v>2173</v>
      </c>
      <c r="S51" s="442">
        <v>1480</v>
      </c>
      <c r="T51" s="460">
        <f t="shared" si="17"/>
        <v>43.02869619463506</v>
      </c>
      <c r="U51" s="462">
        <f t="shared" si="13"/>
        <v>33.889582033686835</v>
      </c>
      <c r="V51" s="462">
        <f t="shared" si="13"/>
        <v>23.081721771678104</v>
      </c>
    </row>
    <row r="52" spans="1:22" s="79" customFormat="1" ht="14.5" thickBot="1">
      <c r="A52" s="485" t="s">
        <v>20</v>
      </c>
      <c r="B52" s="850">
        <v>29745</v>
      </c>
      <c r="C52" s="846">
        <v>659</v>
      </c>
      <c r="D52" s="491">
        <v>947</v>
      </c>
      <c r="E52" s="492">
        <v>28139</v>
      </c>
      <c r="F52" s="493">
        <v>2.2154984030929565</v>
      </c>
      <c r="G52" s="493">
        <v>3.183728357707178</v>
      </c>
      <c r="H52" s="834">
        <v>94.600773239199867</v>
      </c>
      <c r="I52" s="850">
        <f t="shared" si="14"/>
        <v>28662</v>
      </c>
      <c r="J52" s="846">
        <v>616</v>
      </c>
      <c r="K52" s="491">
        <v>858</v>
      </c>
      <c r="L52" s="492">
        <v>27188</v>
      </c>
      <c r="M52" s="493">
        <f t="shared" si="15"/>
        <v>2.1491870769660175</v>
      </c>
      <c r="N52" s="493">
        <f t="shared" si="12"/>
        <v>2.9935105714883821</v>
      </c>
      <c r="O52" s="834">
        <f t="shared" si="12"/>
        <v>94.857302351545599</v>
      </c>
      <c r="P52" s="850">
        <f t="shared" si="16"/>
        <v>1083</v>
      </c>
      <c r="Q52" s="846">
        <v>43</v>
      </c>
      <c r="R52" s="491">
        <v>89</v>
      </c>
      <c r="S52" s="491">
        <v>951</v>
      </c>
      <c r="T52" s="494">
        <f t="shared" si="17"/>
        <v>3.9704524469067408</v>
      </c>
      <c r="U52" s="493">
        <f t="shared" si="13"/>
        <v>8.2179132040627891</v>
      </c>
      <c r="V52" s="493">
        <f t="shared" si="13"/>
        <v>87.81163434903047</v>
      </c>
    </row>
    <row r="53" spans="1:22" s="79" customFormat="1">
      <c r="A53" s="495" t="s">
        <v>26</v>
      </c>
      <c r="B53" s="653">
        <v>587703</v>
      </c>
      <c r="C53" s="126">
        <v>119119</v>
      </c>
      <c r="D53" s="124">
        <v>206584</v>
      </c>
      <c r="E53" s="124">
        <v>262000</v>
      </c>
      <c r="F53" s="182">
        <v>20.268571029924978</v>
      </c>
      <c r="G53" s="481">
        <v>35.151088219730028</v>
      </c>
      <c r="H53" s="184">
        <v>44.580340750344988</v>
      </c>
      <c r="I53" s="653">
        <f>SUM(I37:I38,I41,I42,I43,I45,I46,I47,I48,I51)</f>
        <v>477155</v>
      </c>
      <c r="J53" s="126">
        <f>SUM(J37:J38,J41,J42,J43,J45,J46,J47,J48,J51)</f>
        <v>75004</v>
      </c>
      <c r="K53" s="124">
        <f>SUM(K37:K38,K41,K42,K43,K45,K46,K47,K48,K51)</f>
        <v>168072</v>
      </c>
      <c r="L53" s="124">
        <f>SUM(L37:L38,L41,L42,L43,L45,L46,L47,L48,L51)</f>
        <v>234079</v>
      </c>
      <c r="M53" s="182">
        <f t="shared" si="15"/>
        <v>15.719001163144053</v>
      </c>
      <c r="N53" s="481">
        <f t="shared" si="12"/>
        <v>35.223774245266213</v>
      </c>
      <c r="O53" s="184">
        <f t="shared" si="12"/>
        <v>49.057224591589737</v>
      </c>
      <c r="P53" s="653">
        <f t="shared" ref="P53:S53" si="18">SUM(P37:P38,P41,P42,P43,P45,P46,P47,P48,P51)</f>
        <v>110548</v>
      </c>
      <c r="Q53" s="126">
        <f t="shared" si="18"/>
        <v>44115</v>
      </c>
      <c r="R53" s="124">
        <f t="shared" si="18"/>
        <v>38512</v>
      </c>
      <c r="S53" s="123">
        <f t="shared" si="18"/>
        <v>27921</v>
      </c>
      <c r="T53" s="481">
        <f t="shared" si="17"/>
        <v>39.905742301986471</v>
      </c>
      <c r="U53" s="481">
        <f t="shared" si="13"/>
        <v>34.837355718782788</v>
      </c>
      <c r="V53" s="182">
        <f t="shared" si="13"/>
        <v>25.25690197923074</v>
      </c>
    </row>
    <row r="54" spans="1:22" s="79" customFormat="1">
      <c r="A54" s="496" t="s">
        <v>25</v>
      </c>
      <c r="B54" s="654">
        <v>230724</v>
      </c>
      <c r="C54" s="138">
        <v>6127</v>
      </c>
      <c r="D54" s="136">
        <v>41365</v>
      </c>
      <c r="E54" s="136">
        <v>183232</v>
      </c>
      <c r="F54" s="188">
        <v>2.6555538218824224</v>
      </c>
      <c r="G54" s="482">
        <v>17.928347289402055</v>
      </c>
      <c r="H54" s="190">
        <v>79.416098888715524</v>
      </c>
      <c r="I54" s="654">
        <f>SUM(I39,I40,I44,I49,I50,I52)</f>
        <v>210272</v>
      </c>
      <c r="J54" s="138">
        <f>SUM(J39,J40,J44,J49,J50,J52)</f>
        <v>5911</v>
      </c>
      <c r="K54" s="136">
        <f>SUM(K39,K40,K44,K49,K50,K52)</f>
        <v>37925</v>
      </c>
      <c r="L54" s="136">
        <f>SUM(L39,L40,L44,L49,L50,L52)</f>
        <v>166436</v>
      </c>
      <c r="M54" s="188">
        <f t="shared" si="15"/>
        <v>2.8111208339674327</v>
      </c>
      <c r="N54" s="482">
        <f t="shared" si="12"/>
        <v>18.036162684522907</v>
      </c>
      <c r="O54" s="190">
        <f t="shared" si="12"/>
        <v>79.152716481509671</v>
      </c>
      <c r="P54" s="654">
        <f t="shared" ref="P54:S54" si="19">SUM(P39,P40,P44,P49,P50,P52)</f>
        <v>20452</v>
      </c>
      <c r="Q54" s="138">
        <f t="shared" si="19"/>
        <v>216</v>
      </c>
      <c r="R54" s="136">
        <f t="shared" si="19"/>
        <v>3440</v>
      </c>
      <c r="S54" s="185">
        <f t="shared" si="19"/>
        <v>16796</v>
      </c>
      <c r="T54" s="482">
        <f t="shared" si="17"/>
        <v>1.0561314296890281</v>
      </c>
      <c r="U54" s="482">
        <f t="shared" si="13"/>
        <v>16.819870917269704</v>
      </c>
      <c r="V54" s="188">
        <f t="shared" si="13"/>
        <v>82.123997653041272</v>
      </c>
    </row>
    <row r="55" spans="1:22" s="79" customFormat="1" ht="14.5" thickBot="1">
      <c r="A55" s="497" t="s">
        <v>24</v>
      </c>
      <c r="B55" s="655">
        <v>818427</v>
      </c>
      <c r="C55" s="150">
        <v>125246</v>
      </c>
      <c r="D55" s="148">
        <v>247949</v>
      </c>
      <c r="E55" s="148">
        <v>445232</v>
      </c>
      <c r="F55" s="193">
        <v>15.303258567960246</v>
      </c>
      <c r="G55" s="483">
        <v>30.295799136636496</v>
      </c>
      <c r="H55" s="195">
        <v>54.400942295403254</v>
      </c>
      <c r="I55" s="655">
        <f>SUM(I37:I52)</f>
        <v>687427</v>
      </c>
      <c r="J55" s="150">
        <f>SUM(J37:J52)</f>
        <v>80915</v>
      </c>
      <c r="K55" s="148">
        <f>SUM(K37:K52)</f>
        <v>205997</v>
      </c>
      <c r="L55" s="148">
        <f>SUM(L37:L52)</f>
        <v>400515</v>
      </c>
      <c r="M55" s="193">
        <f t="shared" si="15"/>
        <v>11.770704380246922</v>
      </c>
      <c r="N55" s="483">
        <f t="shared" si="12"/>
        <v>29.966381884912867</v>
      </c>
      <c r="O55" s="195">
        <f t="shared" si="12"/>
        <v>58.262913734840204</v>
      </c>
      <c r="P55" s="655">
        <f t="shared" ref="P55:S55" si="20">SUM(P37:P52)</f>
        <v>131000</v>
      </c>
      <c r="Q55" s="150">
        <f t="shared" si="20"/>
        <v>44331</v>
      </c>
      <c r="R55" s="148">
        <f t="shared" si="20"/>
        <v>41952</v>
      </c>
      <c r="S55" s="147">
        <f t="shared" si="20"/>
        <v>44717</v>
      </c>
      <c r="T55" s="483">
        <f t="shared" si="17"/>
        <v>33.840458015267174</v>
      </c>
      <c r="U55" s="483">
        <f t="shared" si="13"/>
        <v>32.024427480916032</v>
      </c>
      <c r="V55" s="193">
        <f t="shared" si="13"/>
        <v>34.135114503816794</v>
      </c>
    </row>
    <row r="56" spans="1:22" s="79" customFormat="1" ht="14.25" customHeight="1">
      <c r="A56" s="1235" t="s">
        <v>23</v>
      </c>
      <c r="B56" s="1235"/>
      <c r="C56" s="1235"/>
      <c r="D56" s="1235"/>
      <c r="E56" s="1235"/>
      <c r="F56" s="1235"/>
      <c r="G56" s="1235"/>
      <c r="H56" s="1235"/>
      <c r="I56" s="1235"/>
      <c r="J56" s="1235"/>
      <c r="K56" s="1235"/>
      <c r="L56" s="1235"/>
      <c r="M56" s="1235"/>
      <c r="N56" s="1235"/>
      <c r="O56" s="1235"/>
      <c r="P56" s="1235"/>
      <c r="Q56" s="1235"/>
      <c r="R56" s="1235"/>
      <c r="S56" s="1235"/>
      <c r="T56" s="1235"/>
      <c r="U56" s="1235"/>
      <c r="V56" s="1235"/>
    </row>
    <row r="57" spans="1:22" s="79" customFormat="1" ht="14.15" customHeight="1">
      <c r="A57" s="1222" t="s">
        <v>57</v>
      </c>
      <c r="B57" s="1222"/>
      <c r="C57" s="1222"/>
      <c r="D57" s="1222"/>
      <c r="E57" s="1222"/>
      <c r="F57" s="1222"/>
      <c r="G57" s="1222"/>
      <c r="H57" s="1222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3"/>
      <c r="T57" s="1223"/>
      <c r="U57" s="1223"/>
      <c r="V57" s="1223"/>
    </row>
    <row r="58" spans="1:22" s="79" customFormat="1" ht="14.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</row>
    <row r="59" spans="1:22" s="79" customFormat="1" ht="23.5">
      <c r="A59" s="1050">
        <v>2018</v>
      </c>
      <c r="B59" s="1050"/>
      <c r="C59" s="1050"/>
      <c r="D59" s="1050"/>
      <c r="E59" s="1050"/>
      <c r="F59" s="1050"/>
      <c r="G59" s="1050"/>
      <c r="H59" s="1050"/>
      <c r="I59" s="1050"/>
      <c r="J59" s="1050"/>
      <c r="K59" s="1050"/>
      <c r="L59" s="1050"/>
      <c r="M59" s="1050"/>
      <c r="N59" s="1050"/>
      <c r="O59" s="1050"/>
      <c r="P59" s="1050"/>
      <c r="Q59" s="1050"/>
      <c r="R59" s="1050"/>
      <c r="S59" s="1050"/>
      <c r="T59" s="1050"/>
      <c r="U59" s="1050"/>
      <c r="V59" s="1050"/>
    </row>
    <row r="60" spans="1:22" s="79" customFormat="1" ht="14.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</row>
    <row r="61" spans="1:22" s="79" customFormat="1" ht="14.5">
      <c r="A61" s="1232" t="s">
        <v>567</v>
      </c>
      <c r="B61" s="1232"/>
      <c r="C61" s="1232"/>
      <c r="D61" s="1232"/>
      <c r="E61" s="1232"/>
      <c r="F61" s="1232"/>
      <c r="G61" s="1232"/>
      <c r="H61" s="1232"/>
      <c r="I61" s="1232"/>
      <c r="J61" s="1232"/>
      <c r="K61" s="1232"/>
      <c r="L61" s="1232"/>
      <c r="M61" s="1232"/>
      <c r="N61" s="1232"/>
      <c r="O61" s="1232"/>
      <c r="P61" s="1232"/>
      <c r="Q61" s="1232"/>
      <c r="R61" s="1232"/>
      <c r="S61" s="1232"/>
      <c r="T61" s="1232"/>
      <c r="U61" s="1232"/>
      <c r="V61" s="1232"/>
    </row>
    <row r="62" spans="1:22" s="79" customFormat="1" ht="14.5">
      <c r="A62" s="1225" t="s">
        <v>5</v>
      </c>
      <c r="B62" s="1227" t="s">
        <v>35</v>
      </c>
      <c r="C62" s="1228"/>
      <c r="D62" s="1228"/>
      <c r="E62" s="1228"/>
      <c r="F62" s="1228"/>
      <c r="G62" s="1228"/>
      <c r="H62" s="1228"/>
      <c r="I62" s="1228"/>
      <c r="J62" s="1228"/>
      <c r="K62" s="1228"/>
      <c r="L62" s="1228"/>
      <c r="M62" s="1228"/>
      <c r="N62" s="1228"/>
      <c r="O62" s="1228"/>
      <c r="P62" s="1228"/>
      <c r="Q62" s="1228"/>
      <c r="R62" s="1228"/>
      <c r="S62" s="1228"/>
      <c r="T62" s="1228"/>
      <c r="U62" s="1228"/>
      <c r="V62" s="1228"/>
    </row>
    <row r="63" spans="1:22" s="79" customFormat="1" ht="14.5">
      <c r="A63" s="1225"/>
      <c r="B63" s="1229" t="s">
        <v>94</v>
      </c>
      <c r="C63" s="1230" t="s">
        <v>31</v>
      </c>
      <c r="D63" s="1220"/>
      <c r="E63" s="1220"/>
      <c r="F63" s="1220"/>
      <c r="G63" s="1220"/>
      <c r="H63" s="1231"/>
      <c r="I63" s="1229" t="s">
        <v>56</v>
      </c>
      <c r="J63" s="1230" t="s">
        <v>31</v>
      </c>
      <c r="K63" s="1220"/>
      <c r="L63" s="1220"/>
      <c r="M63" s="1220"/>
      <c r="N63" s="1220"/>
      <c r="O63" s="1231"/>
      <c r="P63" s="1229" t="s">
        <v>59</v>
      </c>
      <c r="Q63" s="1230" t="s">
        <v>31</v>
      </c>
      <c r="R63" s="1233"/>
      <c r="S63" s="1233"/>
      <c r="T63" s="1233"/>
      <c r="U63" s="1233"/>
      <c r="V63" s="1233"/>
    </row>
    <row r="64" spans="1:22" s="79" customFormat="1" ht="58">
      <c r="A64" s="1225"/>
      <c r="B64" s="1229"/>
      <c r="C64" s="843" t="s">
        <v>32</v>
      </c>
      <c r="D64" s="757" t="s">
        <v>33</v>
      </c>
      <c r="E64" s="757" t="s">
        <v>34</v>
      </c>
      <c r="F64" s="757" t="s">
        <v>32</v>
      </c>
      <c r="G64" s="757" t="s">
        <v>33</v>
      </c>
      <c r="H64" s="835" t="s">
        <v>34</v>
      </c>
      <c r="I64" s="1229"/>
      <c r="J64" s="843" t="s">
        <v>32</v>
      </c>
      <c r="K64" s="757" t="s">
        <v>33</v>
      </c>
      <c r="L64" s="757" t="s">
        <v>34</v>
      </c>
      <c r="M64" s="757" t="s">
        <v>32</v>
      </c>
      <c r="N64" s="757" t="s">
        <v>33</v>
      </c>
      <c r="O64" s="835" t="s">
        <v>34</v>
      </c>
      <c r="P64" s="1229"/>
      <c r="Q64" s="843" t="s">
        <v>32</v>
      </c>
      <c r="R64" s="757" t="s">
        <v>33</v>
      </c>
      <c r="S64" s="757" t="s">
        <v>34</v>
      </c>
      <c r="T64" s="757" t="s">
        <v>32</v>
      </c>
      <c r="U64" s="757" t="s">
        <v>33</v>
      </c>
      <c r="V64" s="757" t="s">
        <v>34</v>
      </c>
    </row>
    <row r="65" spans="1:22" s="79" customFormat="1" ht="15" thickBot="1">
      <c r="A65" s="1226"/>
      <c r="B65" s="1234" t="s">
        <v>3</v>
      </c>
      <c r="C65" s="1224"/>
      <c r="D65" s="1224"/>
      <c r="E65" s="1224"/>
      <c r="F65" s="1224" t="s">
        <v>43</v>
      </c>
      <c r="G65" s="1224"/>
      <c r="H65" s="1224"/>
      <c r="I65" s="1224" t="s">
        <v>3</v>
      </c>
      <c r="J65" s="1051"/>
      <c r="K65" s="1051"/>
      <c r="L65" s="1051"/>
      <c r="M65" s="1224" t="s">
        <v>43</v>
      </c>
      <c r="N65" s="1051"/>
      <c r="O65" s="1051"/>
      <c r="P65" s="1224" t="s">
        <v>3</v>
      </c>
      <c r="Q65" s="1051"/>
      <c r="R65" s="1051"/>
      <c r="S65" s="1051"/>
      <c r="T65" s="1224" t="s">
        <v>43</v>
      </c>
      <c r="U65" s="1224"/>
      <c r="V65" s="1224"/>
    </row>
    <row r="66" spans="1:22" s="79" customFormat="1">
      <c r="A66" s="490" t="s">
        <v>6</v>
      </c>
      <c r="B66" s="847">
        <v>93412</v>
      </c>
      <c r="C66" s="844">
        <v>19001</v>
      </c>
      <c r="D66" s="442">
        <v>42294</v>
      </c>
      <c r="E66" s="442">
        <v>32117</v>
      </c>
      <c r="F66" s="462">
        <v>20.341069669849698</v>
      </c>
      <c r="G66" s="462">
        <v>45.27683809360682</v>
      </c>
      <c r="H66" s="851">
        <v>34.382092236543485</v>
      </c>
      <c r="I66" s="855">
        <f>SUM(J66:L66)</f>
        <v>79807</v>
      </c>
      <c r="J66" s="852">
        <v>10800</v>
      </c>
      <c r="K66" s="508">
        <v>38879</v>
      </c>
      <c r="L66" s="509">
        <v>30128</v>
      </c>
      <c r="M66" s="510">
        <f t="shared" ref="M66:O84" si="21">J66/$I66*100</f>
        <v>13.532647512122997</v>
      </c>
      <c r="N66" s="510">
        <f t="shared" si="21"/>
        <v>48.716278020724999</v>
      </c>
      <c r="O66" s="862">
        <f t="shared" si="21"/>
        <v>37.751074467152002</v>
      </c>
      <c r="P66" s="855">
        <f>SUM(Q66:S66)</f>
        <v>13605</v>
      </c>
      <c r="Q66" s="863">
        <v>8201</v>
      </c>
      <c r="R66" s="511">
        <v>3415</v>
      </c>
      <c r="S66" s="512">
        <v>1989</v>
      </c>
      <c r="T66" s="513">
        <f t="shared" ref="T66:V84" si="22">Q66/$P66*100</f>
        <v>60.279309077545015</v>
      </c>
      <c r="U66" s="514">
        <f t="shared" si="22"/>
        <v>25.101065784637999</v>
      </c>
      <c r="V66" s="761">
        <f t="shared" si="22"/>
        <v>14.61962513781698</v>
      </c>
    </row>
    <row r="67" spans="1:22" s="79" customFormat="1">
      <c r="A67" s="485" t="s">
        <v>7</v>
      </c>
      <c r="B67" s="848">
        <v>103194</v>
      </c>
      <c r="C67" s="845">
        <v>27656</v>
      </c>
      <c r="D67" s="486">
        <v>39056</v>
      </c>
      <c r="E67" s="487">
        <v>36482</v>
      </c>
      <c r="F67" s="488">
        <v>26.800007752388705</v>
      </c>
      <c r="G67" s="488">
        <v>37.847161656685472</v>
      </c>
      <c r="H67" s="833">
        <v>35.352830590925826</v>
      </c>
      <c r="I67" s="856">
        <f t="shared" ref="I67:I81" si="23">SUM(J67:L67)</f>
        <v>95064</v>
      </c>
      <c r="J67" s="853">
        <v>24303</v>
      </c>
      <c r="K67" s="500">
        <v>36285</v>
      </c>
      <c r="L67" s="501">
        <v>34476</v>
      </c>
      <c r="M67" s="502">
        <f t="shared" si="21"/>
        <v>25.564882605402676</v>
      </c>
      <c r="N67" s="502">
        <f t="shared" si="21"/>
        <v>38.169022973996462</v>
      </c>
      <c r="O67" s="837">
        <f t="shared" si="21"/>
        <v>36.266094420600858</v>
      </c>
      <c r="P67" s="856">
        <f t="shared" ref="P67:P81" si="24">SUM(Q67:S67)</f>
        <v>8130</v>
      </c>
      <c r="Q67" s="864">
        <v>3353</v>
      </c>
      <c r="R67" s="503">
        <v>2771</v>
      </c>
      <c r="S67" s="504">
        <v>2006</v>
      </c>
      <c r="T67" s="505">
        <f t="shared" si="22"/>
        <v>41.242312423124233</v>
      </c>
      <c r="U67" s="506">
        <f t="shared" si="22"/>
        <v>34.083640836408364</v>
      </c>
      <c r="V67" s="762">
        <f t="shared" si="22"/>
        <v>24.674046740467404</v>
      </c>
    </row>
    <row r="68" spans="1:22" s="79" customFormat="1">
      <c r="A68" s="490" t="s">
        <v>8</v>
      </c>
      <c r="B68" s="849">
        <v>51809</v>
      </c>
      <c r="C68" s="844">
        <v>3529</v>
      </c>
      <c r="D68" s="442">
        <v>11602</v>
      </c>
      <c r="E68" s="461">
        <v>36678</v>
      </c>
      <c r="F68" s="462">
        <v>6.8115578374413719</v>
      </c>
      <c r="G68" s="462">
        <v>22.393792584300027</v>
      </c>
      <c r="H68" s="463">
        <v>70.7946495782586</v>
      </c>
      <c r="I68" s="857">
        <f t="shared" si="23"/>
        <v>47557</v>
      </c>
      <c r="J68" s="852">
        <v>3295</v>
      </c>
      <c r="K68" s="508">
        <v>10669</v>
      </c>
      <c r="L68" s="509">
        <v>33593</v>
      </c>
      <c r="M68" s="510">
        <f t="shared" si="21"/>
        <v>6.9285278718169776</v>
      </c>
      <c r="N68" s="510">
        <f t="shared" si="21"/>
        <v>22.434131673570661</v>
      </c>
      <c r="O68" s="838">
        <f t="shared" si="21"/>
        <v>70.637340454612357</v>
      </c>
      <c r="P68" s="857">
        <f t="shared" si="24"/>
        <v>4252</v>
      </c>
      <c r="Q68" s="863">
        <v>234</v>
      </c>
      <c r="R68" s="511">
        <v>933</v>
      </c>
      <c r="S68" s="512">
        <v>3085</v>
      </c>
      <c r="T68" s="513">
        <f t="shared" si="22"/>
        <v>5.5032925682031983</v>
      </c>
      <c r="U68" s="514">
        <f t="shared" si="22"/>
        <v>21.942615239887111</v>
      </c>
      <c r="V68" s="761">
        <f t="shared" si="22"/>
        <v>72.554092191909689</v>
      </c>
    </row>
    <row r="69" spans="1:22" s="79" customFormat="1">
      <c r="A69" s="485" t="s">
        <v>9</v>
      </c>
      <c r="B69" s="848">
        <v>36063</v>
      </c>
      <c r="C69" s="845">
        <v>405</v>
      </c>
      <c r="D69" s="486">
        <v>10981</v>
      </c>
      <c r="E69" s="487">
        <v>24677</v>
      </c>
      <c r="F69" s="488">
        <v>1.123034689293736</v>
      </c>
      <c r="G69" s="488">
        <v>30.449491168233365</v>
      </c>
      <c r="H69" s="833">
        <v>68.427474142472903</v>
      </c>
      <c r="I69" s="856">
        <f t="shared" si="23"/>
        <v>32269</v>
      </c>
      <c r="J69" s="853">
        <v>371</v>
      </c>
      <c r="K69" s="500">
        <v>9876</v>
      </c>
      <c r="L69" s="501">
        <v>22022</v>
      </c>
      <c r="M69" s="502">
        <f t="shared" si="21"/>
        <v>1.1497102482258514</v>
      </c>
      <c r="N69" s="502">
        <f t="shared" si="21"/>
        <v>30.605224828783044</v>
      </c>
      <c r="O69" s="837">
        <f t="shared" si="21"/>
        <v>68.245064922991105</v>
      </c>
      <c r="P69" s="856">
        <f t="shared" si="24"/>
        <v>3794</v>
      </c>
      <c r="Q69" s="864">
        <v>34</v>
      </c>
      <c r="R69" s="503">
        <v>1105</v>
      </c>
      <c r="S69" s="504">
        <v>2655</v>
      </c>
      <c r="T69" s="505">
        <f t="shared" si="22"/>
        <v>0.89615181866104376</v>
      </c>
      <c r="U69" s="506">
        <f t="shared" si="22"/>
        <v>29.124934106483924</v>
      </c>
      <c r="V69" s="762">
        <f t="shared" si="22"/>
        <v>69.978914074855041</v>
      </c>
    </row>
    <row r="70" spans="1:22" s="79" customFormat="1">
      <c r="A70" s="490" t="s">
        <v>10</v>
      </c>
      <c r="B70" s="849">
        <v>5783</v>
      </c>
      <c r="C70" s="844">
        <v>972</v>
      </c>
      <c r="D70" s="442">
        <v>1666</v>
      </c>
      <c r="E70" s="461">
        <v>3145</v>
      </c>
      <c r="F70" s="462">
        <v>16.807885180702058</v>
      </c>
      <c r="G70" s="462">
        <v>28.808576863219781</v>
      </c>
      <c r="H70" s="463">
        <v>54.383537956078165</v>
      </c>
      <c r="I70" s="857">
        <f t="shared" si="23"/>
        <v>4860</v>
      </c>
      <c r="J70" s="852">
        <v>659</v>
      </c>
      <c r="K70" s="508">
        <v>1316</v>
      </c>
      <c r="L70" s="509">
        <v>2885</v>
      </c>
      <c r="M70" s="510">
        <f t="shared" si="21"/>
        <v>13.559670781893004</v>
      </c>
      <c r="N70" s="510">
        <f t="shared" si="21"/>
        <v>27.07818930041152</v>
      </c>
      <c r="O70" s="838">
        <f t="shared" si="21"/>
        <v>59.36213991769548</v>
      </c>
      <c r="P70" s="857">
        <f t="shared" si="24"/>
        <v>923</v>
      </c>
      <c r="Q70" s="863">
        <v>313</v>
      </c>
      <c r="R70" s="511">
        <v>350</v>
      </c>
      <c r="S70" s="512">
        <v>260</v>
      </c>
      <c r="T70" s="513">
        <f t="shared" si="22"/>
        <v>33.911159263271941</v>
      </c>
      <c r="U70" s="514">
        <f t="shared" si="22"/>
        <v>37.919826652221019</v>
      </c>
      <c r="V70" s="761">
        <f t="shared" si="22"/>
        <v>28.169014084507044</v>
      </c>
    </row>
    <row r="71" spans="1:22" s="79" customFormat="1">
      <c r="A71" s="485" t="s">
        <v>11</v>
      </c>
      <c r="B71" s="848">
        <v>26785</v>
      </c>
      <c r="C71" s="845">
        <v>8476</v>
      </c>
      <c r="D71" s="486">
        <v>3427</v>
      </c>
      <c r="E71" s="487">
        <v>14882</v>
      </c>
      <c r="F71" s="488">
        <v>31.64457718872503</v>
      </c>
      <c r="G71" s="488">
        <v>12.794474519320515</v>
      </c>
      <c r="H71" s="833">
        <v>55.560948291954446</v>
      </c>
      <c r="I71" s="856">
        <f t="shared" si="23"/>
        <v>24428</v>
      </c>
      <c r="J71" s="853">
        <v>7391</v>
      </c>
      <c r="K71" s="500">
        <v>2778</v>
      </c>
      <c r="L71" s="501">
        <v>14259</v>
      </c>
      <c r="M71" s="502">
        <f t="shared" si="21"/>
        <v>30.256263304404779</v>
      </c>
      <c r="N71" s="502">
        <f t="shared" si="21"/>
        <v>11.372195840838382</v>
      </c>
      <c r="O71" s="837">
        <f t="shared" si="21"/>
        <v>58.37154085475683</v>
      </c>
      <c r="P71" s="856">
        <f t="shared" si="24"/>
        <v>2357</v>
      </c>
      <c r="Q71" s="864">
        <v>1085</v>
      </c>
      <c r="R71" s="503">
        <v>649</v>
      </c>
      <c r="S71" s="504">
        <v>623</v>
      </c>
      <c r="T71" s="505">
        <f t="shared" si="22"/>
        <v>46.033092914722104</v>
      </c>
      <c r="U71" s="506">
        <f t="shared" si="22"/>
        <v>27.535002121340685</v>
      </c>
      <c r="V71" s="762">
        <f t="shared" si="22"/>
        <v>26.431904963937207</v>
      </c>
    </row>
    <row r="72" spans="1:22" s="79" customFormat="1">
      <c r="A72" s="490" t="s">
        <v>12</v>
      </c>
      <c r="B72" s="849">
        <v>55523</v>
      </c>
      <c r="C72" s="844">
        <v>7750</v>
      </c>
      <c r="D72" s="442">
        <v>15209</v>
      </c>
      <c r="E72" s="461">
        <v>32564</v>
      </c>
      <c r="F72" s="462">
        <v>13.958179493183003</v>
      </c>
      <c r="G72" s="462">
        <v>27.392251859589717</v>
      </c>
      <c r="H72" s="463">
        <v>58.649568647227277</v>
      </c>
      <c r="I72" s="857">
        <f t="shared" si="23"/>
        <v>46769</v>
      </c>
      <c r="J72" s="852">
        <v>4361</v>
      </c>
      <c r="K72" s="508">
        <v>12255</v>
      </c>
      <c r="L72" s="509">
        <v>30153</v>
      </c>
      <c r="M72" s="510">
        <f t="shared" si="21"/>
        <v>9.324552588252903</v>
      </c>
      <c r="N72" s="510">
        <f t="shared" si="21"/>
        <v>26.203254292373153</v>
      </c>
      <c r="O72" s="838">
        <f t="shared" si="21"/>
        <v>64.472193119373941</v>
      </c>
      <c r="P72" s="857">
        <f t="shared" si="24"/>
        <v>8754</v>
      </c>
      <c r="Q72" s="863">
        <v>3389</v>
      </c>
      <c r="R72" s="511">
        <v>2954</v>
      </c>
      <c r="S72" s="512">
        <v>2411</v>
      </c>
      <c r="T72" s="513">
        <f t="shared" si="22"/>
        <v>38.713730865889879</v>
      </c>
      <c r="U72" s="514">
        <f t="shared" si="22"/>
        <v>33.744573909070141</v>
      </c>
      <c r="V72" s="761">
        <f t="shared" si="22"/>
        <v>27.54169522503998</v>
      </c>
    </row>
    <row r="73" spans="1:22" s="79" customFormat="1">
      <c r="A73" s="485" t="s">
        <v>21</v>
      </c>
      <c r="B73" s="848">
        <v>22995</v>
      </c>
      <c r="C73" s="845">
        <v>190</v>
      </c>
      <c r="D73" s="486">
        <v>5269</v>
      </c>
      <c r="E73" s="487">
        <v>17536</v>
      </c>
      <c r="F73" s="488">
        <v>0.82626657969123718</v>
      </c>
      <c r="G73" s="488">
        <v>22.913676886279628</v>
      </c>
      <c r="H73" s="833">
        <v>76.260056534029147</v>
      </c>
      <c r="I73" s="856">
        <f t="shared" si="23"/>
        <v>19187</v>
      </c>
      <c r="J73" s="853">
        <v>177</v>
      </c>
      <c r="K73" s="500">
        <v>4480</v>
      </c>
      <c r="L73" s="501">
        <v>14530</v>
      </c>
      <c r="M73" s="502">
        <f t="shared" si="21"/>
        <v>0.92249960911033513</v>
      </c>
      <c r="N73" s="502">
        <f t="shared" si="21"/>
        <v>23.349142648668369</v>
      </c>
      <c r="O73" s="837">
        <f t="shared" si="21"/>
        <v>75.728357742221291</v>
      </c>
      <c r="P73" s="856">
        <f t="shared" si="24"/>
        <v>3808</v>
      </c>
      <c r="Q73" s="864">
        <v>13</v>
      </c>
      <c r="R73" s="503">
        <v>789</v>
      </c>
      <c r="S73" s="504">
        <v>3006</v>
      </c>
      <c r="T73" s="505">
        <f t="shared" si="22"/>
        <v>0.34138655462184875</v>
      </c>
      <c r="U73" s="506">
        <f t="shared" si="22"/>
        <v>20.719537815126053</v>
      </c>
      <c r="V73" s="762">
        <f t="shared" si="22"/>
        <v>78.939075630252091</v>
      </c>
    </row>
    <row r="74" spans="1:22" s="79" customFormat="1">
      <c r="A74" s="490" t="s">
        <v>13</v>
      </c>
      <c r="B74" s="849">
        <v>68176</v>
      </c>
      <c r="C74" s="844">
        <v>19685</v>
      </c>
      <c r="D74" s="442">
        <v>21081</v>
      </c>
      <c r="E74" s="461">
        <v>27410</v>
      </c>
      <c r="F74" s="462">
        <v>28.873797230697019</v>
      </c>
      <c r="G74" s="462">
        <v>30.921438629429709</v>
      </c>
      <c r="H74" s="463">
        <v>40.204764139873269</v>
      </c>
      <c r="I74" s="857">
        <f t="shared" si="23"/>
        <v>53082</v>
      </c>
      <c r="J74" s="852">
        <v>12320</v>
      </c>
      <c r="K74" s="508">
        <v>16741</v>
      </c>
      <c r="L74" s="509">
        <v>24021</v>
      </c>
      <c r="M74" s="510">
        <f t="shared" si="21"/>
        <v>23.209374175803475</v>
      </c>
      <c r="N74" s="510">
        <f t="shared" si="21"/>
        <v>31.537997814701786</v>
      </c>
      <c r="O74" s="838">
        <f t="shared" si="21"/>
        <v>45.252628009494742</v>
      </c>
      <c r="P74" s="857">
        <f t="shared" si="24"/>
        <v>15094</v>
      </c>
      <c r="Q74" s="863">
        <v>7365</v>
      </c>
      <c r="R74" s="511">
        <v>4340</v>
      </c>
      <c r="S74" s="512">
        <v>3389</v>
      </c>
      <c r="T74" s="513">
        <f t="shared" si="22"/>
        <v>48.794222870014572</v>
      </c>
      <c r="U74" s="514">
        <f t="shared" si="22"/>
        <v>28.753146945806279</v>
      </c>
      <c r="V74" s="761">
        <f t="shared" si="22"/>
        <v>22.452630184179146</v>
      </c>
    </row>
    <row r="75" spans="1:22" s="79" customFormat="1">
      <c r="A75" s="485" t="s">
        <v>14</v>
      </c>
      <c r="B75" s="848">
        <v>139784</v>
      </c>
      <c r="C75" s="845">
        <v>24588</v>
      </c>
      <c r="D75" s="486">
        <v>52270</v>
      </c>
      <c r="E75" s="487">
        <v>62926</v>
      </c>
      <c r="F75" s="488">
        <v>17.589995993819034</v>
      </c>
      <c r="G75" s="488">
        <v>37.393406970754874</v>
      </c>
      <c r="H75" s="833">
        <v>45.016597035426088</v>
      </c>
      <c r="I75" s="856">
        <f t="shared" si="23"/>
        <v>94620</v>
      </c>
      <c r="J75" s="853">
        <v>9406</v>
      </c>
      <c r="K75" s="500">
        <v>34420</v>
      </c>
      <c r="L75" s="501">
        <v>50794</v>
      </c>
      <c r="M75" s="502">
        <f t="shared" si="21"/>
        <v>9.9408158951595862</v>
      </c>
      <c r="N75" s="502">
        <f t="shared" si="21"/>
        <v>36.377087296554642</v>
      </c>
      <c r="O75" s="837">
        <f t="shared" si="21"/>
        <v>53.68209680828577</v>
      </c>
      <c r="P75" s="856">
        <f t="shared" si="24"/>
        <v>45164</v>
      </c>
      <c r="Q75" s="864">
        <v>15182</v>
      </c>
      <c r="R75" s="503">
        <v>17850</v>
      </c>
      <c r="S75" s="504">
        <v>12132</v>
      </c>
      <c r="T75" s="505">
        <f t="shared" si="22"/>
        <v>33.615268798157828</v>
      </c>
      <c r="U75" s="506">
        <f t="shared" si="22"/>
        <v>39.522628642281468</v>
      </c>
      <c r="V75" s="762">
        <f t="shared" si="22"/>
        <v>26.862102559560714</v>
      </c>
    </row>
    <row r="76" spans="1:22" s="79" customFormat="1">
      <c r="A76" s="490" t="s">
        <v>15</v>
      </c>
      <c r="B76" s="849">
        <v>34877</v>
      </c>
      <c r="C76" s="844">
        <v>3288</v>
      </c>
      <c r="D76" s="442">
        <v>11279</v>
      </c>
      <c r="E76" s="461">
        <v>20310</v>
      </c>
      <c r="F76" s="462">
        <v>9.4274163488832183</v>
      </c>
      <c r="G76" s="462">
        <v>32.33936405080712</v>
      </c>
      <c r="H76" s="463">
        <v>58.23321960030966</v>
      </c>
      <c r="I76" s="857">
        <f t="shared" si="23"/>
        <v>32186</v>
      </c>
      <c r="J76" s="852">
        <v>1989</v>
      </c>
      <c r="K76" s="508">
        <v>10338</v>
      </c>
      <c r="L76" s="509">
        <v>19859</v>
      </c>
      <c r="M76" s="510">
        <f t="shared" si="21"/>
        <v>6.1797054620021132</v>
      </c>
      <c r="N76" s="510">
        <f t="shared" si="21"/>
        <v>32.119555086062263</v>
      </c>
      <c r="O76" s="838">
        <f t="shared" si="21"/>
        <v>61.700739451935625</v>
      </c>
      <c r="P76" s="857">
        <f t="shared" si="24"/>
        <v>2691</v>
      </c>
      <c r="Q76" s="863">
        <v>1299</v>
      </c>
      <c r="R76" s="511">
        <v>941</v>
      </c>
      <c r="S76" s="512">
        <v>451</v>
      </c>
      <c r="T76" s="513">
        <f t="shared" si="22"/>
        <v>48.272017837235225</v>
      </c>
      <c r="U76" s="514">
        <f t="shared" si="22"/>
        <v>34.968413229282795</v>
      </c>
      <c r="V76" s="761">
        <f t="shared" si="22"/>
        <v>16.759568933481976</v>
      </c>
    </row>
    <row r="77" spans="1:22" s="79" customFormat="1">
      <c r="A77" s="485" t="s">
        <v>16</v>
      </c>
      <c r="B77" s="848">
        <v>7003</v>
      </c>
      <c r="C77" s="845">
        <v>472</v>
      </c>
      <c r="D77" s="486">
        <v>1068</v>
      </c>
      <c r="E77" s="487">
        <v>5463</v>
      </c>
      <c r="F77" s="488">
        <v>6.7399685848921891</v>
      </c>
      <c r="G77" s="488">
        <v>15.250606882764531</v>
      </c>
      <c r="H77" s="833">
        <v>78.009424532343289</v>
      </c>
      <c r="I77" s="856">
        <f t="shared" si="23"/>
        <v>6425</v>
      </c>
      <c r="J77" s="853">
        <v>182</v>
      </c>
      <c r="K77" s="500">
        <v>888</v>
      </c>
      <c r="L77" s="501">
        <v>5355</v>
      </c>
      <c r="M77" s="502">
        <f t="shared" si="21"/>
        <v>2.8326848249027239</v>
      </c>
      <c r="N77" s="502">
        <f t="shared" si="21"/>
        <v>13.821011673151752</v>
      </c>
      <c r="O77" s="837">
        <f t="shared" si="21"/>
        <v>83.346303501945528</v>
      </c>
      <c r="P77" s="856">
        <f t="shared" si="24"/>
        <v>578</v>
      </c>
      <c r="Q77" s="864">
        <v>290</v>
      </c>
      <c r="R77" s="503">
        <v>180</v>
      </c>
      <c r="S77" s="504">
        <v>108</v>
      </c>
      <c r="T77" s="505">
        <f t="shared" si="22"/>
        <v>50.173010380622841</v>
      </c>
      <c r="U77" s="506">
        <f t="shared" si="22"/>
        <v>31.141868512110726</v>
      </c>
      <c r="V77" s="762">
        <f t="shared" si="22"/>
        <v>18.685121107266436</v>
      </c>
    </row>
    <row r="78" spans="1:22" s="79" customFormat="1">
      <c r="A78" s="490" t="s">
        <v>17</v>
      </c>
      <c r="B78" s="849">
        <v>57382</v>
      </c>
      <c r="C78" s="844">
        <v>1734</v>
      </c>
      <c r="D78" s="442">
        <v>6853</v>
      </c>
      <c r="E78" s="461">
        <v>48795</v>
      </c>
      <c r="F78" s="462">
        <v>3.0218535429228677</v>
      </c>
      <c r="G78" s="462">
        <v>11.942769509602314</v>
      </c>
      <c r="H78" s="463">
        <v>85.035376947474816</v>
      </c>
      <c r="I78" s="857">
        <f t="shared" si="23"/>
        <v>50203</v>
      </c>
      <c r="J78" s="852">
        <v>1629</v>
      </c>
      <c r="K78" s="508">
        <v>6493</v>
      </c>
      <c r="L78" s="509">
        <v>42081</v>
      </c>
      <c r="M78" s="510">
        <f t="shared" si="21"/>
        <v>3.2448260064139598</v>
      </c>
      <c r="N78" s="510">
        <f t="shared" si="21"/>
        <v>12.933490030476266</v>
      </c>
      <c r="O78" s="838">
        <f t="shared" si="21"/>
        <v>83.821683963109777</v>
      </c>
      <c r="P78" s="857">
        <f t="shared" si="24"/>
        <v>7179</v>
      </c>
      <c r="Q78" s="863">
        <v>105</v>
      </c>
      <c r="R78" s="511">
        <v>360</v>
      </c>
      <c r="S78" s="512">
        <v>6714</v>
      </c>
      <c r="T78" s="513">
        <f t="shared" si="22"/>
        <v>1.4625992478061012</v>
      </c>
      <c r="U78" s="514">
        <f t="shared" si="22"/>
        <v>5.0146259924780612</v>
      </c>
      <c r="V78" s="761">
        <f t="shared" si="22"/>
        <v>93.522774759715844</v>
      </c>
    </row>
    <row r="79" spans="1:22" s="79" customFormat="1">
      <c r="A79" s="485" t="s">
        <v>18</v>
      </c>
      <c r="B79" s="848">
        <v>31222</v>
      </c>
      <c r="C79" s="845">
        <v>2789</v>
      </c>
      <c r="D79" s="486">
        <v>2835</v>
      </c>
      <c r="E79" s="487">
        <v>25598</v>
      </c>
      <c r="F79" s="488">
        <v>8.9328037921978094</v>
      </c>
      <c r="G79" s="488">
        <v>9.0801358016783027</v>
      </c>
      <c r="H79" s="833">
        <v>81.987060406123888</v>
      </c>
      <c r="I79" s="856">
        <f t="shared" si="23"/>
        <v>30516</v>
      </c>
      <c r="J79" s="853">
        <v>2775</v>
      </c>
      <c r="K79" s="500">
        <v>2797</v>
      </c>
      <c r="L79" s="501">
        <v>24944</v>
      </c>
      <c r="M79" s="502">
        <f t="shared" si="21"/>
        <v>9.0935902477388897</v>
      </c>
      <c r="N79" s="502">
        <f t="shared" si="21"/>
        <v>9.1656835758290729</v>
      </c>
      <c r="O79" s="837">
        <f t="shared" si="21"/>
        <v>81.740726176432034</v>
      </c>
      <c r="P79" s="856">
        <f t="shared" si="24"/>
        <v>706</v>
      </c>
      <c r="Q79" s="864">
        <v>14</v>
      </c>
      <c r="R79" s="503">
        <v>38</v>
      </c>
      <c r="S79" s="504">
        <v>654</v>
      </c>
      <c r="T79" s="505">
        <f t="shared" si="22"/>
        <v>1.9830028328611897</v>
      </c>
      <c r="U79" s="506">
        <f t="shared" si="22"/>
        <v>5.382436260623229</v>
      </c>
      <c r="V79" s="762">
        <f t="shared" si="22"/>
        <v>92.634560906515588</v>
      </c>
    </row>
    <row r="80" spans="1:22" s="79" customFormat="1">
      <c r="A80" s="490" t="s">
        <v>19</v>
      </c>
      <c r="B80" s="849">
        <v>25648</v>
      </c>
      <c r="C80" s="844">
        <v>6343</v>
      </c>
      <c r="D80" s="442">
        <v>8159</v>
      </c>
      <c r="E80" s="461">
        <v>11146</v>
      </c>
      <c r="F80" s="462">
        <v>24.73097317529632</v>
      </c>
      <c r="G80" s="462">
        <v>31.811447286338119</v>
      </c>
      <c r="H80" s="463">
        <v>43.457579538365565</v>
      </c>
      <c r="I80" s="857">
        <f t="shared" si="23"/>
        <v>19553</v>
      </c>
      <c r="J80" s="852">
        <v>3496</v>
      </c>
      <c r="K80" s="508">
        <v>6238</v>
      </c>
      <c r="L80" s="509">
        <v>9819</v>
      </c>
      <c r="M80" s="510">
        <f t="shared" si="21"/>
        <v>17.879609267120138</v>
      </c>
      <c r="N80" s="510">
        <f t="shared" si="21"/>
        <v>31.903032782693192</v>
      </c>
      <c r="O80" s="838">
        <f t="shared" si="21"/>
        <v>50.217357950186667</v>
      </c>
      <c r="P80" s="857">
        <f t="shared" si="24"/>
        <v>6095</v>
      </c>
      <c r="Q80" s="863">
        <v>2847</v>
      </c>
      <c r="R80" s="511">
        <v>1921</v>
      </c>
      <c r="S80" s="512">
        <v>1327</v>
      </c>
      <c r="T80" s="513">
        <f t="shared" si="22"/>
        <v>46.710418375717801</v>
      </c>
      <c r="U80" s="514">
        <f t="shared" si="22"/>
        <v>31.517637407711241</v>
      </c>
      <c r="V80" s="761">
        <f t="shared" si="22"/>
        <v>21.771944216570958</v>
      </c>
    </row>
    <row r="81" spans="1:22" s="79" customFormat="1" ht="14.5" thickBot="1">
      <c r="A81" s="485" t="s">
        <v>20</v>
      </c>
      <c r="B81" s="850">
        <v>29903</v>
      </c>
      <c r="C81" s="846">
        <v>682</v>
      </c>
      <c r="D81" s="491">
        <v>1035</v>
      </c>
      <c r="E81" s="492">
        <v>28186</v>
      </c>
      <c r="F81" s="493">
        <v>2.2807076213088986</v>
      </c>
      <c r="G81" s="493">
        <v>3.4611911848309536</v>
      </c>
      <c r="H81" s="834">
        <v>94.258101193860142</v>
      </c>
      <c r="I81" s="858">
        <f t="shared" si="23"/>
        <v>28776</v>
      </c>
      <c r="J81" s="854">
        <v>626</v>
      </c>
      <c r="K81" s="516">
        <v>940</v>
      </c>
      <c r="L81" s="517">
        <v>27210</v>
      </c>
      <c r="M81" s="518">
        <f t="shared" si="21"/>
        <v>2.1754239644147901</v>
      </c>
      <c r="N81" s="518">
        <f t="shared" si="21"/>
        <v>3.2666110647762023</v>
      </c>
      <c r="O81" s="839">
        <f t="shared" si="21"/>
        <v>94.55796497080901</v>
      </c>
      <c r="P81" s="858">
        <f t="shared" si="24"/>
        <v>1127</v>
      </c>
      <c r="Q81" s="865">
        <v>56</v>
      </c>
      <c r="R81" s="519">
        <v>95</v>
      </c>
      <c r="S81" s="520">
        <v>976</v>
      </c>
      <c r="T81" s="521">
        <f t="shared" si="22"/>
        <v>4.9689440993788816</v>
      </c>
      <c r="U81" s="522">
        <f t="shared" si="22"/>
        <v>8.429458740017747</v>
      </c>
      <c r="V81" s="763">
        <f t="shared" si="22"/>
        <v>86.601597160603376</v>
      </c>
    </row>
    <row r="82" spans="1:22" s="79" customFormat="1">
      <c r="A82" s="495" t="s">
        <v>26</v>
      </c>
      <c r="B82" s="653">
        <v>560185</v>
      </c>
      <c r="C82" s="126">
        <v>118231</v>
      </c>
      <c r="D82" s="124">
        <v>195509</v>
      </c>
      <c r="E82" s="124">
        <v>246445</v>
      </c>
      <c r="F82" s="182">
        <v>21.105706150646661</v>
      </c>
      <c r="G82" s="481">
        <v>34.90079170274106</v>
      </c>
      <c r="H82" s="184">
        <v>43.993502146612279</v>
      </c>
      <c r="I82" s="859">
        <f t="shared" ref="I82:L82" si="25">SUM(I66:I67,I70,I71,I72,I74,I75,I76,I77,I80)</f>
        <v>456794</v>
      </c>
      <c r="J82" s="523">
        <f t="shared" si="25"/>
        <v>74907</v>
      </c>
      <c r="K82" s="524">
        <f t="shared" si="25"/>
        <v>160138</v>
      </c>
      <c r="L82" s="525">
        <f t="shared" si="25"/>
        <v>221749</v>
      </c>
      <c r="M82" s="526">
        <f t="shared" si="21"/>
        <v>16.398420294487231</v>
      </c>
      <c r="N82" s="526">
        <f t="shared" si="21"/>
        <v>35.05694032758749</v>
      </c>
      <c r="O82" s="840">
        <f t="shared" si="21"/>
        <v>48.544639377925279</v>
      </c>
      <c r="P82" s="859">
        <f t="shared" ref="P82:S82" si="26">SUM(P66:P67,P70,P71,P72,P74,P75,P76,P77,P80)</f>
        <v>103391</v>
      </c>
      <c r="Q82" s="523">
        <f t="shared" si="26"/>
        <v>43324</v>
      </c>
      <c r="R82" s="524">
        <f t="shared" si="26"/>
        <v>35371</v>
      </c>
      <c r="S82" s="524">
        <f t="shared" si="26"/>
        <v>24696</v>
      </c>
      <c r="T82" s="527">
        <f t="shared" si="22"/>
        <v>41.903066998094616</v>
      </c>
      <c r="U82" s="526">
        <f t="shared" si="22"/>
        <v>34.210908106121423</v>
      </c>
      <c r="V82" s="526">
        <f t="shared" si="22"/>
        <v>23.886024895783965</v>
      </c>
    </row>
    <row r="83" spans="1:22" s="79" customFormat="1">
      <c r="A83" s="496" t="s">
        <v>25</v>
      </c>
      <c r="B83" s="654">
        <v>229374</v>
      </c>
      <c r="C83" s="138">
        <v>9329</v>
      </c>
      <c r="D83" s="136">
        <v>38575</v>
      </c>
      <c r="E83" s="136">
        <v>181470</v>
      </c>
      <c r="F83" s="188">
        <v>4.0671566960509908</v>
      </c>
      <c r="G83" s="482">
        <v>16.817512010951546</v>
      </c>
      <c r="H83" s="190">
        <v>79.115331292997453</v>
      </c>
      <c r="I83" s="860">
        <f t="shared" ref="I83:L83" si="27">SUM(I68,I69,I73,I78,I79,I81)</f>
        <v>208508</v>
      </c>
      <c r="J83" s="528">
        <f t="shared" si="27"/>
        <v>8873</v>
      </c>
      <c r="K83" s="529">
        <f t="shared" si="27"/>
        <v>35255</v>
      </c>
      <c r="L83" s="530">
        <f t="shared" si="27"/>
        <v>164380</v>
      </c>
      <c r="M83" s="531">
        <f t="shared" si="21"/>
        <v>4.2554722120973771</v>
      </c>
      <c r="N83" s="531">
        <f t="shared" si="21"/>
        <v>16.908224144876936</v>
      </c>
      <c r="O83" s="841">
        <f t="shared" si="21"/>
        <v>78.836303643025687</v>
      </c>
      <c r="P83" s="860">
        <f t="shared" ref="P83:S83" si="28">SUM(P68,P69,P73,P78,P79,P81)</f>
        <v>20866</v>
      </c>
      <c r="Q83" s="528">
        <f t="shared" si="28"/>
        <v>456</v>
      </c>
      <c r="R83" s="529">
        <f t="shared" si="28"/>
        <v>3320</v>
      </c>
      <c r="S83" s="529">
        <f t="shared" si="28"/>
        <v>17090</v>
      </c>
      <c r="T83" s="532">
        <f t="shared" si="22"/>
        <v>2.1853733346113295</v>
      </c>
      <c r="U83" s="531">
        <f t="shared" si="22"/>
        <v>15.91105147129301</v>
      </c>
      <c r="V83" s="531">
        <f t="shared" si="22"/>
        <v>81.903575194095652</v>
      </c>
    </row>
    <row r="84" spans="1:22" s="79" customFormat="1" ht="14.5" thickBot="1">
      <c r="A84" s="497" t="s">
        <v>24</v>
      </c>
      <c r="B84" s="655">
        <v>789559</v>
      </c>
      <c r="C84" s="150">
        <v>127560</v>
      </c>
      <c r="D84" s="148">
        <v>234084</v>
      </c>
      <c r="E84" s="148">
        <v>427915</v>
      </c>
      <c r="F84" s="193">
        <v>16.155854090701265</v>
      </c>
      <c r="G84" s="483">
        <v>29.647436100405418</v>
      </c>
      <c r="H84" s="195">
        <v>54.196709808893317</v>
      </c>
      <c r="I84" s="861">
        <f t="shared" ref="I84:L84" si="29">SUM(I66:I81)</f>
        <v>665302</v>
      </c>
      <c r="J84" s="533">
        <f t="shared" si="29"/>
        <v>83780</v>
      </c>
      <c r="K84" s="534">
        <f t="shared" si="29"/>
        <v>195393</v>
      </c>
      <c r="L84" s="535">
        <f t="shared" si="29"/>
        <v>386129</v>
      </c>
      <c r="M84" s="536">
        <f t="shared" si="21"/>
        <v>12.592777415369261</v>
      </c>
      <c r="N84" s="536">
        <f t="shared" si="21"/>
        <v>29.369068483185078</v>
      </c>
      <c r="O84" s="842">
        <f t="shared" si="21"/>
        <v>58.038154101445663</v>
      </c>
      <c r="P84" s="861">
        <f t="shared" ref="P84:S84" si="30">SUM(P66:P81)</f>
        <v>124257</v>
      </c>
      <c r="Q84" s="533">
        <f t="shared" si="30"/>
        <v>43780</v>
      </c>
      <c r="R84" s="534">
        <f t="shared" si="30"/>
        <v>38691</v>
      </c>
      <c r="S84" s="534">
        <f t="shared" si="30"/>
        <v>41786</v>
      </c>
      <c r="T84" s="537">
        <f t="shared" si="22"/>
        <v>35.233427493018503</v>
      </c>
      <c r="U84" s="536">
        <f t="shared" si="22"/>
        <v>31.137883579999514</v>
      </c>
      <c r="V84" s="536">
        <f t="shared" si="22"/>
        <v>33.62868892698198</v>
      </c>
    </row>
    <row r="85" spans="1:22" s="79" customFormat="1" ht="14.25" customHeight="1">
      <c r="A85" s="1235" t="s">
        <v>23</v>
      </c>
      <c r="B85" s="1235"/>
      <c r="C85" s="1235"/>
      <c r="D85" s="1235"/>
      <c r="E85" s="1235"/>
      <c r="F85" s="1235"/>
      <c r="G85" s="1235"/>
      <c r="H85" s="1235"/>
      <c r="I85" s="1235"/>
      <c r="J85" s="1235"/>
      <c r="K85" s="1235"/>
      <c r="L85" s="1235"/>
      <c r="M85" s="1235"/>
      <c r="N85" s="1235"/>
      <c r="O85" s="1235"/>
      <c r="P85" s="1235"/>
      <c r="Q85" s="1235"/>
      <c r="R85" s="1235"/>
      <c r="S85" s="1235"/>
      <c r="T85" s="1235"/>
      <c r="U85" s="1235"/>
      <c r="V85" s="1235"/>
    </row>
    <row r="86" spans="1:22" s="79" customFormat="1">
      <c r="A86" s="1215" t="s">
        <v>58</v>
      </c>
      <c r="B86" s="1215"/>
      <c r="C86" s="1215"/>
      <c r="D86" s="1215"/>
      <c r="E86" s="1215"/>
      <c r="F86" s="1215"/>
      <c r="G86" s="1215"/>
      <c r="H86" s="1215"/>
      <c r="I86" s="1215"/>
      <c r="J86" s="1215"/>
      <c r="K86" s="1215"/>
      <c r="L86" s="1215"/>
      <c r="M86" s="1215"/>
      <c r="N86" s="1215"/>
      <c r="O86" s="1215"/>
      <c r="P86" s="1215"/>
      <c r="Q86" s="1215"/>
      <c r="R86" s="1215"/>
      <c r="S86" s="1215"/>
      <c r="T86" s="1223"/>
      <c r="U86" s="1223"/>
      <c r="V86" s="1223"/>
    </row>
    <row r="87" spans="1:22" ht="14.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</row>
    <row r="88" spans="1:22" ht="14.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</row>
  </sheetData>
  <sortState ref="U37:X52">
    <sortCondition ref="U37:U52" customList="8,9,11,12,4,2,6,13,3,5,7,10,14,15,1,16,17,18,19"/>
  </sortState>
  <mergeCells count="54">
    <mergeCell ref="A85:V85"/>
    <mergeCell ref="A86:V86"/>
    <mergeCell ref="T65:V65"/>
    <mergeCell ref="I65:L65"/>
    <mergeCell ref="M65:O65"/>
    <mergeCell ref="P65:S65"/>
    <mergeCell ref="B65:E65"/>
    <mergeCell ref="F65:H65"/>
    <mergeCell ref="A62:A65"/>
    <mergeCell ref="P63:P64"/>
    <mergeCell ref="Q63:V63"/>
    <mergeCell ref="J63:O63"/>
    <mergeCell ref="B63:B64"/>
    <mergeCell ref="C63:H63"/>
    <mergeCell ref="A1:V1"/>
    <mergeCell ref="A4:A7"/>
    <mergeCell ref="B4:V4"/>
    <mergeCell ref="B5:B6"/>
    <mergeCell ref="C5:H5"/>
    <mergeCell ref="I5:I6"/>
    <mergeCell ref="J5:O5"/>
    <mergeCell ref="P5:P6"/>
    <mergeCell ref="Q5:V5"/>
    <mergeCell ref="B7:E7"/>
    <mergeCell ref="F7:H7"/>
    <mergeCell ref="I7:L7"/>
    <mergeCell ref="M7:O7"/>
    <mergeCell ref="P7:S7"/>
    <mergeCell ref="T7:V7"/>
    <mergeCell ref="A3:V3"/>
    <mergeCell ref="A28:V28"/>
    <mergeCell ref="I63:I64"/>
    <mergeCell ref="A59:V59"/>
    <mergeCell ref="A56:V56"/>
    <mergeCell ref="A61:V61"/>
    <mergeCell ref="B62:V62"/>
    <mergeCell ref="T36:V36"/>
    <mergeCell ref="F36:H36"/>
    <mergeCell ref="A27:S27"/>
    <mergeCell ref="A57:V57"/>
    <mergeCell ref="I36:L36"/>
    <mergeCell ref="M36:O36"/>
    <mergeCell ref="P36:S36"/>
    <mergeCell ref="A30:V30"/>
    <mergeCell ref="A33:A36"/>
    <mergeCell ref="B33:V33"/>
    <mergeCell ref="B34:B35"/>
    <mergeCell ref="C34:H34"/>
    <mergeCell ref="I34:I35"/>
    <mergeCell ref="A32:V32"/>
    <mergeCell ref="J34:O34"/>
    <mergeCell ref="P34:P35"/>
    <mergeCell ref="Q34:V34"/>
    <mergeCell ref="B36:E36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zoomScale="80" zoomScaleNormal="80" workbookViewId="0">
      <selection sqref="A1:V1"/>
    </sheetView>
  </sheetViews>
  <sheetFormatPr baseColWidth="10" defaultColWidth="10.58203125" defaultRowHeight="14"/>
  <cols>
    <col min="1" max="1" width="28.58203125" style="7" customWidth="1"/>
    <col min="2" max="8" width="13.58203125" style="15" customWidth="1"/>
    <col min="9" max="22" width="13.58203125" style="7" customWidth="1"/>
    <col min="23" max="16384" width="10.58203125" style="7"/>
  </cols>
  <sheetData>
    <row r="1" spans="1:23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237"/>
      <c r="U1" s="1237"/>
      <c r="V1" s="1237"/>
    </row>
    <row r="2" spans="1:23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3" s="79" customFormat="1" ht="15" customHeight="1">
      <c r="A3" s="1232" t="s">
        <v>568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1232"/>
      <c r="S3" s="1232"/>
      <c r="T3" s="1232"/>
      <c r="U3" s="1232"/>
      <c r="V3" s="1232"/>
    </row>
    <row r="4" spans="1:23" s="79" customFormat="1" ht="14.5">
      <c r="A4" s="1225" t="s">
        <v>5</v>
      </c>
      <c r="B4" s="1227" t="s">
        <v>36</v>
      </c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1219"/>
      <c r="T4" s="1219"/>
      <c r="U4" s="1219"/>
      <c r="V4" s="1219"/>
    </row>
    <row r="5" spans="1:23" s="79" customFormat="1" ht="24" customHeight="1">
      <c r="A5" s="1225"/>
      <c r="B5" s="1230" t="s">
        <v>94</v>
      </c>
      <c r="C5" s="1220" t="s">
        <v>31</v>
      </c>
      <c r="D5" s="1220"/>
      <c r="E5" s="1220"/>
      <c r="F5" s="1220"/>
      <c r="G5" s="1220"/>
      <c r="H5" s="1231"/>
      <c r="I5" s="1230" t="s">
        <v>56</v>
      </c>
      <c r="J5" s="1220" t="s">
        <v>31</v>
      </c>
      <c r="K5" s="1220"/>
      <c r="L5" s="1220"/>
      <c r="M5" s="1220"/>
      <c r="N5" s="1220"/>
      <c r="O5" s="1231"/>
      <c r="P5" s="1230" t="s">
        <v>59</v>
      </c>
      <c r="Q5" s="1220" t="s">
        <v>31</v>
      </c>
      <c r="R5" s="1220"/>
      <c r="S5" s="1220"/>
      <c r="T5" s="1220"/>
      <c r="U5" s="1220"/>
      <c r="V5" s="1220"/>
    </row>
    <row r="6" spans="1:23" s="79" customFormat="1" ht="76.5" customHeight="1">
      <c r="A6" s="1225"/>
      <c r="B6" s="1230"/>
      <c r="C6" s="798" t="s">
        <v>32</v>
      </c>
      <c r="D6" s="798" t="s">
        <v>33</v>
      </c>
      <c r="E6" s="798" t="s">
        <v>34</v>
      </c>
      <c r="F6" s="798" t="s">
        <v>32</v>
      </c>
      <c r="G6" s="798" t="s">
        <v>33</v>
      </c>
      <c r="H6" s="835" t="s">
        <v>34</v>
      </c>
      <c r="I6" s="1230"/>
      <c r="J6" s="798" t="s">
        <v>32</v>
      </c>
      <c r="K6" s="798" t="s">
        <v>33</v>
      </c>
      <c r="L6" s="798" t="s">
        <v>34</v>
      </c>
      <c r="M6" s="798" t="s">
        <v>32</v>
      </c>
      <c r="N6" s="798" t="s">
        <v>33</v>
      </c>
      <c r="O6" s="835" t="s">
        <v>34</v>
      </c>
      <c r="P6" s="1230"/>
      <c r="Q6" s="798" t="s">
        <v>32</v>
      </c>
      <c r="R6" s="798" t="s">
        <v>33</v>
      </c>
      <c r="S6" s="798" t="s">
        <v>34</v>
      </c>
      <c r="T6" s="798" t="s">
        <v>32</v>
      </c>
      <c r="U6" s="798" t="s">
        <v>33</v>
      </c>
      <c r="V6" s="798" t="s">
        <v>34</v>
      </c>
    </row>
    <row r="7" spans="1:23" s="79" customFormat="1" ht="15" thickBot="1">
      <c r="A7" s="1226"/>
      <c r="B7" s="1234" t="s">
        <v>3</v>
      </c>
      <c r="C7" s="1213"/>
      <c r="D7" s="1213"/>
      <c r="E7" s="1213"/>
      <c r="F7" s="1213" t="s">
        <v>43</v>
      </c>
      <c r="G7" s="1213"/>
      <c r="H7" s="1236"/>
      <c r="I7" s="1234" t="s">
        <v>3</v>
      </c>
      <c r="J7" s="1044"/>
      <c r="K7" s="1044"/>
      <c r="L7" s="1044"/>
      <c r="M7" s="1213" t="s">
        <v>43</v>
      </c>
      <c r="N7" s="1213"/>
      <c r="O7" s="1236"/>
      <c r="P7" s="1242" t="s">
        <v>3</v>
      </c>
      <c r="Q7" s="1214"/>
      <c r="R7" s="1214"/>
      <c r="S7" s="1214"/>
      <c r="T7" s="1213" t="s">
        <v>43</v>
      </c>
      <c r="U7" s="1213"/>
      <c r="V7" s="1213"/>
    </row>
    <row r="8" spans="1:23" s="79" customFormat="1">
      <c r="A8" s="490" t="s">
        <v>6</v>
      </c>
      <c r="B8" s="466">
        <v>346864</v>
      </c>
      <c r="C8" s="442">
        <v>6093</v>
      </c>
      <c r="D8" s="442">
        <v>243448</v>
      </c>
      <c r="E8" s="442">
        <v>97323</v>
      </c>
      <c r="F8" s="460">
        <f>C8/$B8*100</f>
        <v>1.7565962452142627</v>
      </c>
      <c r="G8" s="462">
        <f>D8/$B8*100</f>
        <v>70.185432907421927</v>
      </c>
      <c r="H8" s="463">
        <f>E8/$B8*100</f>
        <v>28.057970847363805</v>
      </c>
      <c r="I8" s="466">
        <v>345502</v>
      </c>
      <c r="J8" s="442">
        <v>5144</v>
      </c>
      <c r="K8" s="442">
        <v>243211</v>
      </c>
      <c r="L8" s="461">
        <v>97147</v>
      </c>
      <c r="M8" s="462">
        <v>1.4888481108647706</v>
      </c>
      <c r="N8" s="462">
        <v>70.393514364605707</v>
      </c>
      <c r="O8" s="463">
        <v>28.117637524529528</v>
      </c>
      <c r="P8" s="466">
        <v>1362</v>
      </c>
      <c r="Q8" s="442">
        <v>949</v>
      </c>
      <c r="R8" s="442">
        <v>237</v>
      </c>
      <c r="S8" s="461">
        <v>176</v>
      </c>
      <c r="T8" s="484">
        <v>69.67694566813509</v>
      </c>
      <c r="U8" s="467">
        <v>17.400881057268723</v>
      </c>
      <c r="V8" s="460">
        <v>12.922173274596183</v>
      </c>
      <c r="W8" s="12"/>
    </row>
    <row r="9" spans="1:23" s="79" customFormat="1">
      <c r="A9" s="485" t="s">
        <v>7</v>
      </c>
      <c r="B9" s="456">
        <v>406111</v>
      </c>
      <c r="C9" s="486">
        <v>75334</v>
      </c>
      <c r="D9" s="486">
        <v>163573</v>
      </c>
      <c r="E9" s="487">
        <v>167204</v>
      </c>
      <c r="F9" s="488">
        <f>C9/$B9*100</f>
        <v>18.550100834500913</v>
      </c>
      <c r="G9" s="488">
        <f t="shared" ref="G9:H26" si="0">D9/$B9*100</f>
        <v>40.27790431680009</v>
      </c>
      <c r="H9" s="833">
        <f t="shared" si="0"/>
        <v>41.171994848699001</v>
      </c>
      <c r="I9" s="458">
        <v>403930</v>
      </c>
      <c r="J9" s="486">
        <v>74544</v>
      </c>
      <c r="K9" s="486">
        <v>162854</v>
      </c>
      <c r="L9" s="487">
        <v>166532</v>
      </c>
      <c r="M9" s="488">
        <v>18.454682742059266</v>
      </c>
      <c r="N9" s="488">
        <v>40.317381724556235</v>
      </c>
      <c r="O9" s="833">
        <v>41.227935533384496</v>
      </c>
      <c r="P9" s="458">
        <v>2181</v>
      </c>
      <c r="Q9" s="438">
        <v>790</v>
      </c>
      <c r="R9" s="438">
        <v>719</v>
      </c>
      <c r="S9" s="453">
        <v>672</v>
      </c>
      <c r="T9" s="538">
        <v>36.221916552040348</v>
      </c>
      <c r="U9" s="459">
        <v>32.966529115084825</v>
      </c>
      <c r="V9" s="759">
        <v>30.811554332874831</v>
      </c>
    </row>
    <row r="10" spans="1:23" s="79" customFormat="1">
      <c r="A10" s="490" t="s">
        <v>8</v>
      </c>
      <c r="B10" s="464">
        <v>120429</v>
      </c>
      <c r="C10" s="442">
        <v>1187</v>
      </c>
      <c r="D10" s="442">
        <v>39127</v>
      </c>
      <c r="E10" s="461">
        <v>80115</v>
      </c>
      <c r="F10" s="462">
        <f t="shared" ref="F10:F26" si="1">C10/$B10*100</f>
        <v>0.98564299296681024</v>
      </c>
      <c r="G10" s="462">
        <f t="shared" si="0"/>
        <v>32.489682717617853</v>
      </c>
      <c r="H10" s="463">
        <f t="shared" si="0"/>
        <v>66.524674289415344</v>
      </c>
      <c r="I10" s="466">
        <v>118775</v>
      </c>
      <c r="J10" s="442">
        <v>1169</v>
      </c>
      <c r="K10" s="442">
        <v>38464</v>
      </c>
      <c r="L10" s="461">
        <v>79142</v>
      </c>
      <c r="M10" s="462">
        <v>0.98421384971584935</v>
      </c>
      <c r="N10" s="462">
        <v>32.383919174910545</v>
      </c>
      <c r="O10" s="463">
        <v>66.631866975373612</v>
      </c>
      <c r="P10" s="466">
        <v>1654</v>
      </c>
      <c r="Q10" s="442">
        <v>18</v>
      </c>
      <c r="R10" s="442">
        <v>663</v>
      </c>
      <c r="S10" s="461">
        <v>973</v>
      </c>
      <c r="T10" s="484">
        <v>1.0882708585247884</v>
      </c>
      <c r="U10" s="467">
        <v>40.084643288996375</v>
      </c>
      <c r="V10" s="460">
        <v>58.827085852478845</v>
      </c>
    </row>
    <row r="11" spans="1:23" s="79" customFormat="1">
      <c r="A11" s="485" t="s">
        <v>9</v>
      </c>
      <c r="B11" s="456">
        <v>78270</v>
      </c>
      <c r="C11" s="486">
        <v>533</v>
      </c>
      <c r="D11" s="486">
        <v>23968</v>
      </c>
      <c r="E11" s="487">
        <v>53769</v>
      </c>
      <c r="F11" s="488">
        <f t="shared" si="1"/>
        <v>0.68097610834291555</v>
      </c>
      <c r="G11" s="488">
        <f t="shared" si="0"/>
        <v>30.622205187172607</v>
      </c>
      <c r="H11" s="833">
        <f t="shared" si="0"/>
        <v>68.696818704484471</v>
      </c>
      <c r="I11" s="458">
        <v>77628</v>
      </c>
      <c r="J11" s="486">
        <v>522</v>
      </c>
      <c r="K11" s="486">
        <v>23835</v>
      </c>
      <c r="L11" s="487">
        <v>53271</v>
      </c>
      <c r="M11" s="488">
        <v>0.67243778018240841</v>
      </c>
      <c r="N11" s="488">
        <v>30.704127376719743</v>
      </c>
      <c r="O11" s="833">
        <v>68.623434843097854</v>
      </c>
      <c r="P11" s="458">
        <v>642</v>
      </c>
      <c r="Q11" s="438">
        <v>11</v>
      </c>
      <c r="R11" s="438">
        <v>133</v>
      </c>
      <c r="S11" s="453">
        <v>498</v>
      </c>
      <c r="T11" s="538">
        <v>1.7133956386292832</v>
      </c>
      <c r="U11" s="459">
        <v>20.716510903426791</v>
      </c>
      <c r="V11" s="759">
        <v>77.570093457943926</v>
      </c>
    </row>
    <row r="12" spans="1:23" s="79" customFormat="1">
      <c r="A12" s="490" t="s">
        <v>10</v>
      </c>
      <c r="B12" s="464">
        <v>20110</v>
      </c>
      <c r="C12" s="442">
        <v>876</v>
      </c>
      <c r="D12" s="442">
        <v>9878</v>
      </c>
      <c r="E12" s="461">
        <v>9356</v>
      </c>
      <c r="F12" s="462">
        <f t="shared" si="1"/>
        <v>4.3560417702635501</v>
      </c>
      <c r="G12" s="462">
        <f t="shared" si="0"/>
        <v>49.119840875186476</v>
      </c>
      <c r="H12" s="463">
        <f t="shared" si="0"/>
        <v>46.524117354549979</v>
      </c>
      <c r="I12" s="466">
        <v>19961</v>
      </c>
      <c r="J12" s="442">
        <v>847</v>
      </c>
      <c r="K12" s="442">
        <v>9807</v>
      </c>
      <c r="L12" s="461">
        <v>9307</v>
      </c>
      <c r="M12" s="462">
        <v>4.2432743850508494</v>
      </c>
      <c r="N12" s="462">
        <v>49.130805069886279</v>
      </c>
      <c r="O12" s="463">
        <v>46.625920545062868</v>
      </c>
      <c r="P12" s="466">
        <v>149</v>
      </c>
      <c r="Q12" s="442">
        <v>29</v>
      </c>
      <c r="R12" s="442">
        <v>71</v>
      </c>
      <c r="S12" s="461">
        <v>49</v>
      </c>
      <c r="T12" s="484">
        <v>19.463087248322147</v>
      </c>
      <c r="U12" s="467">
        <v>47.651006711409394</v>
      </c>
      <c r="V12" s="460">
        <v>32.885906040268459</v>
      </c>
    </row>
    <row r="13" spans="1:23" s="79" customFormat="1">
      <c r="A13" s="485" t="s">
        <v>11</v>
      </c>
      <c r="B13" s="456">
        <v>56978</v>
      </c>
      <c r="C13" s="486">
        <v>17052</v>
      </c>
      <c r="D13" s="486">
        <v>6492</v>
      </c>
      <c r="E13" s="487">
        <v>33434</v>
      </c>
      <c r="F13" s="488">
        <f t="shared" si="1"/>
        <v>29.927340376987608</v>
      </c>
      <c r="G13" s="488">
        <f t="shared" si="0"/>
        <v>11.393871318754607</v>
      </c>
      <c r="H13" s="833">
        <f t="shared" si="0"/>
        <v>58.678788304257779</v>
      </c>
      <c r="I13" s="458">
        <v>56230</v>
      </c>
      <c r="J13" s="486">
        <v>16626</v>
      </c>
      <c r="K13" s="486">
        <v>6330</v>
      </c>
      <c r="L13" s="487">
        <v>33274</v>
      </c>
      <c r="M13" s="488">
        <v>29.567846345367244</v>
      </c>
      <c r="N13" s="488">
        <v>11.257335941668149</v>
      </c>
      <c r="O13" s="833">
        <v>59.174817712964611</v>
      </c>
      <c r="P13" s="458">
        <v>748</v>
      </c>
      <c r="Q13" s="438">
        <v>426</v>
      </c>
      <c r="R13" s="438">
        <v>162</v>
      </c>
      <c r="S13" s="453">
        <v>160</v>
      </c>
      <c r="T13" s="538">
        <v>56.951871657754005</v>
      </c>
      <c r="U13" s="459">
        <v>21.657754010695189</v>
      </c>
      <c r="V13" s="759">
        <v>21.390374331550802</v>
      </c>
    </row>
    <row r="14" spans="1:23" s="79" customFormat="1">
      <c r="A14" s="490" t="s">
        <v>12</v>
      </c>
      <c r="B14" s="464">
        <v>200498</v>
      </c>
      <c r="C14" s="442">
        <v>14539</v>
      </c>
      <c r="D14" s="442">
        <v>64940</v>
      </c>
      <c r="E14" s="461">
        <v>121019</v>
      </c>
      <c r="F14" s="462">
        <f t="shared" si="1"/>
        <v>7.2514439046773527</v>
      </c>
      <c r="G14" s="462">
        <f t="shared" si="0"/>
        <v>32.389350517212137</v>
      </c>
      <c r="H14" s="463">
        <f t="shared" si="0"/>
        <v>60.359205578110512</v>
      </c>
      <c r="I14" s="466">
        <v>199700</v>
      </c>
      <c r="J14" s="442">
        <v>14257</v>
      </c>
      <c r="K14" s="442">
        <v>64692</v>
      </c>
      <c r="L14" s="461">
        <v>120751</v>
      </c>
      <c r="M14" s="462">
        <v>7.1392088132198301</v>
      </c>
      <c r="N14" s="462">
        <v>32.394591887831744</v>
      </c>
      <c r="O14" s="463">
        <v>60.466199298948418</v>
      </c>
      <c r="P14" s="466">
        <v>798</v>
      </c>
      <c r="Q14" s="442">
        <v>282</v>
      </c>
      <c r="R14" s="442">
        <v>248</v>
      </c>
      <c r="S14" s="461">
        <v>268</v>
      </c>
      <c r="T14" s="484">
        <v>35.338345864661655</v>
      </c>
      <c r="U14" s="467">
        <v>31.077694235588972</v>
      </c>
      <c r="V14" s="460">
        <v>33.583959899749374</v>
      </c>
    </row>
    <row r="15" spans="1:23" s="79" customFormat="1">
      <c r="A15" s="485" t="s">
        <v>21</v>
      </c>
      <c r="B15" s="456">
        <v>49956</v>
      </c>
      <c r="C15" s="486">
        <v>362</v>
      </c>
      <c r="D15" s="486">
        <v>10750</v>
      </c>
      <c r="E15" s="487">
        <v>38698</v>
      </c>
      <c r="F15" s="488">
        <f t="shared" si="1"/>
        <v>0.72463768115942029</v>
      </c>
      <c r="G15" s="488">
        <f t="shared" si="0"/>
        <v>21.518936664264555</v>
      </c>
      <c r="H15" s="833">
        <f t="shared" si="0"/>
        <v>77.464168468252055</v>
      </c>
      <c r="I15" s="458">
        <v>49402</v>
      </c>
      <c r="J15" s="486" t="s">
        <v>40</v>
      </c>
      <c r="K15" s="486" t="s">
        <v>40</v>
      </c>
      <c r="L15" s="487">
        <v>38290</v>
      </c>
      <c r="M15" s="488" t="s">
        <v>40</v>
      </c>
      <c r="N15" s="488" t="s">
        <v>40</v>
      </c>
      <c r="O15" s="833">
        <v>77.506983522934291</v>
      </c>
      <c r="P15" s="458">
        <v>554</v>
      </c>
      <c r="Q15" s="486" t="s">
        <v>40</v>
      </c>
      <c r="R15" s="486" t="s">
        <v>40</v>
      </c>
      <c r="S15" s="453">
        <v>408</v>
      </c>
      <c r="T15" s="539" t="s">
        <v>40</v>
      </c>
      <c r="U15" s="540" t="s">
        <v>40</v>
      </c>
      <c r="V15" s="759">
        <v>73.646209386281598</v>
      </c>
    </row>
    <row r="16" spans="1:23" s="79" customFormat="1">
      <c r="A16" s="490" t="s">
        <v>13</v>
      </c>
      <c r="B16" s="464">
        <v>243837</v>
      </c>
      <c r="C16" s="442">
        <v>67994</v>
      </c>
      <c r="D16" s="442">
        <v>77498</v>
      </c>
      <c r="E16" s="461">
        <v>98345</v>
      </c>
      <c r="F16" s="462">
        <f t="shared" si="1"/>
        <v>27.885021551282207</v>
      </c>
      <c r="G16" s="462">
        <f t="shared" si="0"/>
        <v>31.782707300368688</v>
      </c>
      <c r="H16" s="463">
        <f t="shared" si="0"/>
        <v>40.332271148349101</v>
      </c>
      <c r="I16" s="466">
        <v>240469</v>
      </c>
      <c r="J16" s="442">
        <v>66014</v>
      </c>
      <c r="K16" s="442">
        <v>76719</v>
      </c>
      <c r="L16" s="461">
        <v>97736</v>
      </c>
      <c r="M16" s="462">
        <v>27.452187184210853</v>
      </c>
      <c r="N16" s="462">
        <v>31.903904453380683</v>
      </c>
      <c r="O16" s="463">
        <v>40.64390836240846</v>
      </c>
      <c r="P16" s="466">
        <v>3368</v>
      </c>
      <c r="Q16" s="468">
        <v>1980</v>
      </c>
      <c r="R16" s="468">
        <v>779</v>
      </c>
      <c r="S16" s="469">
        <v>609</v>
      </c>
      <c r="T16" s="541">
        <v>58.788598574821847</v>
      </c>
      <c r="U16" s="470">
        <v>23.129453681710213</v>
      </c>
      <c r="V16" s="460">
        <v>18.081947743467932</v>
      </c>
    </row>
    <row r="17" spans="1:22" s="79" customFormat="1">
      <c r="A17" s="485" t="s">
        <v>14</v>
      </c>
      <c r="B17" s="456">
        <v>534446</v>
      </c>
      <c r="C17" s="486">
        <v>27284</v>
      </c>
      <c r="D17" s="486">
        <v>223653</v>
      </c>
      <c r="E17" s="487">
        <v>283509</v>
      </c>
      <c r="F17" s="488">
        <f t="shared" si="1"/>
        <v>5.105099486196921</v>
      </c>
      <c r="G17" s="488">
        <f t="shared" si="0"/>
        <v>41.84763287591263</v>
      </c>
      <c r="H17" s="833">
        <f t="shared" si="0"/>
        <v>53.04726763789045</v>
      </c>
      <c r="I17" s="458">
        <v>528134</v>
      </c>
      <c r="J17" s="486">
        <v>25936</v>
      </c>
      <c r="K17" s="486">
        <v>221370</v>
      </c>
      <c r="L17" s="487">
        <v>280828</v>
      </c>
      <c r="M17" s="488">
        <v>4.9108748915994802</v>
      </c>
      <c r="N17" s="488">
        <v>41.915498718128354</v>
      </c>
      <c r="O17" s="833">
        <v>53.173626390272169</v>
      </c>
      <c r="P17" s="458">
        <v>6312</v>
      </c>
      <c r="Q17" s="438">
        <v>1348</v>
      </c>
      <c r="R17" s="438">
        <v>2283</v>
      </c>
      <c r="S17" s="453">
        <v>2681</v>
      </c>
      <c r="T17" s="538">
        <v>21.356147021546263</v>
      </c>
      <c r="U17" s="459">
        <v>36.169201520912544</v>
      </c>
      <c r="V17" s="759">
        <v>42.474651457541192</v>
      </c>
    </row>
    <row r="18" spans="1:22" s="79" customFormat="1">
      <c r="A18" s="490" t="s">
        <v>15</v>
      </c>
      <c r="B18" s="464">
        <v>126346</v>
      </c>
      <c r="C18" s="442">
        <v>4592</v>
      </c>
      <c r="D18" s="442">
        <v>42167</v>
      </c>
      <c r="E18" s="461">
        <v>79587</v>
      </c>
      <c r="F18" s="462">
        <f t="shared" si="1"/>
        <v>3.6344640906716479</v>
      </c>
      <c r="G18" s="462">
        <f t="shared" si="0"/>
        <v>33.374226330869199</v>
      </c>
      <c r="H18" s="463">
        <f t="shared" si="0"/>
        <v>62.991309578459152</v>
      </c>
      <c r="I18" s="466">
        <v>126050</v>
      </c>
      <c r="J18" s="442">
        <v>4441</v>
      </c>
      <c r="K18" s="442">
        <v>42080</v>
      </c>
      <c r="L18" s="461">
        <v>79529</v>
      </c>
      <c r="M18" s="462">
        <v>3.5232050773502577</v>
      </c>
      <c r="N18" s="462">
        <v>33.383577945259816</v>
      </c>
      <c r="O18" s="463">
        <v>63.093216977389922</v>
      </c>
      <c r="P18" s="466">
        <v>296</v>
      </c>
      <c r="Q18" s="468">
        <v>151</v>
      </c>
      <c r="R18" s="468">
        <v>87</v>
      </c>
      <c r="S18" s="469">
        <v>58</v>
      </c>
      <c r="T18" s="541">
        <v>51.013513513513509</v>
      </c>
      <c r="U18" s="470">
        <v>29.391891891891891</v>
      </c>
      <c r="V18" s="460">
        <v>19.594594594594593</v>
      </c>
    </row>
    <row r="19" spans="1:22" s="79" customFormat="1">
      <c r="A19" s="485" t="s">
        <v>16</v>
      </c>
      <c r="B19" s="456">
        <v>27379</v>
      </c>
      <c r="C19" s="486">
        <v>290</v>
      </c>
      <c r="D19" s="486">
        <v>10235</v>
      </c>
      <c r="E19" s="487">
        <v>16854</v>
      </c>
      <c r="F19" s="488">
        <f t="shared" si="1"/>
        <v>1.059205960772855</v>
      </c>
      <c r="G19" s="488">
        <f t="shared" si="0"/>
        <v>37.3826655465868</v>
      </c>
      <c r="H19" s="833">
        <f t="shared" si="0"/>
        <v>61.558128492640343</v>
      </c>
      <c r="I19" s="458">
        <v>27224</v>
      </c>
      <c r="J19" s="486">
        <v>248</v>
      </c>
      <c r="K19" s="486">
        <v>10151</v>
      </c>
      <c r="L19" s="487">
        <v>16825</v>
      </c>
      <c r="M19" s="488">
        <v>0.910960916838084</v>
      </c>
      <c r="N19" s="488">
        <v>37.286952688804</v>
      </c>
      <c r="O19" s="833">
        <v>61.802086394357922</v>
      </c>
      <c r="P19" s="458">
        <v>155</v>
      </c>
      <c r="Q19" s="438">
        <v>42</v>
      </c>
      <c r="R19" s="438">
        <v>84</v>
      </c>
      <c r="S19" s="453">
        <v>29</v>
      </c>
      <c r="T19" s="538">
        <v>27.096774193548391</v>
      </c>
      <c r="U19" s="459">
        <v>54.193548387096783</v>
      </c>
      <c r="V19" s="759">
        <v>18.70967741935484</v>
      </c>
    </row>
    <row r="20" spans="1:22" s="79" customFormat="1">
      <c r="A20" s="490" t="s">
        <v>17</v>
      </c>
      <c r="B20" s="464">
        <v>135554</v>
      </c>
      <c r="C20" s="442">
        <v>2634</v>
      </c>
      <c r="D20" s="442">
        <v>13858</v>
      </c>
      <c r="E20" s="461">
        <v>119062</v>
      </c>
      <c r="F20" s="462">
        <f t="shared" si="1"/>
        <v>1.9431370523924048</v>
      </c>
      <c r="G20" s="462">
        <f t="shared" si="0"/>
        <v>10.223232069876213</v>
      </c>
      <c r="H20" s="463">
        <f t="shared" si="0"/>
        <v>87.83363087773138</v>
      </c>
      <c r="I20" s="466">
        <v>135214</v>
      </c>
      <c r="J20" s="442">
        <v>2631</v>
      </c>
      <c r="K20" s="442">
        <v>13836</v>
      </c>
      <c r="L20" s="461">
        <v>118747</v>
      </c>
      <c r="M20" s="462">
        <v>1.9458044285355067</v>
      </c>
      <c r="N20" s="462">
        <v>10.232668214829825</v>
      </c>
      <c r="O20" s="463">
        <v>87.821527356634661</v>
      </c>
      <c r="P20" s="466">
        <v>340</v>
      </c>
      <c r="Q20" s="468">
        <v>3</v>
      </c>
      <c r="R20" s="468">
        <v>22</v>
      </c>
      <c r="S20" s="469">
        <v>315</v>
      </c>
      <c r="T20" s="541">
        <v>0.88235294117647056</v>
      </c>
      <c r="U20" s="470">
        <v>6.4705882352941186</v>
      </c>
      <c r="V20" s="460">
        <v>92.64705882352942</v>
      </c>
    </row>
    <row r="21" spans="1:22" s="79" customFormat="1">
      <c r="A21" s="485" t="s">
        <v>18</v>
      </c>
      <c r="B21" s="456">
        <v>64725</v>
      </c>
      <c r="C21" s="486">
        <v>2688</v>
      </c>
      <c r="D21" s="486">
        <v>5236</v>
      </c>
      <c r="E21" s="487">
        <v>56801</v>
      </c>
      <c r="F21" s="488">
        <f t="shared" si="1"/>
        <v>4.1529548088064887</v>
      </c>
      <c r="G21" s="488">
        <f t="shared" si="0"/>
        <v>8.0896098879876401</v>
      </c>
      <c r="H21" s="833">
        <f t="shared" si="0"/>
        <v>87.757435303205867</v>
      </c>
      <c r="I21" s="458">
        <v>64535</v>
      </c>
      <c r="J21" s="486">
        <v>2685</v>
      </c>
      <c r="K21" s="486">
        <v>5223</v>
      </c>
      <c r="L21" s="487">
        <v>56627</v>
      </c>
      <c r="M21" s="488">
        <v>4.1605330440846053</v>
      </c>
      <c r="N21" s="488">
        <v>8.0932827148059197</v>
      </c>
      <c r="O21" s="833">
        <v>87.746184241109475</v>
      </c>
      <c r="P21" s="458">
        <v>190</v>
      </c>
      <c r="Q21" s="486">
        <v>3</v>
      </c>
      <c r="R21" s="486">
        <v>13</v>
      </c>
      <c r="S21" s="453">
        <v>174</v>
      </c>
      <c r="T21" s="539">
        <v>1.5789473684210527</v>
      </c>
      <c r="U21" s="540">
        <v>6.8421052631578956</v>
      </c>
      <c r="V21" s="759">
        <v>91.578947368421055</v>
      </c>
    </row>
    <row r="22" spans="1:22" s="79" customFormat="1">
      <c r="A22" s="490" t="s">
        <v>19</v>
      </c>
      <c r="B22" s="464">
        <v>86956</v>
      </c>
      <c r="C22" s="442">
        <v>20283</v>
      </c>
      <c r="D22" s="442">
        <v>30439</v>
      </c>
      <c r="E22" s="461">
        <v>36234</v>
      </c>
      <c r="F22" s="462">
        <f t="shared" si="1"/>
        <v>23.325589953539723</v>
      </c>
      <c r="G22" s="462">
        <f t="shared" si="0"/>
        <v>35.005060030360177</v>
      </c>
      <c r="H22" s="463">
        <f t="shared" si="0"/>
        <v>41.669350016100097</v>
      </c>
      <c r="I22" s="466">
        <v>85603</v>
      </c>
      <c r="J22" s="442">
        <v>19824</v>
      </c>
      <c r="K22" s="442">
        <v>29928</v>
      </c>
      <c r="L22" s="461">
        <v>35851</v>
      </c>
      <c r="M22" s="462">
        <v>23.158066890179082</v>
      </c>
      <c r="N22" s="462">
        <v>34.961391540016123</v>
      </c>
      <c r="O22" s="463">
        <v>41.880541569804798</v>
      </c>
      <c r="P22" s="466">
        <v>1353</v>
      </c>
      <c r="Q22" s="468">
        <v>459</v>
      </c>
      <c r="R22" s="468">
        <v>511</v>
      </c>
      <c r="S22" s="469">
        <v>383</v>
      </c>
      <c r="T22" s="541">
        <v>33.924611973392459</v>
      </c>
      <c r="U22" s="470">
        <v>37.76792313377679</v>
      </c>
      <c r="V22" s="460">
        <v>28.307464892830748</v>
      </c>
    </row>
    <row r="23" spans="1:22" s="79" customFormat="1" ht="14.5" thickBot="1">
      <c r="A23" s="485" t="s">
        <v>20</v>
      </c>
      <c r="B23" s="475">
        <v>66256</v>
      </c>
      <c r="C23" s="491">
        <v>793</v>
      </c>
      <c r="D23" s="491">
        <v>1644</v>
      </c>
      <c r="E23" s="492">
        <v>63818</v>
      </c>
      <c r="F23" s="493">
        <f t="shared" si="1"/>
        <v>1.1968727360540932</v>
      </c>
      <c r="G23" s="493">
        <f t="shared" si="0"/>
        <v>2.4812847138372374</v>
      </c>
      <c r="H23" s="834">
        <f t="shared" si="0"/>
        <v>96.320333252837472</v>
      </c>
      <c r="I23" s="478">
        <v>66243</v>
      </c>
      <c r="J23" s="491" t="s">
        <v>40</v>
      </c>
      <c r="K23" s="491" t="s">
        <v>40</v>
      </c>
      <c r="L23" s="492">
        <v>63806</v>
      </c>
      <c r="M23" s="493" t="s">
        <v>40</v>
      </c>
      <c r="N23" s="493" t="s">
        <v>40</v>
      </c>
      <c r="O23" s="834">
        <v>96.321120722189519</v>
      </c>
      <c r="P23" s="478">
        <v>13</v>
      </c>
      <c r="Q23" s="491" t="s">
        <v>40</v>
      </c>
      <c r="R23" s="491" t="s">
        <v>40</v>
      </c>
      <c r="S23" s="492">
        <v>12</v>
      </c>
      <c r="T23" s="542" t="s">
        <v>40</v>
      </c>
      <c r="U23" s="543" t="s">
        <v>40</v>
      </c>
      <c r="V23" s="760">
        <v>92.307692307692307</v>
      </c>
    </row>
    <row r="24" spans="1:22" s="79" customFormat="1">
      <c r="A24" s="495" t="s">
        <v>26</v>
      </c>
      <c r="B24" s="258">
        <v>2049525</v>
      </c>
      <c r="C24" s="124">
        <v>234337</v>
      </c>
      <c r="D24" s="124">
        <v>872323</v>
      </c>
      <c r="E24" s="124">
        <v>942865</v>
      </c>
      <c r="F24" s="182">
        <f t="shared" si="1"/>
        <v>11.433722447884266</v>
      </c>
      <c r="G24" s="481">
        <f t="shared" si="0"/>
        <v>42.562203437381832</v>
      </c>
      <c r="H24" s="184">
        <f t="shared" si="0"/>
        <v>46.004074114733903</v>
      </c>
      <c r="I24" s="126">
        <f>SUM(I8:I9,I12,I13,I14,I16,I17,I18,I19,I22)</f>
        <v>2032803</v>
      </c>
      <c r="J24" s="124">
        <v>227881</v>
      </c>
      <c r="K24" s="124">
        <v>867142</v>
      </c>
      <c r="L24" s="124">
        <v>937780</v>
      </c>
      <c r="M24" s="481">
        <f t="shared" ref="M24:O26" si="2">J24/$I24*100</f>
        <v>11.210186132153485</v>
      </c>
      <c r="N24" s="481">
        <f t="shared" si="2"/>
        <v>42.657453771959212</v>
      </c>
      <c r="O24" s="184">
        <f t="shared" si="2"/>
        <v>46.132360095887307</v>
      </c>
      <c r="P24" s="126">
        <v>16722</v>
      </c>
      <c r="Q24" s="124">
        <v>6456</v>
      </c>
      <c r="R24" s="124">
        <v>5181</v>
      </c>
      <c r="S24" s="124">
        <v>5085</v>
      </c>
      <c r="T24" s="182">
        <v>38.607822030857555</v>
      </c>
      <c r="U24" s="183">
        <v>30.983135988518118</v>
      </c>
      <c r="V24" s="182">
        <v>30.40904198062433</v>
      </c>
    </row>
    <row r="25" spans="1:22" s="79" customFormat="1">
      <c r="A25" s="496" t="s">
        <v>25</v>
      </c>
      <c r="B25" s="261">
        <v>515190</v>
      </c>
      <c r="C25" s="136">
        <v>8199</v>
      </c>
      <c r="D25" s="136">
        <v>94728</v>
      </c>
      <c r="E25" s="136">
        <v>412263</v>
      </c>
      <c r="F25" s="188">
        <f t="shared" si="1"/>
        <v>1.5914516974320152</v>
      </c>
      <c r="G25" s="482">
        <f t="shared" si="0"/>
        <v>18.387002853316254</v>
      </c>
      <c r="H25" s="190">
        <f t="shared" si="0"/>
        <v>80.021545449251732</v>
      </c>
      <c r="I25" s="138">
        <f>SUM(I10,I11,I15,I20,I21,I23)</f>
        <v>511797</v>
      </c>
      <c r="J25" s="136">
        <v>8162</v>
      </c>
      <c r="K25" s="136">
        <v>93752</v>
      </c>
      <c r="L25" s="136">
        <v>409883</v>
      </c>
      <c r="M25" s="482">
        <f t="shared" si="2"/>
        <v>1.5947729275474456</v>
      </c>
      <c r="N25" s="482">
        <f t="shared" si="2"/>
        <v>18.31820038022888</v>
      </c>
      <c r="O25" s="190">
        <f t="shared" si="2"/>
        <v>80.087026692223674</v>
      </c>
      <c r="P25" s="138">
        <v>3393</v>
      </c>
      <c r="Q25" s="136">
        <v>37</v>
      </c>
      <c r="R25" s="136">
        <v>976</v>
      </c>
      <c r="S25" s="136">
        <v>2380</v>
      </c>
      <c r="T25" s="188">
        <v>1.0904804008252285</v>
      </c>
      <c r="U25" s="189">
        <v>28.765104627173592</v>
      </c>
      <c r="V25" s="188">
        <v>70.144414972001172</v>
      </c>
    </row>
    <row r="26" spans="1:22" s="79" customFormat="1" ht="14.5" thickBot="1">
      <c r="A26" s="497" t="s">
        <v>24</v>
      </c>
      <c r="B26" s="264">
        <v>2564715</v>
      </c>
      <c r="C26" s="148">
        <v>242536</v>
      </c>
      <c r="D26" s="148">
        <v>967051</v>
      </c>
      <c r="E26" s="148">
        <v>1355128</v>
      </c>
      <c r="F26" s="193">
        <f t="shared" si="1"/>
        <v>9.456645280274806</v>
      </c>
      <c r="G26" s="483">
        <f t="shared" si="0"/>
        <v>37.705982925978134</v>
      </c>
      <c r="H26" s="195">
        <f t="shared" si="0"/>
        <v>52.837371793747067</v>
      </c>
      <c r="I26" s="150">
        <f>SUM(I8:I23)</f>
        <v>2544600</v>
      </c>
      <c r="J26" s="148">
        <v>236043</v>
      </c>
      <c r="K26" s="148">
        <v>960894</v>
      </c>
      <c r="L26" s="148">
        <v>1347663</v>
      </c>
      <c r="M26" s="483">
        <f t="shared" si="2"/>
        <v>9.2762320207498234</v>
      </c>
      <c r="N26" s="483">
        <f t="shared" si="2"/>
        <v>37.762084414053291</v>
      </c>
      <c r="O26" s="195">
        <f t="shared" si="2"/>
        <v>52.961683565196878</v>
      </c>
      <c r="P26" s="150">
        <v>20115</v>
      </c>
      <c r="Q26" s="148">
        <v>6493</v>
      </c>
      <c r="R26" s="148">
        <v>6157</v>
      </c>
      <c r="S26" s="148">
        <v>7465</v>
      </c>
      <c r="T26" s="193">
        <v>32.27939348744718</v>
      </c>
      <c r="U26" s="194">
        <v>30.60899826000497</v>
      </c>
      <c r="V26" s="193">
        <v>37.111608252547853</v>
      </c>
    </row>
    <row r="27" spans="1:22" s="79" customFormat="1" ht="15" customHeight="1">
      <c r="A27" s="1235" t="s">
        <v>23</v>
      </c>
      <c r="B27" s="1235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</row>
    <row r="28" spans="1:22" s="79" customFormat="1">
      <c r="A28" s="1222" t="s">
        <v>103</v>
      </c>
      <c r="B28" s="1222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2"/>
      <c r="Q28" s="1222"/>
      <c r="R28" s="1222"/>
      <c r="S28" s="1222"/>
      <c r="T28" s="1222"/>
      <c r="U28" s="1222"/>
      <c r="V28" s="1222"/>
    </row>
    <row r="29" spans="1:22" s="79" customFormat="1" ht="17.2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spans="1:22" s="79" customFormat="1" ht="23.5">
      <c r="A30" s="1050">
        <v>2019</v>
      </c>
      <c r="B30" s="1050"/>
      <c r="C30" s="1050"/>
      <c r="D30" s="1050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  <c r="Q30" s="1050"/>
      <c r="R30" s="1050"/>
      <c r="S30" s="1050"/>
      <c r="T30" s="1237"/>
      <c r="U30" s="1237"/>
      <c r="V30" s="1237"/>
    </row>
    <row r="31" spans="1:22" s="79" customFormat="1" ht="14.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spans="1:22" s="79" customFormat="1" ht="14.5">
      <c r="A32" s="1232" t="s">
        <v>569</v>
      </c>
      <c r="B32" s="1232"/>
      <c r="C32" s="1232"/>
      <c r="D32" s="1232"/>
      <c r="E32" s="1232"/>
      <c r="F32" s="1232"/>
      <c r="G32" s="1232"/>
      <c r="H32" s="1232"/>
      <c r="I32" s="1232"/>
      <c r="J32" s="1232"/>
      <c r="K32" s="1232"/>
      <c r="L32" s="1232"/>
      <c r="M32" s="1232"/>
      <c r="N32" s="1232"/>
      <c r="O32" s="1232"/>
      <c r="P32" s="1232"/>
      <c r="Q32" s="1232"/>
      <c r="R32" s="1232"/>
      <c r="S32" s="1232"/>
      <c r="T32" s="1232"/>
      <c r="U32" s="1232"/>
      <c r="V32" s="1232"/>
    </row>
    <row r="33" spans="1:23" s="79" customFormat="1" ht="14.5">
      <c r="A33" s="1225" t="s">
        <v>5</v>
      </c>
      <c r="B33" s="1227" t="s">
        <v>36</v>
      </c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</row>
    <row r="34" spans="1:23" s="79" customFormat="1" ht="24" customHeight="1">
      <c r="A34" s="1225"/>
      <c r="B34" s="1230" t="s">
        <v>94</v>
      </c>
      <c r="C34" s="1220" t="s">
        <v>31</v>
      </c>
      <c r="D34" s="1220"/>
      <c r="E34" s="1220"/>
      <c r="F34" s="1220"/>
      <c r="G34" s="1220"/>
      <c r="H34" s="1231"/>
      <c r="I34" s="1230" t="s">
        <v>56</v>
      </c>
      <c r="J34" s="1220" t="s">
        <v>31</v>
      </c>
      <c r="K34" s="1220"/>
      <c r="L34" s="1220"/>
      <c r="M34" s="1220"/>
      <c r="N34" s="1220"/>
      <c r="O34" s="1231"/>
      <c r="P34" s="1230" t="s">
        <v>59</v>
      </c>
      <c r="Q34" s="1220" t="s">
        <v>31</v>
      </c>
      <c r="R34" s="1220"/>
      <c r="S34" s="1220"/>
      <c r="T34" s="1220"/>
      <c r="U34" s="1220"/>
      <c r="V34" s="1220"/>
    </row>
    <row r="35" spans="1:23" s="79" customFormat="1" ht="77.25" customHeight="1">
      <c r="A35" s="1225"/>
      <c r="B35" s="1230"/>
      <c r="C35" s="798" t="s">
        <v>32</v>
      </c>
      <c r="D35" s="798" t="s">
        <v>33</v>
      </c>
      <c r="E35" s="798" t="s">
        <v>34</v>
      </c>
      <c r="F35" s="798" t="s">
        <v>32</v>
      </c>
      <c r="G35" s="798" t="s">
        <v>33</v>
      </c>
      <c r="H35" s="835" t="s">
        <v>34</v>
      </c>
      <c r="I35" s="1230"/>
      <c r="J35" s="798" t="s">
        <v>32</v>
      </c>
      <c r="K35" s="798" t="s">
        <v>33</v>
      </c>
      <c r="L35" s="798" t="s">
        <v>34</v>
      </c>
      <c r="M35" s="798" t="s">
        <v>32</v>
      </c>
      <c r="N35" s="798" t="s">
        <v>33</v>
      </c>
      <c r="O35" s="835" t="s">
        <v>34</v>
      </c>
      <c r="P35" s="1230"/>
      <c r="Q35" s="798" t="s">
        <v>32</v>
      </c>
      <c r="R35" s="798" t="s">
        <v>33</v>
      </c>
      <c r="S35" s="798" t="s">
        <v>34</v>
      </c>
      <c r="T35" s="798" t="s">
        <v>32</v>
      </c>
      <c r="U35" s="798" t="s">
        <v>33</v>
      </c>
      <c r="V35" s="798" t="s">
        <v>34</v>
      </c>
    </row>
    <row r="36" spans="1:23" s="79" customFormat="1" ht="15" thickBot="1">
      <c r="A36" s="1226"/>
      <c r="B36" s="1234" t="s">
        <v>3</v>
      </c>
      <c r="C36" s="1213"/>
      <c r="D36" s="1213"/>
      <c r="E36" s="1213"/>
      <c r="F36" s="1213" t="s">
        <v>43</v>
      </c>
      <c r="G36" s="1213"/>
      <c r="H36" s="1236"/>
      <c r="I36" s="1234" t="s">
        <v>3</v>
      </c>
      <c r="J36" s="1044"/>
      <c r="K36" s="1044"/>
      <c r="L36" s="1044"/>
      <c r="M36" s="1213" t="s">
        <v>43</v>
      </c>
      <c r="N36" s="1213"/>
      <c r="O36" s="1236"/>
      <c r="P36" s="1242" t="s">
        <v>3</v>
      </c>
      <c r="Q36" s="1214"/>
      <c r="R36" s="1214"/>
      <c r="S36" s="1214"/>
      <c r="T36" s="1213" t="s">
        <v>43</v>
      </c>
      <c r="U36" s="1213"/>
      <c r="V36" s="1213"/>
      <c r="W36" s="3"/>
    </row>
    <row r="37" spans="1:23" s="79" customFormat="1">
      <c r="A37" s="490" t="s">
        <v>6</v>
      </c>
      <c r="B37" s="464">
        <v>338047</v>
      </c>
      <c r="C37" s="442">
        <v>6016</v>
      </c>
      <c r="D37" s="442">
        <v>238137</v>
      </c>
      <c r="E37" s="442">
        <v>93894</v>
      </c>
      <c r="F37" s="460">
        <f>C37/$B37*100</f>
        <v>1.7796341928785049</v>
      </c>
      <c r="G37" s="462">
        <f t="shared" ref="G37:H55" si="3">D37/$B37*100</f>
        <v>70.444938129905012</v>
      </c>
      <c r="H37" s="463">
        <f t="shared" si="3"/>
        <v>27.775427677216481</v>
      </c>
      <c r="I37" s="466">
        <v>336711</v>
      </c>
      <c r="J37" s="442">
        <v>5037</v>
      </c>
      <c r="K37" s="442">
        <v>237940</v>
      </c>
      <c r="L37" s="461">
        <v>93734</v>
      </c>
      <c r="M37" s="462">
        <v>1.4959416235287828</v>
      </c>
      <c r="N37" s="462">
        <v>70.665942009616558</v>
      </c>
      <c r="O37" s="463">
        <v>27.83811636685466</v>
      </c>
      <c r="P37" s="466">
        <v>1336</v>
      </c>
      <c r="Q37" s="442">
        <v>979</v>
      </c>
      <c r="R37" s="442">
        <v>197</v>
      </c>
      <c r="S37" s="461">
        <v>160</v>
      </c>
      <c r="T37" s="484">
        <v>73.278443113772454</v>
      </c>
      <c r="U37" s="467">
        <v>14.745508982035929</v>
      </c>
      <c r="V37" s="460">
        <v>11.976047904191617</v>
      </c>
      <c r="W37" s="3"/>
    </row>
    <row r="38" spans="1:23" s="79" customFormat="1">
      <c r="A38" s="485" t="s">
        <v>7</v>
      </c>
      <c r="B38" s="456">
        <v>390974</v>
      </c>
      <c r="C38" s="486">
        <v>81137</v>
      </c>
      <c r="D38" s="486">
        <v>154651</v>
      </c>
      <c r="E38" s="487">
        <v>155186</v>
      </c>
      <c r="F38" s="488">
        <f t="shared" ref="F38:F55" si="4">C38/$B38*100</f>
        <v>20.752530858829488</v>
      </c>
      <c r="G38" s="488">
        <f t="shared" si="3"/>
        <v>39.555315698742113</v>
      </c>
      <c r="H38" s="833">
        <f t="shared" si="3"/>
        <v>39.692153442428399</v>
      </c>
      <c r="I38" s="458">
        <v>389217</v>
      </c>
      <c r="J38" s="486">
        <v>80442</v>
      </c>
      <c r="K38" s="486">
        <v>154076</v>
      </c>
      <c r="L38" s="487">
        <v>154699</v>
      </c>
      <c r="M38" s="488">
        <v>20.667648124311118</v>
      </c>
      <c r="N38" s="488">
        <v>39.586143462387305</v>
      </c>
      <c r="O38" s="833">
        <v>39.746208413301574</v>
      </c>
      <c r="P38" s="458">
        <v>1757</v>
      </c>
      <c r="Q38" s="438">
        <v>695</v>
      </c>
      <c r="R38" s="438">
        <v>575</v>
      </c>
      <c r="S38" s="453">
        <v>487</v>
      </c>
      <c r="T38" s="538">
        <v>39.556061468412068</v>
      </c>
      <c r="U38" s="459">
        <v>32.726237905520769</v>
      </c>
      <c r="V38" s="759">
        <v>27.71770062606716</v>
      </c>
      <c r="W38" s="3"/>
    </row>
    <row r="39" spans="1:23" s="79" customFormat="1">
      <c r="A39" s="490" t="s">
        <v>8</v>
      </c>
      <c r="B39" s="464">
        <v>117388</v>
      </c>
      <c r="C39" s="442">
        <v>1711</v>
      </c>
      <c r="D39" s="442">
        <v>37410</v>
      </c>
      <c r="E39" s="461">
        <v>78267</v>
      </c>
      <c r="F39" s="462">
        <f t="shared" si="4"/>
        <v>1.4575595461205575</v>
      </c>
      <c r="G39" s="462">
        <f t="shared" si="3"/>
        <v>31.868674821957953</v>
      </c>
      <c r="H39" s="463">
        <f t="shared" si="3"/>
        <v>66.673765631921484</v>
      </c>
      <c r="I39" s="466">
        <v>115795</v>
      </c>
      <c r="J39" s="442">
        <v>1688</v>
      </c>
      <c r="K39" s="442">
        <v>36811</v>
      </c>
      <c r="L39" s="461">
        <v>77296</v>
      </c>
      <c r="M39" s="462">
        <v>1.4577486074528261</v>
      </c>
      <c r="N39" s="462">
        <v>31.789800941318706</v>
      </c>
      <c r="O39" s="463">
        <v>66.752450451228469</v>
      </c>
      <c r="P39" s="466">
        <v>1593</v>
      </c>
      <c r="Q39" s="442">
        <v>23</v>
      </c>
      <c r="R39" s="442">
        <v>599</v>
      </c>
      <c r="S39" s="461">
        <v>971</v>
      </c>
      <c r="T39" s="484">
        <v>1.4438166980539862</v>
      </c>
      <c r="U39" s="467">
        <v>37.602008788449467</v>
      </c>
      <c r="V39" s="460">
        <v>60.954174513496554</v>
      </c>
      <c r="W39" s="3"/>
    </row>
    <row r="40" spans="1:23" s="79" customFormat="1">
      <c r="A40" s="485" t="s">
        <v>9</v>
      </c>
      <c r="B40" s="456">
        <v>74916</v>
      </c>
      <c r="C40" s="486">
        <v>577</v>
      </c>
      <c r="D40" s="486">
        <v>23593</v>
      </c>
      <c r="E40" s="487">
        <v>50746</v>
      </c>
      <c r="F40" s="488">
        <f t="shared" si="4"/>
        <v>0.77019595280046982</v>
      </c>
      <c r="G40" s="488">
        <f t="shared" si="3"/>
        <v>31.492605050990441</v>
      </c>
      <c r="H40" s="833">
        <f t="shared" si="3"/>
        <v>67.737198996209088</v>
      </c>
      <c r="I40" s="458">
        <v>74453</v>
      </c>
      <c r="J40" s="486">
        <v>567</v>
      </c>
      <c r="K40" s="486">
        <v>23497</v>
      </c>
      <c r="L40" s="487">
        <v>50389</v>
      </c>
      <c r="M40" s="488">
        <v>0.76155426913623359</v>
      </c>
      <c r="N40" s="488">
        <v>31.559507340201197</v>
      </c>
      <c r="O40" s="833">
        <v>67.678938390662566</v>
      </c>
      <c r="P40" s="458">
        <v>463</v>
      </c>
      <c r="Q40" s="438">
        <v>10</v>
      </c>
      <c r="R40" s="438">
        <v>96</v>
      </c>
      <c r="S40" s="453">
        <v>357</v>
      </c>
      <c r="T40" s="538">
        <v>2.159827213822894</v>
      </c>
      <c r="U40" s="459">
        <v>20.734341252699785</v>
      </c>
      <c r="V40" s="759">
        <v>77.105831533477314</v>
      </c>
      <c r="W40" s="3"/>
    </row>
    <row r="41" spans="1:23" s="79" customFormat="1">
      <c r="A41" s="490" t="s">
        <v>10</v>
      </c>
      <c r="B41" s="464">
        <v>19602</v>
      </c>
      <c r="C41" s="442">
        <v>1124</v>
      </c>
      <c r="D41" s="442">
        <v>9776</v>
      </c>
      <c r="E41" s="461">
        <v>8702</v>
      </c>
      <c r="F41" s="462">
        <f t="shared" si="4"/>
        <v>5.7341087644117943</v>
      </c>
      <c r="G41" s="462">
        <f t="shared" si="3"/>
        <v>49.872461993674115</v>
      </c>
      <c r="H41" s="463">
        <f t="shared" si="3"/>
        <v>44.393429241914092</v>
      </c>
      <c r="I41" s="466">
        <v>19466</v>
      </c>
      <c r="J41" s="442">
        <v>1076</v>
      </c>
      <c r="K41" s="442">
        <v>9719</v>
      </c>
      <c r="L41" s="461">
        <v>8671</v>
      </c>
      <c r="M41" s="462">
        <v>5.5275865611836021</v>
      </c>
      <c r="N41" s="462">
        <v>49.928079728757837</v>
      </c>
      <c r="O41" s="463">
        <v>44.544333710058567</v>
      </c>
      <c r="P41" s="466">
        <v>136</v>
      </c>
      <c r="Q41" s="442">
        <v>48</v>
      </c>
      <c r="R41" s="442">
        <v>57</v>
      </c>
      <c r="S41" s="461">
        <v>31</v>
      </c>
      <c r="T41" s="484">
        <v>35.294117647058826</v>
      </c>
      <c r="U41" s="467">
        <v>41.911764705882355</v>
      </c>
      <c r="V41" s="460">
        <v>22.794117647058822</v>
      </c>
      <c r="W41" s="3"/>
    </row>
    <row r="42" spans="1:23" s="79" customFormat="1">
      <c r="A42" s="485" t="s">
        <v>11</v>
      </c>
      <c r="B42" s="456">
        <v>54389</v>
      </c>
      <c r="C42" s="486">
        <v>17578</v>
      </c>
      <c r="D42" s="486">
        <v>6113</v>
      </c>
      <c r="E42" s="487">
        <v>30698</v>
      </c>
      <c r="F42" s="488">
        <f t="shared" si="4"/>
        <v>32.319035099008993</v>
      </c>
      <c r="G42" s="488">
        <f t="shared" si="3"/>
        <v>11.239405026751733</v>
      </c>
      <c r="H42" s="833">
        <f t="shared" si="3"/>
        <v>56.441559874239275</v>
      </c>
      <c r="I42" s="458">
        <v>53686</v>
      </c>
      <c r="J42" s="486">
        <v>17182</v>
      </c>
      <c r="K42" s="486">
        <v>5959</v>
      </c>
      <c r="L42" s="487">
        <v>30545</v>
      </c>
      <c r="M42" s="488">
        <v>32.004619453861345</v>
      </c>
      <c r="N42" s="488">
        <v>11.099728048280744</v>
      </c>
      <c r="O42" s="833">
        <v>56.895652497857917</v>
      </c>
      <c r="P42" s="458">
        <v>703</v>
      </c>
      <c r="Q42" s="438">
        <v>396</v>
      </c>
      <c r="R42" s="438">
        <v>154</v>
      </c>
      <c r="S42" s="453">
        <v>153</v>
      </c>
      <c r="T42" s="538">
        <v>56.330014224751068</v>
      </c>
      <c r="U42" s="459">
        <v>21.906116642958747</v>
      </c>
      <c r="V42" s="759">
        <v>21.763869132290186</v>
      </c>
      <c r="W42" s="3"/>
    </row>
    <row r="43" spans="1:23" s="79" customFormat="1">
      <c r="A43" s="490" t="s">
        <v>12</v>
      </c>
      <c r="B43" s="464">
        <v>195127</v>
      </c>
      <c r="C43" s="442">
        <v>16299</v>
      </c>
      <c r="D43" s="442">
        <v>63347</v>
      </c>
      <c r="E43" s="461">
        <v>115481</v>
      </c>
      <c r="F43" s="462">
        <f t="shared" si="4"/>
        <v>8.3530213655721663</v>
      </c>
      <c r="G43" s="462">
        <f t="shared" si="3"/>
        <v>32.464497481127673</v>
      </c>
      <c r="H43" s="463">
        <f t="shared" si="3"/>
        <v>59.182481153300159</v>
      </c>
      <c r="I43" s="466">
        <v>194388</v>
      </c>
      <c r="J43" s="442">
        <v>15995</v>
      </c>
      <c r="K43" s="442">
        <v>63139</v>
      </c>
      <c r="L43" s="461">
        <v>115254</v>
      </c>
      <c r="M43" s="462">
        <v>8.2283885836574271</v>
      </c>
      <c r="N43" s="462">
        <v>32.480914459740312</v>
      </c>
      <c r="O43" s="463">
        <v>59.290696956602261</v>
      </c>
      <c r="P43" s="466">
        <v>739</v>
      </c>
      <c r="Q43" s="442">
        <v>304</v>
      </c>
      <c r="R43" s="442">
        <v>208</v>
      </c>
      <c r="S43" s="461">
        <v>227</v>
      </c>
      <c r="T43" s="484">
        <v>41.136671177266578</v>
      </c>
      <c r="U43" s="467">
        <v>28.146143437077132</v>
      </c>
      <c r="V43" s="460">
        <v>30.717185385656293</v>
      </c>
      <c r="W43" s="3"/>
    </row>
    <row r="44" spans="1:23" s="79" customFormat="1">
      <c r="A44" s="485" t="s">
        <v>21</v>
      </c>
      <c r="B44" s="456">
        <v>49234</v>
      </c>
      <c r="C44" s="486">
        <v>474</v>
      </c>
      <c r="D44" s="486">
        <v>11649</v>
      </c>
      <c r="E44" s="487">
        <v>37111</v>
      </c>
      <c r="F44" s="488">
        <f t="shared" si="4"/>
        <v>0.96274931957590282</v>
      </c>
      <c r="G44" s="488">
        <f t="shared" si="3"/>
        <v>23.660478531096395</v>
      </c>
      <c r="H44" s="833">
        <f t="shared" si="3"/>
        <v>75.376772149327692</v>
      </c>
      <c r="I44" s="458">
        <v>48666</v>
      </c>
      <c r="J44" s="486" t="s">
        <v>40</v>
      </c>
      <c r="K44" s="486" t="s">
        <v>40</v>
      </c>
      <c r="L44" s="487">
        <v>36711</v>
      </c>
      <c r="M44" s="488" t="s">
        <v>40</v>
      </c>
      <c r="N44" s="488" t="s">
        <v>40</v>
      </c>
      <c r="O44" s="833">
        <v>75.43459499445197</v>
      </c>
      <c r="P44" s="458">
        <v>568</v>
      </c>
      <c r="Q44" s="486" t="s">
        <v>40</v>
      </c>
      <c r="R44" s="486" t="s">
        <v>40</v>
      </c>
      <c r="S44" s="453">
        <v>400</v>
      </c>
      <c r="T44" s="539" t="s">
        <v>40</v>
      </c>
      <c r="U44" s="540" t="s">
        <v>40</v>
      </c>
      <c r="V44" s="759">
        <v>70.422535211267601</v>
      </c>
      <c r="W44" s="3"/>
    </row>
    <row r="45" spans="1:23" s="79" customFormat="1">
      <c r="A45" s="490" t="s">
        <v>13</v>
      </c>
      <c r="B45" s="464">
        <v>232960</v>
      </c>
      <c r="C45" s="442">
        <v>73375</v>
      </c>
      <c r="D45" s="442">
        <v>71584</v>
      </c>
      <c r="E45" s="461">
        <v>88001</v>
      </c>
      <c r="F45" s="462">
        <f t="shared" si="4"/>
        <v>31.496823489010989</v>
      </c>
      <c r="G45" s="462">
        <f t="shared" si="3"/>
        <v>30.728021978021978</v>
      </c>
      <c r="H45" s="463">
        <f t="shared" si="3"/>
        <v>37.775154532967029</v>
      </c>
      <c r="I45" s="466">
        <v>229923</v>
      </c>
      <c r="J45" s="442">
        <v>71478</v>
      </c>
      <c r="K45" s="442">
        <v>70948</v>
      </c>
      <c r="L45" s="461">
        <v>87497</v>
      </c>
      <c r="M45" s="462">
        <v>31.087798958781853</v>
      </c>
      <c r="N45" s="462">
        <v>30.85728700477986</v>
      </c>
      <c r="O45" s="463">
        <v>38.054914036438284</v>
      </c>
      <c r="P45" s="466">
        <v>3037</v>
      </c>
      <c r="Q45" s="442">
        <v>1897</v>
      </c>
      <c r="R45" s="442">
        <v>636</v>
      </c>
      <c r="S45" s="461">
        <v>504</v>
      </c>
      <c r="T45" s="484">
        <v>62.462956865327627</v>
      </c>
      <c r="U45" s="467">
        <v>20.941718801448797</v>
      </c>
      <c r="V45" s="460">
        <v>16.595324333223576</v>
      </c>
      <c r="W45" s="3"/>
    </row>
    <row r="46" spans="1:23" s="79" customFormat="1">
      <c r="A46" s="485" t="s">
        <v>14</v>
      </c>
      <c r="B46" s="456">
        <v>518583</v>
      </c>
      <c r="C46" s="486">
        <v>28363</v>
      </c>
      <c r="D46" s="486">
        <v>219081</v>
      </c>
      <c r="E46" s="487">
        <v>271139</v>
      </c>
      <c r="F46" s="488">
        <f t="shared" si="4"/>
        <v>5.4693269929789441</v>
      </c>
      <c r="G46" s="488">
        <f t="shared" si="3"/>
        <v>42.24608211221733</v>
      </c>
      <c r="H46" s="833">
        <f t="shared" si="3"/>
        <v>52.284590894803728</v>
      </c>
      <c r="I46" s="458">
        <v>513486</v>
      </c>
      <c r="J46" s="486">
        <v>26928</v>
      </c>
      <c r="K46" s="486">
        <v>217332</v>
      </c>
      <c r="L46" s="487">
        <v>269226</v>
      </c>
      <c r="M46" s="488">
        <v>5.3</v>
      </c>
      <c r="N46" s="488">
        <v>42.324815087461005</v>
      </c>
      <c r="O46" s="833">
        <v>52.431030252041921</v>
      </c>
      <c r="P46" s="458">
        <v>5097</v>
      </c>
      <c r="Q46" s="438">
        <v>1435</v>
      </c>
      <c r="R46" s="438">
        <v>1749</v>
      </c>
      <c r="S46" s="453">
        <v>1913</v>
      </c>
      <c r="T46" s="538">
        <v>28.153815970178535</v>
      </c>
      <c r="U46" s="459">
        <v>34.314302530900534</v>
      </c>
      <c r="V46" s="759">
        <v>37.531881498920932</v>
      </c>
      <c r="W46" s="3"/>
    </row>
    <row r="47" spans="1:23" s="79" customFormat="1">
      <c r="A47" s="490" t="s">
        <v>15</v>
      </c>
      <c r="B47" s="464">
        <v>122641</v>
      </c>
      <c r="C47" s="442">
        <v>4632</v>
      </c>
      <c r="D47" s="442">
        <v>41466</v>
      </c>
      <c r="E47" s="461">
        <v>76543</v>
      </c>
      <c r="F47" s="462">
        <f t="shared" si="4"/>
        <v>3.7768772270284816</v>
      </c>
      <c r="G47" s="462">
        <f t="shared" si="3"/>
        <v>33.810878906727766</v>
      </c>
      <c r="H47" s="463">
        <f t="shared" si="3"/>
        <v>62.412243866243756</v>
      </c>
      <c r="I47" s="466">
        <v>122395</v>
      </c>
      <c r="J47" s="442">
        <v>4496</v>
      </c>
      <c r="K47" s="442">
        <v>41402</v>
      </c>
      <c r="L47" s="461">
        <v>76497</v>
      </c>
      <c r="M47" s="462">
        <v>3.6733526696351979</v>
      </c>
      <c r="N47" s="462">
        <v>33.826545202009882</v>
      </c>
      <c r="O47" s="463">
        <v>62.500102128354918</v>
      </c>
      <c r="P47" s="466">
        <v>246</v>
      </c>
      <c r="Q47" s="442">
        <v>136</v>
      </c>
      <c r="R47" s="442">
        <v>64</v>
      </c>
      <c r="S47" s="461">
        <v>46</v>
      </c>
      <c r="T47" s="484">
        <v>55.284552845528459</v>
      </c>
      <c r="U47" s="467">
        <v>26.016260162601629</v>
      </c>
      <c r="V47" s="460">
        <v>18.699186991869919</v>
      </c>
      <c r="W47" s="3"/>
    </row>
    <row r="48" spans="1:23" s="79" customFormat="1">
      <c r="A48" s="485" t="s">
        <v>16</v>
      </c>
      <c r="B48" s="456">
        <v>26758</v>
      </c>
      <c r="C48" s="486">
        <v>508</v>
      </c>
      <c r="D48" s="486">
        <v>10542</v>
      </c>
      <c r="E48" s="487">
        <v>15708</v>
      </c>
      <c r="F48" s="488">
        <f t="shared" si="4"/>
        <v>1.8984976455639437</v>
      </c>
      <c r="G48" s="488">
        <f t="shared" si="3"/>
        <v>39.397563345541521</v>
      </c>
      <c r="H48" s="833">
        <f t="shared" si="3"/>
        <v>58.703939008894537</v>
      </c>
      <c r="I48" s="458">
        <v>26650</v>
      </c>
      <c r="J48" s="486">
        <v>470</v>
      </c>
      <c r="K48" s="486">
        <v>10495</v>
      </c>
      <c r="L48" s="487">
        <v>15685</v>
      </c>
      <c r="M48" s="488">
        <v>1.7636022514071295</v>
      </c>
      <c r="N48" s="488">
        <v>39.380863039399628</v>
      </c>
      <c r="O48" s="833">
        <v>58.85553470919325</v>
      </c>
      <c r="P48" s="458">
        <v>108</v>
      </c>
      <c r="Q48" s="438">
        <v>38</v>
      </c>
      <c r="R48" s="438">
        <v>47</v>
      </c>
      <c r="S48" s="453">
        <v>23</v>
      </c>
      <c r="T48" s="538">
        <v>35.185185185185183</v>
      </c>
      <c r="U48" s="459">
        <v>43.518518518518519</v>
      </c>
      <c r="V48" s="759">
        <v>21.296296296296298</v>
      </c>
      <c r="W48" s="3"/>
    </row>
    <row r="49" spans="1:23" s="79" customFormat="1">
      <c r="A49" s="490" t="s">
        <v>17</v>
      </c>
      <c r="B49" s="464">
        <v>133429</v>
      </c>
      <c r="C49" s="442">
        <v>2631</v>
      </c>
      <c r="D49" s="442">
        <v>14710</v>
      </c>
      <c r="E49" s="461">
        <v>116088</v>
      </c>
      <c r="F49" s="462">
        <f t="shared" si="4"/>
        <v>1.9718352082380892</v>
      </c>
      <c r="G49" s="462">
        <f t="shared" si="3"/>
        <v>11.024589856777762</v>
      </c>
      <c r="H49" s="463">
        <f t="shared" si="3"/>
        <v>87.003574934984158</v>
      </c>
      <c r="I49" s="466">
        <v>133127</v>
      </c>
      <c r="J49" s="442">
        <v>2631</v>
      </c>
      <c r="K49" s="442">
        <v>14686</v>
      </c>
      <c r="L49" s="461">
        <v>115810</v>
      </c>
      <c r="M49" s="462">
        <v>1.9763083371517423</v>
      </c>
      <c r="N49" s="462">
        <v>11.031571356674453</v>
      </c>
      <c r="O49" s="463">
        <v>86.992120306173803</v>
      </c>
      <c r="P49" s="466">
        <v>302</v>
      </c>
      <c r="Q49" s="442">
        <v>0</v>
      </c>
      <c r="R49" s="442">
        <v>24</v>
      </c>
      <c r="S49" s="461">
        <v>278</v>
      </c>
      <c r="T49" s="484">
        <v>0</v>
      </c>
      <c r="U49" s="467">
        <v>7.9470198675496695</v>
      </c>
      <c r="V49" s="460">
        <v>92.05298013245033</v>
      </c>
      <c r="W49" s="3"/>
    </row>
    <row r="50" spans="1:23" s="79" customFormat="1">
      <c r="A50" s="485" t="s">
        <v>18</v>
      </c>
      <c r="B50" s="456">
        <v>63777</v>
      </c>
      <c r="C50" s="486">
        <v>3134</v>
      </c>
      <c r="D50" s="486">
        <v>5027</v>
      </c>
      <c r="E50" s="487">
        <v>55616</v>
      </c>
      <c r="F50" s="488">
        <f t="shared" si="4"/>
        <v>4.9139972090251973</v>
      </c>
      <c r="G50" s="488">
        <f t="shared" si="3"/>
        <v>7.8821518729322486</v>
      </c>
      <c r="H50" s="833">
        <f t="shared" si="3"/>
        <v>87.203850918042562</v>
      </c>
      <c r="I50" s="458">
        <v>63644</v>
      </c>
      <c r="J50" s="486" t="s">
        <v>40</v>
      </c>
      <c r="K50" s="486" t="s">
        <v>40</v>
      </c>
      <c r="L50" s="487">
        <v>55499</v>
      </c>
      <c r="M50" s="488" t="s">
        <v>40</v>
      </c>
      <c r="N50" s="488" t="s">
        <v>40</v>
      </c>
      <c r="O50" s="833">
        <v>87.202250015712394</v>
      </c>
      <c r="P50" s="458">
        <v>133</v>
      </c>
      <c r="Q50" s="486" t="s">
        <v>40</v>
      </c>
      <c r="R50" s="486" t="s">
        <v>40</v>
      </c>
      <c r="S50" s="453">
        <v>117</v>
      </c>
      <c r="T50" s="539" t="s">
        <v>40</v>
      </c>
      <c r="U50" s="540" t="s">
        <v>40</v>
      </c>
      <c r="V50" s="759">
        <v>87.969924812030072</v>
      </c>
      <c r="W50" s="3"/>
    </row>
    <row r="51" spans="1:23" s="79" customFormat="1">
      <c r="A51" s="490" t="s">
        <v>19</v>
      </c>
      <c r="B51" s="464">
        <v>85185</v>
      </c>
      <c r="C51" s="442">
        <v>21392</v>
      </c>
      <c r="D51" s="442">
        <v>29365</v>
      </c>
      <c r="E51" s="461">
        <v>34428</v>
      </c>
      <c r="F51" s="462">
        <f t="shared" si="4"/>
        <v>25.112402418266129</v>
      </c>
      <c r="G51" s="462">
        <f t="shared" si="3"/>
        <v>34.472031460937956</v>
      </c>
      <c r="H51" s="463">
        <f t="shared" si="3"/>
        <v>40.415566120795916</v>
      </c>
      <c r="I51" s="466">
        <v>84002</v>
      </c>
      <c r="J51" s="442">
        <v>20923</v>
      </c>
      <c r="K51" s="442">
        <v>28958</v>
      </c>
      <c r="L51" s="461">
        <v>34121</v>
      </c>
      <c r="M51" s="462">
        <v>24.907740291897813</v>
      </c>
      <c r="N51" s="462">
        <v>34.472988738363377</v>
      </c>
      <c r="O51" s="463">
        <v>40.619270969738814</v>
      </c>
      <c r="P51" s="466">
        <v>1183</v>
      </c>
      <c r="Q51" s="442">
        <v>469</v>
      </c>
      <c r="R51" s="442">
        <v>407</v>
      </c>
      <c r="S51" s="461">
        <v>307</v>
      </c>
      <c r="T51" s="484">
        <v>39.644970414201183</v>
      </c>
      <c r="U51" s="467">
        <v>34.404057480980562</v>
      </c>
      <c r="V51" s="460">
        <v>25.950972104818259</v>
      </c>
      <c r="W51" s="3"/>
    </row>
    <row r="52" spans="1:23" s="79" customFormat="1" ht="14.5" thickBot="1">
      <c r="A52" s="485" t="s">
        <v>20</v>
      </c>
      <c r="B52" s="475">
        <v>65603</v>
      </c>
      <c r="C52" s="491">
        <v>830</v>
      </c>
      <c r="D52" s="491">
        <v>1643</v>
      </c>
      <c r="E52" s="492">
        <v>63130</v>
      </c>
      <c r="F52" s="493">
        <f t="shared" si="4"/>
        <v>1.2651860433211897</v>
      </c>
      <c r="G52" s="493">
        <f t="shared" si="3"/>
        <v>2.5044586375623066</v>
      </c>
      <c r="H52" s="834">
        <f t="shared" si="3"/>
        <v>96.230355319116498</v>
      </c>
      <c r="I52" s="478">
        <v>65583</v>
      </c>
      <c r="J52" s="491" t="s">
        <v>40</v>
      </c>
      <c r="K52" s="491" t="s">
        <v>40</v>
      </c>
      <c r="L52" s="492">
        <v>63117</v>
      </c>
      <c r="M52" s="493" t="s">
        <v>40</v>
      </c>
      <c r="N52" s="493" t="s">
        <v>40</v>
      </c>
      <c r="O52" s="834">
        <v>96.239879236997396</v>
      </c>
      <c r="P52" s="478">
        <v>20</v>
      </c>
      <c r="Q52" s="491" t="s">
        <v>40</v>
      </c>
      <c r="R52" s="491" t="s">
        <v>40</v>
      </c>
      <c r="S52" s="492">
        <v>13</v>
      </c>
      <c r="T52" s="542" t="s">
        <v>40</v>
      </c>
      <c r="U52" s="543" t="s">
        <v>40</v>
      </c>
      <c r="V52" s="760">
        <v>65</v>
      </c>
      <c r="W52" s="3"/>
    </row>
    <row r="53" spans="1:23" s="79" customFormat="1">
      <c r="A53" s="495" t="s">
        <v>26</v>
      </c>
      <c r="B53" s="258">
        <v>1984266</v>
      </c>
      <c r="C53" s="124">
        <v>250424</v>
      </c>
      <c r="D53" s="124">
        <v>844062</v>
      </c>
      <c r="E53" s="124">
        <v>889780</v>
      </c>
      <c r="F53" s="182">
        <f t="shared" si="4"/>
        <v>12.620485358313854</v>
      </c>
      <c r="G53" s="481">
        <f t="shared" si="3"/>
        <v>42.537744435473876</v>
      </c>
      <c r="H53" s="184">
        <f t="shared" si="3"/>
        <v>44.841770206212274</v>
      </c>
      <c r="I53" s="126">
        <v>1969924</v>
      </c>
      <c r="J53" s="124">
        <v>244027</v>
      </c>
      <c r="K53" s="124">
        <v>839968</v>
      </c>
      <c r="L53" s="124">
        <v>885929</v>
      </c>
      <c r="M53" s="481">
        <v>12.387635259025222</v>
      </c>
      <c r="N53" s="481">
        <v>42.639614523199882</v>
      </c>
      <c r="O53" s="184">
        <v>44.972750217774902</v>
      </c>
      <c r="P53" s="126">
        <v>14342</v>
      </c>
      <c r="Q53" s="124">
        <v>6397</v>
      </c>
      <c r="R53" s="124">
        <v>4094</v>
      </c>
      <c r="S53" s="124">
        <f>SUM(S37:S38,S41,S42,S43,S45,S46,S47,S48,S51)</f>
        <v>3851</v>
      </c>
      <c r="T53" s="182">
        <v>44.603263143215734</v>
      </c>
      <c r="U53" s="183">
        <v>28.545530609398966</v>
      </c>
      <c r="V53" s="182">
        <v>26.851206247385299</v>
      </c>
      <c r="W53" s="3"/>
    </row>
    <row r="54" spans="1:23" s="79" customFormat="1">
      <c r="A54" s="496" t="s">
        <v>25</v>
      </c>
      <c r="B54" s="261">
        <v>504347</v>
      </c>
      <c r="C54" s="136">
        <v>9357</v>
      </c>
      <c r="D54" s="136">
        <v>94032</v>
      </c>
      <c r="E54" s="136">
        <v>400958</v>
      </c>
      <c r="F54" s="188">
        <f t="shared" si="4"/>
        <v>1.8552702801840797</v>
      </c>
      <c r="G54" s="482">
        <f t="shared" si="3"/>
        <v>18.644306400157035</v>
      </c>
      <c r="H54" s="190">
        <f t="shared" si="3"/>
        <v>79.500423319658893</v>
      </c>
      <c r="I54" s="138">
        <v>501268</v>
      </c>
      <c r="J54" s="136">
        <v>9315</v>
      </c>
      <c r="K54" s="136">
        <v>93131</v>
      </c>
      <c r="L54" s="136">
        <v>398822</v>
      </c>
      <c r="M54" s="482">
        <v>1.8582873831962146</v>
      </c>
      <c r="N54" s="482">
        <v>18.579083444385038</v>
      </c>
      <c r="O54" s="190">
        <v>79.562629172418738</v>
      </c>
      <c r="P54" s="138">
        <v>3079</v>
      </c>
      <c r="Q54" s="136">
        <v>42</v>
      </c>
      <c r="R54" s="136">
        <v>901</v>
      </c>
      <c r="S54" s="136">
        <f>SUM(S39,S40,S44,S49,S50,S52)</f>
        <v>2136</v>
      </c>
      <c r="T54" s="188">
        <v>1.3640792465086067</v>
      </c>
      <c r="U54" s="189">
        <v>29.262747645339399</v>
      </c>
      <c r="V54" s="188">
        <v>69.373173108152002</v>
      </c>
      <c r="W54" s="3"/>
    </row>
    <row r="55" spans="1:23" s="79" customFormat="1" ht="14.5" thickBot="1">
      <c r="A55" s="497" t="s">
        <v>24</v>
      </c>
      <c r="B55" s="264">
        <v>2488613</v>
      </c>
      <c r="C55" s="148">
        <v>259781</v>
      </c>
      <c r="D55" s="148">
        <v>938094</v>
      </c>
      <c r="E55" s="148">
        <v>1290738</v>
      </c>
      <c r="F55" s="193">
        <f t="shared" si="4"/>
        <v>10.438786585137986</v>
      </c>
      <c r="G55" s="483">
        <f t="shared" si="3"/>
        <v>37.695455259616502</v>
      </c>
      <c r="H55" s="195">
        <f t="shared" si="3"/>
        <v>51.865758155245508</v>
      </c>
      <c r="I55" s="150">
        <v>2471192</v>
      </c>
      <c r="J55" s="148">
        <v>253342</v>
      </c>
      <c r="K55" s="148">
        <v>933099</v>
      </c>
      <c r="L55" s="148">
        <v>1284751</v>
      </c>
      <c r="M55" s="483">
        <v>10.251813699623503</v>
      </c>
      <c r="N55" s="483">
        <v>37.759065260813408</v>
      </c>
      <c r="O55" s="195">
        <v>51.989121039563088</v>
      </c>
      <c r="P55" s="150">
        <v>17421</v>
      </c>
      <c r="Q55" s="148">
        <v>6439</v>
      </c>
      <c r="R55" s="148">
        <v>4995</v>
      </c>
      <c r="S55" s="148">
        <f t="shared" ref="S55" si="5">SUM(S37:S52)</f>
        <v>5987</v>
      </c>
      <c r="T55" s="193">
        <v>36.9611388554044</v>
      </c>
      <c r="U55" s="194">
        <v>28.67229206130532</v>
      </c>
      <c r="V55" s="193">
        <v>34.36656908329028</v>
      </c>
    </row>
    <row r="56" spans="1:23" s="79" customFormat="1" ht="15" customHeight="1">
      <c r="A56" s="1235" t="s">
        <v>23</v>
      </c>
      <c r="B56" s="1235"/>
      <c r="C56" s="1235"/>
      <c r="D56" s="1235"/>
      <c r="E56" s="1235"/>
      <c r="F56" s="1235"/>
      <c r="G56" s="1235"/>
      <c r="H56" s="1235"/>
      <c r="I56" s="1235"/>
      <c r="J56" s="1235"/>
      <c r="K56" s="1235"/>
      <c r="L56" s="1235"/>
      <c r="M56" s="1235"/>
      <c r="N56" s="1235"/>
      <c r="O56" s="1235"/>
      <c r="P56" s="1235"/>
      <c r="Q56" s="1235"/>
      <c r="R56" s="1235"/>
      <c r="S56" s="1235"/>
      <c r="T56" s="1235"/>
      <c r="U56" s="1235"/>
      <c r="V56" s="1235"/>
    </row>
    <row r="57" spans="1:23" s="79" customFormat="1" ht="14.25" customHeight="1">
      <c r="A57" s="1222" t="s">
        <v>57</v>
      </c>
      <c r="B57" s="1222"/>
      <c r="C57" s="1222"/>
      <c r="D57" s="1222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2"/>
      <c r="T57" s="1222"/>
      <c r="U57" s="1222"/>
      <c r="V57" s="1222"/>
    </row>
    <row r="58" spans="1:23" s="79" customFormat="1" ht="14.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</row>
    <row r="59" spans="1:23" s="79" customFormat="1" ht="23.5">
      <c r="A59" s="1050">
        <v>2018</v>
      </c>
      <c r="B59" s="1050"/>
      <c r="C59" s="1050"/>
      <c r="D59" s="1050"/>
      <c r="E59" s="1050"/>
      <c r="F59" s="1050"/>
      <c r="G59" s="1050"/>
      <c r="H59" s="1050"/>
      <c r="I59" s="1050"/>
      <c r="J59" s="1050"/>
      <c r="K59" s="1050"/>
      <c r="L59" s="1050"/>
      <c r="M59" s="1050"/>
      <c r="N59" s="1050"/>
      <c r="O59" s="1050"/>
      <c r="P59" s="1050"/>
      <c r="Q59" s="1050"/>
      <c r="R59" s="1050"/>
      <c r="S59" s="1050"/>
      <c r="T59" s="1050"/>
      <c r="U59" s="1050"/>
      <c r="V59" s="1050"/>
    </row>
    <row r="60" spans="1:23" s="79" customFormat="1" ht="14.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</row>
    <row r="61" spans="1:23" s="79" customFormat="1" ht="14.5">
      <c r="A61" s="1232" t="s">
        <v>570</v>
      </c>
      <c r="B61" s="1232"/>
      <c r="C61" s="1232"/>
      <c r="D61" s="1232"/>
      <c r="E61" s="1232"/>
      <c r="F61" s="1232"/>
      <c r="G61" s="1232"/>
      <c r="H61" s="1232"/>
      <c r="I61" s="1232"/>
      <c r="J61" s="1232"/>
      <c r="K61" s="1232"/>
      <c r="L61" s="1232"/>
      <c r="M61" s="1232"/>
      <c r="N61" s="1232"/>
      <c r="O61" s="1232"/>
      <c r="P61" s="1232"/>
      <c r="Q61" s="1232"/>
      <c r="R61" s="1232"/>
      <c r="S61" s="1232"/>
      <c r="T61" s="1232"/>
      <c r="U61" s="1232"/>
      <c r="V61" s="1232"/>
    </row>
    <row r="62" spans="1:23" s="79" customFormat="1" ht="14.5">
      <c r="A62" s="1225" t="s">
        <v>5</v>
      </c>
      <c r="B62" s="1227" t="s">
        <v>36</v>
      </c>
      <c r="C62" s="1228"/>
      <c r="D62" s="1228"/>
      <c r="E62" s="1228"/>
      <c r="F62" s="1228"/>
      <c r="G62" s="1228"/>
      <c r="H62" s="1228"/>
      <c r="I62" s="1228"/>
      <c r="J62" s="1228"/>
      <c r="K62" s="1228"/>
      <c r="L62" s="1228"/>
      <c r="M62" s="1228"/>
      <c r="N62" s="1228"/>
      <c r="O62" s="1228"/>
      <c r="P62" s="1228"/>
      <c r="Q62" s="1228"/>
      <c r="R62" s="1228"/>
      <c r="S62" s="1228"/>
      <c r="T62" s="1228"/>
      <c r="U62" s="1228"/>
      <c r="V62" s="1228"/>
    </row>
    <row r="63" spans="1:23" s="79" customFormat="1" ht="24" customHeight="1">
      <c r="A63" s="1225"/>
      <c r="B63" s="1230" t="s">
        <v>94</v>
      </c>
      <c r="C63" s="1220" t="s">
        <v>31</v>
      </c>
      <c r="D63" s="1220"/>
      <c r="E63" s="1220"/>
      <c r="F63" s="1220"/>
      <c r="G63" s="1220"/>
      <c r="H63" s="1231"/>
      <c r="I63" s="1230" t="s">
        <v>56</v>
      </c>
      <c r="J63" s="1220" t="s">
        <v>31</v>
      </c>
      <c r="K63" s="1220"/>
      <c r="L63" s="1220"/>
      <c r="M63" s="1220"/>
      <c r="N63" s="1220"/>
      <c r="O63" s="1231"/>
      <c r="P63" s="1230" t="s">
        <v>59</v>
      </c>
      <c r="Q63" s="1233" t="s">
        <v>31</v>
      </c>
      <c r="R63" s="1233"/>
      <c r="S63" s="1233"/>
      <c r="T63" s="1233"/>
      <c r="U63" s="1233"/>
      <c r="V63" s="1233"/>
    </row>
    <row r="64" spans="1:23" s="79" customFormat="1" ht="58">
      <c r="A64" s="1225"/>
      <c r="B64" s="1230"/>
      <c r="C64" s="757" t="s">
        <v>32</v>
      </c>
      <c r="D64" s="757" t="s">
        <v>33</v>
      </c>
      <c r="E64" s="757" t="s">
        <v>34</v>
      </c>
      <c r="F64" s="757" t="s">
        <v>32</v>
      </c>
      <c r="G64" s="757" t="s">
        <v>33</v>
      </c>
      <c r="H64" s="835" t="s">
        <v>34</v>
      </c>
      <c r="I64" s="1230"/>
      <c r="J64" s="757" t="s">
        <v>32</v>
      </c>
      <c r="K64" s="757" t="s">
        <v>33</v>
      </c>
      <c r="L64" s="757" t="s">
        <v>34</v>
      </c>
      <c r="M64" s="757" t="s">
        <v>32</v>
      </c>
      <c r="N64" s="757" t="s">
        <v>33</v>
      </c>
      <c r="O64" s="835" t="s">
        <v>34</v>
      </c>
      <c r="P64" s="1230"/>
      <c r="Q64" s="757" t="s">
        <v>32</v>
      </c>
      <c r="R64" s="757" t="s">
        <v>33</v>
      </c>
      <c r="S64" s="757" t="s">
        <v>34</v>
      </c>
      <c r="T64" s="757" t="s">
        <v>32</v>
      </c>
      <c r="U64" s="757" t="s">
        <v>33</v>
      </c>
      <c r="V64" s="757" t="s">
        <v>34</v>
      </c>
    </row>
    <row r="65" spans="1:22" s="79" customFormat="1" ht="14.5">
      <c r="A65" s="1225"/>
      <c r="B65" s="1239" t="s">
        <v>3</v>
      </c>
      <c r="C65" s="1238"/>
      <c r="D65" s="1238"/>
      <c r="E65" s="1238"/>
      <c r="F65" s="1240" t="s">
        <v>43</v>
      </c>
      <c r="G65" s="1240"/>
      <c r="H65" s="1241"/>
      <c r="I65" s="1239" t="s">
        <v>3</v>
      </c>
      <c r="J65" s="1238"/>
      <c r="K65" s="1238"/>
      <c r="L65" s="1238"/>
      <c r="M65" s="1240" t="s">
        <v>43</v>
      </c>
      <c r="N65" s="1240"/>
      <c r="O65" s="1241"/>
      <c r="P65" s="1239" t="s">
        <v>3</v>
      </c>
      <c r="Q65" s="1238"/>
      <c r="R65" s="1238"/>
      <c r="S65" s="1238"/>
      <c r="T65" s="1238" t="s">
        <v>43</v>
      </c>
      <c r="U65" s="1238"/>
      <c r="V65" s="1238"/>
    </row>
    <row r="66" spans="1:22" s="79" customFormat="1">
      <c r="A66" s="547" t="s">
        <v>6</v>
      </c>
      <c r="B66" s="464">
        <f>SUM(C66:E66)</f>
        <v>328106</v>
      </c>
      <c r="C66" s="442">
        <f>SUM(J66,Q66)</f>
        <v>5536</v>
      </c>
      <c r="D66" s="442">
        <f>SUM(K66,R66)</f>
        <v>233562</v>
      </c>
      <c r="E66" s="442">
        <f>SUM(L66,S66)</f>
        <v>89008</v>
      </c>
      <c r="F66" s="462">
        <f>C66/B66*100</f>
        <v>1.6872596051276112</v>
      </c>
      <c r="G66" s="462">
        <f>D66/B66*100</f>
        <v>71.184921945956489</v>
      </c>
      <c r="H66" s="463">
        <f>E66/B66*100</f>
        <v>27.127818448915896</v>
      </c>
      <c r="I66" s="507">
        <f>SUM(J66:L66)</f>
        <v>326953</v>
      </c>
      <c r="J66" s="511">
        <v>4723</v>
      </c>
      <c r="K66" s="511">
        <v>233372</v>
      </c>
      <c r="L66" s="512">
        <v>88858</v>
      </c>
      <c r="M66" s="510">
        <f t="shared" ref="M66:O84" si="6">J66/$I66*100</f>
        <v>1.4445501341171361</v>
      </c>
      <c r="N66" s="510">
        <f t="shared" si="6"/>
        <v>71.377843298578085</v>
      </c>
      <c r="O66" s="836">
        <f t="shared" si="6"/>
        <v>27.177606567304778</v>
      </c>
      <c r="P66" s="507">
        <f>SUM(Q66:S66)</f>
        <v>1153</v>
      </c>
      <c r="Q66" s="508">
        <v>813</v>
      </c>
      <c r="R66" s="508">
        <v>190</v>
      </c>
      <c r="S66" s="509">
        <v>150</v>
      </c>
      <c r="T66" s="548">
        <f t="shared" ref="T66:V84" si="7">Q66/$P66*100</f>
        <v>70.511708586296621</v>
      </c>
      <c r="U66" s="549">
        <f t="shared" si="7"/>
        <v>16.478751084128358</v>
      </c>
      <c r="V66" s="764">
        <f t="shared" si="7"/>
        <v>13.009540329575023</v>
      </c>
    </row>
    <row r="67" spans="1:22" s="79" customFormat="1">
      <c r="A67" s="544" t="s">
        <v>7</v>
      </c>
      <c r="B67" s="456">
        <f t="shared" ref="B67:B84" si="8">SUM(C67:E67)</f>
        <v>380196</v>
      </c>
      <c r="C67" s="486">
        <f t="shared" ref="C67:E84" si="9">SUM(J67,Q67)</f>
        <v>81562</v>
      </c>
      <c r="D67" s="486">
        <f t="shared" si="9"/>
        <v>148834</v>
      </c>
      <c r="E67" s="487">
        <f t="shared" si="9"/>
        <v>149800</v>
      </c>
      <c r="F67" s="488">
        <f t="shared" ref="F67:F84" si="10">C67/B67*100</f>
        <v>21.452619175372703</v>
      </c>
      <c r="G67" s="488">
        <f t="shared" ref="G67:G84" si="11">D67/B67*100</f>
        <v>39.146650674915044</v>
      </c>
      <c r="H67" s="833">
        <f t="shared" ref="H67:H84" si="12">E67/B67*100</f>
        <v>39.400730149712253</v>
      </c>
      <c r="I67" s="499">
        <f t="shared" ref="I67:I81" si="13">SUM(J67:L67)</f>
        <v>378507</v>
      </c>
      <c r="J67" s="503">
        <v>80803</v>
      </c>
      <c r="K67" s="503">
        <v>148331</v>
      </c>
      <c r="L67" s="504">
        <v>149373</v>
      </c>
      <c r="M67" s="502">
        <f t="shared" si="6"/>
        <v>21.34782183684846</v>
      </c>
      <c r="N67" s="502">
        <f t="shared" si="6"/>
        <v>39.188443014263932</v>
      </c>
      <c r="O67" s="837">
        <f t="shared" si="6"/>
        <v>39.463735148887601</v>
      </c>
      <c r="P67" s="499">
        <f t="shared" ref="P67:P81" si="14">SUM(Q67:S67)</f>
        <v>1689</v>
      </c>
      <c r="Q67" s="500">
        <v>759</v>
      </c>
      <c r="R67" s="500">
        <v>503</v>
      </c>
      <c r="S67" s="501">
        <v>427</v>
      </c>
      <c r="T67" s="545">
        <f t="shared" si="7"/>
        <v>44.93783303730018</v>
      </c>
      <c r="U67" s="546">
        <f t="shared" si="7"/>
        <v>29.780935464772057</v>
      </c>
      <c r="V67" s="765">
        <f t="shared" si="7"/>
        <v>25.28123149792777</v>
      </c>
    </row>
    <row r="68" spans="1:22" s="79" customFormat="1">
      <c r="A68" s="547" t="s">
        <v>8</v>
      </c>
      <c r="B68" s="464">
        <f t="shared" si="8"/>
        <v>114467</v>
      </c>
      <c r="C68" s="442">
        <f t="shared" si="9"/>
        <v>2288</v>
      </c>
      <c r="D68" s="442">
        <f t="shared" si="9"/>
        <v>36822</v>
      </c>
      <c r="E68" s="461">
        <f t="shared" si="9"/>
        <v>75357</v>
      </c>
      <c r="F68" s="462">
        <f t="shared" si="10"/>
        <v>1.9988293569325657</v>
      </c>
      <c r="G68" s="462">
        <f t="shared" si="11"/>
        <v>32.168223156018769</v>
      </c>
      <c r="H68" s="463">
        <f t="shared" si="12"/>
        <v>65.832947487048671</v>
      </c>
      <c r="I68" s="507">
        <f t="shared" si="13"/>
        <v>112970</v>
      </c>
      <c r="J68" s="511">
        <v>2260</v>
      </c>
      <c r="K68" s="511">
        <v>36261</v>
      </c>
      <c r="L68" s="512">
        <v>74449</v>
      </c>
      <c r="M68" s="510">
        <f t="shared" si="6"/>
        <v>2.000531114455165</v>
      </c>
      <c r="N68" s="510">
        <f t="shared" si="6"/>
        <v>32.0979020979021</v>
      </c>
      <c r="O68" s="838">
        <f t="shared" si="6"/>
        <v>65.901566787642736</v>
      </c>
      <c r="P68" s="507">
        <f t="shared" si="14"/>
        <v>1497</v>
      </c>
      <c r="Q68" s="508">
        <v>28</v>
      </c>
      <c r="R68" s="508">
        <v>561</v>
      </c>
      <c r="S68" s="509">
        <v>908</v>
      </c>
      <c r="T68" s="548">
        <f t="shared" si="7"/>
        <v>1.8704074816299265</v>
      </c>
      <c r="U68" s="549">
        <f t="shared" si="7"/>
        <v>37.474949899799597</v>
      </c>
      <c r="V68" s="764">
        <f t="shared" si="7"/>
        <v>60.654642618570477</v>
      </c>
    </row>
    <row r="69" spans="1:22" s="79" customFormat="1">
      <c r="A69" s="544" t="s">
        <v>9</v>
      </c>
      <c r="B69" s="456">
        <f t="shared" si="8"/>
        <v>73271</v>
      </c>
      <c r="C69" s="486">
        <f t="shared" si="9"/>
        <v>693</v>
      </c>
      <c r="D69" s="486">
        <f t="shared" si="9"/>
        <v>23976</v>
      </c>
      <c r="E69" s="487">
        <f t="shared" si="9"/>
        <v>48602</v>
      </c>
      <c r="F69" s="488">
        <f t="shared" si="10"/>
        <v>0.94580393334334179</v>
      </c>
      <c r="G69" s="488">
        <f t="shared" si="11"/>
        <v>32.72235946008653</v>
      </c>
      <c r="H69" s="833">
        <f t="shared" si="12"/>
        <v>66.331836606570121</v>
      </c>
      <c r="I69" s="499">
        <f t="shared" si="13"/>
        <v>72822</v>
      </c>
      <c r="J69" s="503">
        <v>686</v>
      </c>
      <c r="K69" s="503">
        <v>23851</v>
      </c>
      <c r="L69" s="504">
        <v>48285</v>
      </c>
      <c r="M69" s="502">
        <f t="shared" si="6"/>
        <v>0.94202301502293273</v>
      </c>
      <c r="N69" s="502">
        <f t="shared" si="6"/>
        <v>32.752464914448929</v>
      </c>
      <c r="O69" s="837">
        <f t="shared" si="6"/>
        <v>66.305512070528138</v>
      </c>
      <c r="P69" s="499">
        <f t="shared" si="14"/>
        <v>449</v>
      </c>
      <c r="Q69" s="500">
        <v>7</v>
      </c>
      <c r="R69" s="500">
        <v>125</v>
      </c>
      <c r="S69" s="501">
        <v>317</v>
      </c>
      <c r="T69" s="545">
        <f t="shared" si="7"/>
        <v>1.5590200445434299</v>
      </c>
      <c r="U69" s="546">
        <f t="shared" si="7"/>
        <v>27.839643652561247</v>
      </c>
      <c r="V69" s="765">
        <f t="shared" si="7"/>
        <v>70.601336302895319</v>
      </c>
    </row>
    <row r="70" spans="1:22" s="79" customFormat="1">
      <c r="A70" s="547" t="s">
        <v>10</v>
      </c>
      <c r="B70" s="464">
        <f t="shared" si="8"/>
        <v>19126</v>
      </c>
      <c r="C70" s="442">
        <f t="shared" si="9"/>
        <v>1293</v>
      </c>
      <c r="D70" s="442">
        <f t="shared" si="9"/>
        <v>9542</v>
      </c>
      <c r="E70" s="461">
        <f t="shared" si="9"/>
        <v>8291</v>
      </c>
      <c r="F70" s="462">
        <f t="shared" si="10"/>
        <v>6.7604308271462923</v>
      </c>
      <c r="G70" s="462">
        <f t="shared" si="11"/>
        <v>49.890201819512704</v>
      </c>
      <c r="H70" s="463">
        <f t="shared" si="12"/>
        <v>43.349367353341002</v>
      </c>
      <c r="I70" s="507">
        <f t="shared" si="13"/>
        <v>18978</v>
      </c>
      <c r="J70" s="511">
        <v>1250</v>
      </c>
      <c r="K70" s="511">
        <v>9493</v>
      </c>
      <c r="L70" s="512">
        <v>8235</v>
      </c>
      <c r="M70" s="510">
        <f t="shared" si="6"/>
        <v>6.5865739277057651</v>
      </c>
      <c r="N70" s="510">
        <f t="shared" si="6"/>
        <v>50.021077036568663</v>
      </c>
      <c r="O70" s="838">
        <f t="shared" si="6"/>
        <v>43.392349035725573</v>
      </c>
      <c r="P70" s="507">
        <f t="shared" si="14"/>
        <v>148</v>
      </c>
      <c r="Q70" s="508">
        <v>43</v>
      </c>
      <c r="R70" s="508">
        <v>49</v>
      </c>
      <c r="S70" s="509">
        <v>56</v>
      </c>
      <c r="T70" s="548">
        <f t="shared" si="7"/>
        <v>29.054054054054053</v>
      </c>
      <c r="U70" s="549">
        <f t="shared" si="7"/>
        <v>33.108108108108105</v>
      </c>
      <c r="V70" s="764">
        <f t="shared" si="7"/>
        <v>37.837837837837839</v>
      </c>
    </row>
    <row r="71" spans="1:22" s="79" customFormat="1">
      <c r="A71" s="544" t="s">
        <v>11</v>
      </c>
      <c r="B71" s="456">
        <f t="shared" si="8"/>
        <v>53416</v>
      </c>
      <c r="C71" s="486">
        <f t="shared" si="9"/>
        <v>18340</v>
      </c>
      <c r="D71" s="486">
        <f t="shared" si="9"/>
        <v>6189</v>
      </c>
      <c r="E71" s="487">
        <f t="shared" si="9"/>
        <v>28887</v>
      </c>
      <c r="F71" s="488">
        <f t="shared" si="10"/>
        <v>34.334281863112174</v>
      </c>
      <c r="G71" s="488">
        <f t="shared" si="11"/>
        <v>11.586416055114572</v>
      </c>
      <c r="H71" s="833">
        <f t="shared" si="12"/>
        <v>54.07930208177325</v>
      </c>
      <c r="I71" s="499">
        <f t="shared" si="13"/>
        <v>52688</v>
      </c>
      <c r="J71" s="503">
        <v>17927</v>
      </c>
      <c r="K71" s="503">
        <v>6046</v>
      </c>
      <c r="L71" s="504">
        <v>28715</v>
      </c>
      <c r="M71" s="502">
        <f t="shared" si="6"/>
        <v>34.02482538718494</v>
      </c>
      <c r="N71" s="502">
        <f t="shared" si="6"/>
        <v>11.475098694199817</v>
      </c>
      <c r="O71" s="837">
        <f t="shared" si="6"/>
        <v>54.500075918615245</v>
      </c>
      <c r="P71" s="499">
        <f t="shared" si="14"/>
        <v>728</v>
      </c>
      <c r="Q71" s="500">
        <v>413</v>
      </c>
      <c r="R71" s="500">
        <v>143</v>
      </c>
      <c r="S71" s="501">
        <v>172</v>
      </c>
      <c r="T71" s="545">
        <f t="shared" si="7"/>
        <v>56.730769230769226</v>
      </c>
      <c r="U71" s="546">
        <f t="shared" si="7"/>
        <v>19.642857142857142</v>
      </c>
      <c r="V71" s="765">
        <f t="shared" si="7"/>
        <v>23.626373626373624</v>
      </c>
    </row>
    <row r="72" spans="1:22" s="79" customFormat="1">
      <c r="A72" s="547" t="s">
        <v>12</v>
      </c>
      <c r="B72" s="464">
        <f t="shared" si="8"/>
        <v>189581</v>
      </c>
      <c r="C72" s="442">
        <f t="shared" si="9"/>
        <v>26010</v>
      </c>
      <c r="D72" s="442">
        <f t="shared" si="9"/>
        <v>55130</v>
      </c>
      <c r="E72" s="461">
        <f t="shared" si="9"/>
        <v>108441</v>
      </c>
      <c r="F72" s="462">
        <f t="shared" si="10"/>
        <v>13.719729297767181</v>
      </c>
      <c r="G72" s="462">
        <f t="shared" si="11"/>
        <v>29.07991834624778</v>
      </c>
      <c r="H72" s="463">
        <f t="shared" si="12"/>
        <v>57.200352355985039</v>
      </c>
      <c r="I72" s="507">
        <f t="shared" si="13"/>
        <v>188961</v>
      </c>
      <c r="J72" s="511">
        <v>25723</v>
      </c>
      <c r="K72" s="511">
        <v>54981</v>
      </c>
      <c r="L72" s="512">
        <v>108257</v>
      </c>
      <c r="M72" s="510">
        <f t="shared" si="6"/>
        <v>13.61286191330486</v>
      </c>
      <c r="N72" s="510">
        <f t="shared" si="6"/>
        <v>29.096480226078398</v>
      </c>
      <c r="O72" s="838">
        <f t="shared" si="6"/>
        <v>57.290657860616747</v>
      </c>
      <c r="P72" s="507">
        <f t="shared" si="14"/>
        <v>620</v>
      </c>
      <c r="Q72" s="508">
        <v>287</v>
      </c>
      <c r="R72" s="508">
        <v>149</v>
      </c>
      <c r="S72" s="509">
        <v>184</v>
      </c>
      <c r="T72" s="548">
        <f t="shared" si="7"/>
        <v>46.29032258064516</v>
      </c>
      <c r="U72" s="549">
        <f t="shared" si="7"/>
        <v>24.032258064516128</v>
      </c>
      <c r="V72" s="764">
        <f t="shared" si="7"/>
        <v>29.677419354838708</v>
      </c>
    </row>
    <row r="73" spans="1:22" s="79" customFormat="1">
      <c r="A73" s="544" t="s">
        <v>21</v>
      </c>
      <c r="B73" s="456">
        <f t="shared" si="8"/>
        <v>48622</v>
      </c>
      <c r="C73" s="486">
        <f t="shared" si="9"/>
        <v>594</v>
      </c>
      <c r="D73" s="486">
        <f t="shared" si="9"/>
        <v>12432</v>
      </c>
      <c r="E73" s="487">
        <f t="shared" si="9"/>
        <v>35596</v>
      </c>
      <c r="F73" s="488">
        <f t="shared" si="10"/>
        <v>1.2216692032413312</v>
      </c>
      <c r="G73" s="488">
        <f t="shared" si="11"/>
        <v>25.568672617333714</v>
      </c>
      <c r="H73" s="833">
        <f t="shared" si="12"/>
        <v>73.209658179424949</v>
      </c>
      <c r="I73" s="499">
        <f t="shared" si="13"/>
        <v>48029</v>
      </c>
      <c r="J73" s="503">
        <v>585</v>
      </c>
      <c r="K73" s="503">
        <v>12257</v>
      </c>
      <c r="L73" s="504">
        <v>35187</v>
      </c>
      <c r="M73" s="502">
        <f t="shared" si="6"/>
        <v>1.2180141164712988</v>
      </c>
      <c r="N73" s="502">
        <f t="shared" si="6"/>
        <v>25.519998334339672</v>
      </c>
      <c r="O73" s="837">
        <f t="shared" si="6"/>
        <v>73.26198754918903</v>
      </c>
      <c r="P73" s="499">
        <f t="shared" si="14"/>
        <v>593</v>
      </c>
      <c r="Q73" s="500">
        <v>9</v>
      </c>
      <c r="R73" s="500">
        <v>175</v>
      </c>
      <c r="S73" s="501">
        <v>409</v>
      </c>
      <c r="T73" s="545">
        <f t="shared" si="7"/>
        <v>1.5177065767284992</v>
      </c>
      <c r="U73" s="546">
        <f t="shared" si="7"/>
        <v>29.51096121416526</v>
      </c>
      <c r="V73" s="765">
        <f t="shared" si="7"/>
        <v>68.971332209106237</v>
      </c>
    </row>
    <row r="74" spans="1:22" s="79" customFormat="1">
      <c r="A74" s="547" t="s">
        <v>13</v>
      </c>
      <c r="B74" s="464">
        <f t="shared" si="8"/>
        <v>224906</v>
      </c>
      <c r="C74" s="442">
        <f t="shared" si="9"/>
        <v>81313</v>
      </c>
      <c r="D74" s="442">
        <f t="shared" si="9"/>
        <v>66133</v>
      </c>
      <c r="E74" s="461">
        <f t="shared" si="9"/>
        <v>77460</v>
      </c>
      <c r="F74" s="462">
        <f t="shared" si="10"/>
        <v>36.15421553893627</v>
      </c>
      <c r="G74" s="462">
        <f t="shared" si="11"/>
        <v>29.404729086818492</v>
      </c>
      <c r="H74" s="463">
        <f t="shared" si="12"/>
        <v>34.441055374245238</v>
      </c>
      <c r="I74" s="507">
        <f t="shared" si="13"/>
        <v>221776</v>
      </c>
      <c r="J74" s="511">
        <v>79395</v>
      </c>
      <c r="K74" s="511">
        <v>65471</v>
      </c>
      <c r="L74" s="512">
        <v>76910</v>
      </c>
      <c r="M74" s="510">
        <f t="shared" si="6"/>
        <v>35.799635668422191</v>
      </c>
      <c r="N74" s="510">
        <f t="shared" si="6"/>
        <v>29.521228627083186</v>
      </c>
      <c r="O74" s="838">
        <f t="shared" si="6"/>
        <v>34.679135704494627</v>
      </c>
      <c r="P74" s="507">
        <f t="shared" si="14"/>
        <v>3130</v>
      </c>
      <c r="Q74" s="508">
        <v>1918</v>
      </c>
      <c r="R74" s="508">
        <v>662</v>
      </c>
      <c r="S74" s="509">
        <v>550</v>
      </c>
      <c r="T74" s="548">
        <f t="shared" si="7"/>
        <v>61.277955271565496</v>
      </c>
      <c r="U74" s="549">
        <f t="shared" si="7"/>
        <v>21.150159744408946</v>
      </c>
      <c r="V74" s="764">
        <f t="shared" si="7"/>
        <v>17.571884984025559</v>
      </c>
    </row>
    <row r="75" spans="1:22" s="79" customFormat="1">
      <c r="A75" s="544" t="s">
        <v>14</v>
      </c>
      <c r="B75" s="456">
        <f t="shared" si="8"/>
        <v>505525</v>
      </c>
      <c r="C75" s="486">
        <f t="shared" si="9"/>
        <v>29053</v>
      </c>
      <c r="D75" s="486">
        <f t="shared" si="9"/>
        <v>216255</v>
      </c>
      <c r="E75" s="487">
        <f t="shared" si="9"/>
        <v>260217</v>
      </c>
      <c r="F75" s="488">
        <f t="shared" si="10"/>
        <v>5.7470946046189599</v>
      </c>
      <c r="G75" s="488">
        <f t="shared" si="11"/>
        <v>42.778299787349781</v>
      </c>
      <c r="H75" s="833">
        <f t="shared" si="12"/>
        <v>51.474605608031254</v>
      </c>
      <c r="I75" s="499">
        <f t="shared" si="13"/>
        <v>500763</v>
      </c>
      <c r="J75" s="503">
        <v>27551</v>
      </c>
      <c r="K75" s="503">
        <v>214539</v>
      </c>
      <c r="L75" s="504">
        <v>258673</v>
      </c>
      <c r="M75" s="502">
        <f t="shared" si="6"/>
        <v>5.5018042467195061</v>
      </c>
      <c r="N75" s="502">
        <f t="shared" si="6"/>
        <v>42.842422463320972</v>
      </c>
      <c r="O75" s="837">
        <f t="shared" si="6"/>
        <v>51.655773289959519</v>
      </c>
      <c r="P75" s="499">
        <f t="shared" si="14"/>
        <v>4762</v>
      </c>
      <c r="Q75" s="500">
        <v>1502</v>
      </c>
      <c r="R75" s="500">
        <v>1716</v>
      </c>
      <c r="S75" s="501">
        <v>1544</v>
      </c>
      <c r="T75" s="545">
        <f t="shared" si="7"/>
        <v>31.541369172616545</v>
      </c>
      <c r="U75" s="546">
        <f t="shared" si="7"/>
        <v>36.03527929441411</v>
      </c>
      <c r="V75" s="765">
        <f t="shared" si="7"/>
        <v>32.423351532969342</v>
      </c>
    </row>
    <row r="76" spans="1:22" s="79" customFormat="1">
      <c r="A76" s="547" t="s">
        <v>15</v>
      </c>
      <c r="B76" s="464">
        <f t="shared" si="8"/>
        <v>119452</v>
      </c>
      <c r="C76" s="442">
        <f t="shared" si="9"/>
        <v>4454</v>
      </c>
      <c r="D76" s="442">
        <f t="shared" si="9"/>
        <v>40536</v>
      </c>
      <c r="E76" s="461">
        <f t="shared" si="9"/>
        <v>74462</v>
      </c>
      <c r="F76" s="462">
        <f t="shared" si="10"/>
        <v>3.7286943709607208</v>
      </c>
      <c r="G76" s="462">
        <f t="shared" si="11"/>
        <v>33.934969694940229</v>
      </c>
      <c r="H76" s="463">
        <f t="shared" si="12"/>
        <v>62.336335934099054</v>
      </c>
      <c r="I76" s="507">
        <f t="shared" si="13"/>
        <v>119252</v>
      </c>
      <c r="J76" s="511">
        <v>4344</v>
      </c>
      <c r="K76" s="511">
        <v>40480</v>
      </c>
      <c r="L76" s="512">
        <v>74428</v>
      </c>
      <c r="M76" s="510">
        <f t="shared" si="6"/>
        <v>3.6427062019924197</v>
      </c>
      <c r="N76" s="510">
        <f t="shared" si="6"/>
        <v>33.944923355583136</v>
      </c>
      <c r="O76" s="838">
        <f t="shared" si="6"/>
        <v>62.412370442424447</v>
      </c>
      <c r="P76" s="507">
        <f t="shared" si="14"/>
        <v>200</v>
      </c>
      <c r="Q76" s="508">
        <v>110</v>
      </c>
      <c r="R76" s="508">
        <v>56</v>
      </c>
      <c r="S76" s="509">
        <v>34</v>
      </c>
      <c r="T76" s="548">
        <f t="shared" si="7"/>
        <v>55.000000000000007</v>
      </c>
      <c r="U76" s="549">
        <f t="shared" si="7"/>
        <v>28.000000000000004</v>
      </c>
      <c r="V76" s="764">
        <f t="shared" si="7"/>
        <v>17</v>
      </c>
    </row>
    <row r="77" spans="1:22" s="79" customFormat="1">
      <c r="A77" s="544" t="s">
        <v>16</v>
      </c>
      <c r="B77" s="456">
        <f t="shared" si="8"/>
        <v>26371</v>
      </c>
      <c r="C77" s="486">
        <f t="shared" si="9"/>
        <v>557</v>
      </c>
      <c r="D77" s="486">
        <f t="shared" si="9"/>
        <v>10966</v>
      </c>
      <c r="E77" s="487">
        <f t="shared" si="9"/>
        <v>14848</v>
      </c>
      <c r="F77" s="488">
        <f t="shared" si="10"/>
        <v>2.112168670130067</v>
      </c>
      <c r="G77" s="488">
        <f t="shared" si="11"/>
        <v>41.583557695953886</v>
      </c>
      <c r="H77" s="833">
        <f t="shared" si="12"/>
        <v>56.304273633916047</v>
      </c>
      <c r="I77" s="499">
        <f t="shared" si="13"/>
        <v>26281</v>
      </c>
      <c r="J77" s="503">
        <v>525</v>
      </c>
      <c r="K77" s="503">
        <v>10920</v>
      </c>
      <c r="L77" s="504">
        <v>14836</v>
      </c>
      <c r="M77" s="502">
        <f t="shared" si="6"/>
        <v>1.9976408812450059</v>
      </c>
      <c r="N77" s="502">
        <f t="shared" si="6"/>
        <v>41.550930329896126</v>
      </c>
      <c r="O77" s="837">
        <f t="shared" si="6"/>
        <v>56.45142878885887</v>
      </c>
      <c r="P77" s="499">
        <f t="shared" si="14"/>
        <v>90</v>
      </c>
      <c r="Q77" s="500">
        <v>32</v>
      </c>
      <c r="R77" s="500">
        <v>46</v>
      </c>
      <c r="S77" s="501">
        <v>12</v>
      </c>
      <c r="T77" s="545">
        <f t="shared" si="7"/>
        <v>35.555555555555557</v>
      </c>
      <c r="U77" s="546">
        <f t="shared" si="7"/>
        <v>51.111111111111107</v>
      </c>
      <c r="V77" s="765">
        <f t="shared" si="7"/>
        <v>13.333333333333334</v>
      </c>
    </row>
    <row r="78" spans="1:22" s="79" customFormat="1">
      <c r="A78" s="547" t="s">
        <v>17</v>
      </c>
      <c r="B78" s="464">
        <f t="shared" si="8"/>
        <v>132438</v>
      </c>
      <c r="C78" s="442">
        <f t="shared" si="9"/>
        <v>2920</v>
      </c>
      <c r="D78" s="442">
        <f t="shared" si="9"/>
        <v>14722</v>
      </c>
      <c r="E78" s="461">
        <f t="shared" si="9"/>
        <v>114796</v>
      </c>
      <c r="F78" s="462">
        <f t="shared" si="10"/>
        <v>2.204805267370392</v>
      </c>
      <c r="G78" s="462">
        <f t="shared" si="11"/>
        <v>11.116144913091409</v>
      </c>
      <c r="H78" s="463">
        <f t="shared" si="12"/>
        <v>86.679049819538207</v>
      </c>
      <c r="I78" s="507">
        <f t="shared" si="13"/>
        <v>132053</v>
      </c>
      <c r="J78" s="511">
        <v>2916</v>
      </c>
      <c r="K78" s="511">
        <v>14688</v>
      </c>
      <c r="L78" s="512">
        <v>114449</v>
      </c>
      <c r="M78" s="510">
        <f t="shared" si="6"/>
        <v>2.2082042816142002</v>
      </c>
      <c r="N78" s="510">
        <f t="shared" si="6"/>
        <v>11.12280675183449</v>
      </c>
      <c r="O78" s="838">
        <f t="shared" si="6"/>
        <v>86.668988966551311</v>
      </c>
      <c r="P78" s="507">
        <f t="shared" si="14"/>
        <v>385</v>
      </c>
      <c r="Q78" s="508">
        <v>4</v>
      </c>
      <c r="R78" s="508">
        <v>34</v>
      </c>
      <c r="S78" s="509">
        <v>347</v>
      </c>
      <c r="T78" s="548">
        <f t="shared" si="7"/>
        <v>1.0389610389610389</v>
      </c>
      <c r="U78" s="549">
        <f t="shared" si="7"/>
        <v>8.8311688311688314</v>
      </c>
      <c r="V78" s="764">
        <f t="shared" si="7"/>
        <v>90.129870129870127</v>
      </c>
    </row>
    <row r="79" spans="1:22" s="79" customFormat="1">
      <c r="A79" s="544" t="s">
        <v>18</v>
      </c>
      <c r="B79" s="456">
        <f t="shared" si="8"/>
        <v>63025</v>
      </c>
      <c r="C79" s="486">
        <f t="shared" si="9"/>
        <v>3438</v>
      </c>
      <c r="D79" s="486">
        <f t="shared" si="9"/>
        <v>4875</v>
      </c>
      <c r="E79" s="487">
        <f t="shared" si="9"/>
        <v>54712</v>
      </c>
      <c r="F79" s="488">
        <f t="shared" si="10"/>
        <v>5.4549781832606108</v>
      </c>
      <c r="G79" s="488">
        <f t="shared" si="11"/>
        <v>7.7350257834192773</v>
      </c>
      <c r="H79" s="833">
        <f t="shared" si="12"/>
        <v>86.809996033320118</v>
      </c>
      <c r="I79" s="499">
        <f t="shared" si="13"/>
        <v>62886</v>
      </c>
      <c r="J79" s="503">
        <v>3435</v>
      </c>
      <c r="K79" s="503">
        <v>4867</v>
      </c>
      <c r="L79" s="504">
        <v>54584</v>
      </c>
      <c r="M79" s="502">
        <f t="shared" si="6"/>
        <v>5.4622650510447475</v>
      </c>
      <c r="N79" s="502">
        <f t="shared" si="6"/>
        <v>7.7394014566040141</v>
      </c>
      <c r="O79" s="837">
        <f t="shared" si="6"/>
        <v>86.798333492351247</v>
      </c>
      <c r="P79" s="499">
        <f t="shared" si="14"/>
        <v>139</v>
      </c>
      <c r="Q79" s="500">
        <v>3</v>
      </c>
      <c r="R79" s="500">
        <v>8</v>
      </c>
      <c r="S79" s="501">
        <v>128</v>
      </c>
      <c r="T79" s="545">
        <f t="shared" si="7"/>
        <v>2.1582733812949639</v>
      </c>
      <c r="U79" s="546">
        <f t="shared" si="7"/>
        <v>5.755395683453238</v>
      </c>
      <c r="V79" s="765">
        <f t="shared" si="7"/>
        <v>92.086330935251809</v>
      </c>
    </row>
    <row r="80" spans="1:22" s="79" customFormat="1">
      <c r="A80" s="547" t="s">
        <v>19</v>
      </c>
      <c r="B80" s="464">
        <f t="shared" si="8"/>
        <v>83618</v>
      </c>
      <c r="C80" s="442">
        <f t="shared" si="9"/>
        <v>22476</v>
      </c>
      <c r="D80" s="442">
        <f t="shared" si="9"/>
        <v>28687</v>
      </c>
      <c r="E80" s="461">
        <f t="shared" si="9"/>
        <v>32455</v>
      </c>
      <c r="F80" s="462">
        <f t="shared" si="10"/>
        <v>26.879380037790906</v>
      </c>
      <c r="G80" s="462">
        <f t="shared" si="11"/>
        <v>34.307206582314812</v>
      </c>
      <c r="H80" s="463">
        <f t="shared" si="12"/>
        <v>38.813413379894278</v>
      </c>
      <c r="I80" s="507">
        <f t="shared" si="13"/>
        <v>82364</v>
      </c>
      <c r="J80" s="511">
        <v>21906</v>
      </c>
      <c r="K80" s="511">
        <v>28293</v>
      </c>
      <c r="L80" s="512">
        <v>32165</v>
      </c>
      <c r="M80" s="510">
        <f t="shared" si="6"/>
        <v>26.596571317565925</v>
      </c>
      <c r="N80" s="510">
        <f t="shared" si="6"/>
        <v>34.351172842504006</v>
      </c>
      <c r="O80" s="838">
        <f t="shared" si="6"/>
        <v>39.052255839930069</v>
      </c>
      <c r="P80" s="507">
        <f t="shared" si="14"/>
        <v>1254</v>
      </c>
      <c r="Q80" s="508">
        <v>570</v>
      </c>
      <c r="R80" s="508">
        <v>394</v>
      </c>
      <c r="S80" s="509">
        <v>290</v>
      </c>
      <c r="T80" s="548">
        <f t="shared" si="7"/>
        <v>45.454545454545453</v>
      </c>
      <c r="U80" s="549">
        <f t="shared" si="7"/>
        <v>31.419457735247207</v>
      </c>
      <c r="V80" s="764">
        <f t="shared" si="7"/>
        <v>23.125996810207337</v>
      </c>
    </row>
    <row r="81" spans="1:22" s="79" customFormat="1" ht="14.5" thickBot="1">
      <c r="A81" s="544" t="s">
        <v>20</v>
      </c>
      <c r="B81" s="475">
        <f t="shared" si="8"/>
        <v>64818</v>
      </c>
      <c r="C81" s="491">
        <f t="shared" si="9"/>
        <v>951</v>
      </c>
      <c r="D81" s="491">
        <f t="shared" si="9"/>
        <v>1831</v>
      </c>
      <c r="E81" s="492">
        <f t="shared" si="9"/>
        <v>62036</v>
      </c>
      <c r="F81" s="493">
        <f t="shared" si="10"/>
        <v>1.4671850411922613</v>
      </c>
      <c r="G81" s="493">
        <f t="shared" si="11"/>
        <v>2.8248326082261102</v>
      </c>
      <c r="H81" s="834">
        <f t="shared" si="12"/>
        <v>95.707982350581631</v>
      </c>
      <c r="I81" s="515">
        <f t="shared" si="13"/>
        <v>64805</v>
      </c>
      <c r="J81" s="519">
        <v>946</v>
      </c>
      <c r="K81" s="519">
        <v>1831</v>
      </c>
      <c r="L81" s="520">
        <v>62028</v>
      </c>
      <c r="M81" s="518">
        <f t="shared" si="6"/>
        <v>1.4597639071059332</v>
      </c>
      <c r="N81" s="518">
        <f t="shared" si="6"/>
        <v>2.8253992747473191</v>
      </c>
      <c r="O81" s="839">
        <f t="shared" si="6"/>
        <v>95.71483681814675</v>
      </c>
      <c r="P81" s="515">
        <f t="shared" si="14"/>
        <v>13</v>
      </c>
      <c r="Q81" s="516">
        <v>5</v>
      </c>
      <c r="R81" s="516">
        <v>0</v>
      </c>
      <c r="S81" s="517">
        <v>8</v>
      </c>
      <c r="T81" s="550">
        <f t="shared" si="7"/>
        <v>38.461538461538467</v>
      </c>
      <c r="U81" s="551">
        <f t="shared" si="7"/>
        <v>0</v>
      </c>
      <c r="V81" s="766">
        <f t="shared" si="7"/>
        <v>61.53846153846154</v>
      </c>
    </row>
    <row r="82" spans="1:22" s="79" customFormat="1">
      <c r="A82" s="495" t="s">
        <v>26</v>
      </c>
      <c r="B82" s="126">
        <f t="shared" si="8"/>
        <v>1930297</v>
      </c>
      <c r="C82" s="124">
        <f t="shared" si="9"/>
        <v>270594</v>
      </c>
      <c r="D82" s="124">
        <f t="shared" si="9"/>
        <v>815834</v>
      </c>
      <c r="E82" s="124">
        <f t="shared" si="9"/>
        <v>843869</v>
      </c>
      <c r="F82" s="182">
        <f t="shared" si="10"/>
        <v>14.018257294084796</v>
      </c>
      <c r="G82" s="481">
        <f t="shared" si="11"/>
        <v>42.264687765665073</v>
      </c>
      <c r="H82" s="184">
        <f t="shared" si="12"/>
        <v>43.717054940250129</v>
      </c>
      <c r="I82" s="523">
        <f t="shared" ref="I82:S82" si="15">SUM(I66:I67,I70,I71,I72,I74,I75,I76,I77,I80)</f>
        <v>1916523</v>
      </c>
      <c r="J82" s="524">
        <f t="shared" si="15"/>
        <v>264147</v>
      </c>
      <c r="K82" s="524">
        <f t="shared" si="15"/>
        <v>811926</v>
      </c>
      <c r="L82" s="525">
        <f t="shared" si="15"/>
        <v>840450</v>
      </c>
      <c r="M82" s="552">
        <f t="shared" si="6"/>
        <v>13.782615705629414</v>
      </c>
      <c r="N82" s="552">
        <f t="shared" si="6"/>
        <v>42.364532019704434</v>
      </c>
      <c r="O82" s="840">
        <f t="shared" si="6"/>
        <v>43.852852274666155</v>
      </c>
      <c r="P82" s="523">
        <f t="shared" si="15"/>
        <v>13774</v>
      </c>
      <c r="Q82" s="524">
        <f t="shared" si="15"/>
        <v>6447</v>
      </c>
      <c r="R82" s="524">
        <f t="shared" si="15"/>
        <v>3908</v>
      </c>
      <c r="S82" s="524">
        <f t="shared" si="15"/>
        <v>3419</v>
      </c>
      <c r="T82" s="553">
        <f t="shared" si="7"/>
        <v>46.805575722375494</v>
      </c>
      <c r="U82" s="554">
        <f t="shared" si="7"/>
        <v>28.372295629446786</v>
      </c>
      <c r="V82" s="554">
        <f t="shared" si="7"/>
        <v>24.822128648177728</v>
      </c>
    </row>
    <row r="83" spans="1:22" s="79" customFormat="1">
      <c r="A83" s="496" t="s">
        <v>25</v>
      </c>
      <c r="B83" s="138">
        <f t="shared" si="8"/>
        <v>496641</v>
      </c>
      <c r="C83" s="136">
        <f t="shared" si="9"/>
        <v>10884</v>
      </c>
      <c r="D83" s="136">
        <f t="shared" si="9"/>
        <v>94658</v>
      </c>
      <c r="E83" s="136">
        <f t="shared" si="9"/>
        <v>391099</v>
      </c>
      <c r="F83" s="188">
        <f t="shared" si="10"/>
        <v>2.191522649157037</v>
      </c>
      <c r="G83" s="482">
        <f t="shared" si="11"/>
        <v>19.059642679521023</v>
      </c>
      <c r="H83" s="190">
        <f t="shared" si="12"/>
        <v>78.748834671321944</v>
      </c>
      <c r="I83" s="528">
        <f t="shared" ref="I83:S83" si="16">SUM(I68,I69,I73,I78,I79,I81)</f>
        <v>493565</v>
      </c>
      <c r="J83" s="529">
        <f t="shared" si="16"/>
        <v>10828</v>
      </c>
      <c r="K83" s="529">
        <f t="shared" si="16"/>
        <v>93755</v>
      </c>
      <c r="L83" s="530">
        <f t="shared" si="16"/>
        <v>388982</v>
      </c>
      <c r="M83" s="555">
        <f t="shared" si="6"/>
        <v>2.1938346519708651</v>
      </c>
      <c r="N83" s="555">
        <f t="shared" si="6"/>
        <v>18.99547172104991</v>
      </c>
      <c r="O83" s="841">
        <f t="shared" si="6"/>
        <v>78.810693626979216</v>
      </c>
      <c r="P83" s="528">
        <f t="shared" si="16"/>
        <v>3076</v>
      </c>
      <c r="Q83" s="529">
        <f t="shared" si="16"/>
        <v>56</v>
      </c>
      <c r="R83" s="529">
        <f t="shared" si="16"/>
        <v>903</v>
      </c>
      <c r="S83" s="529">
        <f t="shared" si="16"/>
        <v>2117</v>
      </c>
      <c r="T83" s="556">
        <f t="shared" si="7"/>
        <v>1.8205461638491547</v>
      </c>
      <c r="U83" s="557">
        <f t="shared" si="7"/>
        <v>29.356306892067618</v>
      </c>
      <c r="V83" s="557">
        <f t="shared" si="7"/>
        <v>68.82314694408322</v>
      </c>
    </row>
    <row r="84" spans="1:22" s="79" customFormat="1" ht="14.5" thickBot="1">
      <c r="A84" s="497" t="s">
        <v>24</v>
      </c>
      <c r="B84" s="150">
        <f t="shared" si="8"/>
        <v>2426938</v>
      </c>
      <c r="C84" s="148">
        <f t="shared" si="9"/>
        <v>281478</v>
      </c>
      <c r="D84" s="148">
        <f t="shared" si="9"/>
        <v>910492</v>
      </c>
      <c r="E84" s="148">
        <f t="shared" si="9"/>
        <v>1234968</v>
      </c>
      <c r="F84" s="193">
        <f t="shared" si="10"/>
        <v>11.598071314553565</v>
      </c>
      <c r="G84" s="483">
        <f t="shared" si="11"/>
        <v>37.516079932820702</v>
      </c>
      <c r="H84" s="195">
        <f t="shared" si="12"/>
        <v>50.885848752625741</v>
      </c>
      <c r="I84" s="533">
        <f t="shared" ref="I84:L84" si="17">SUM(I66:I81)</f>
        <v>2410088</v>
      </c>
      <c r="J84" s="534">
        <f t="shared" si="17"/>
        <v>274975</v>
      </c>
      <c r="K84" s="534">
        <f t="shared" si="17"/>
        <v>905681</v>
      </c>
      <c r="L84" s="535">
        <f t="shared" si="17"/>
        <v>1229432</v>
      </c>
      <c r="M84" s="558">
        <f t="shared" si="6"/>
        <v>11.409334430941941</v>
      </c>
      <c r="N84" s="558">
        <f t="shared" si="6"/>
        <v>37.578752311118926</v>
      </c>
      <c r="O84" s="842">
        <f t="shared" si="6"/>
        <v>51.011913257939135</v>
      </c>
      <c r="P84" s="533">
        <f t="shared" ref="P84:S84" si="18">SUM(P66:P81)</f>
        <v>16850</v>
      </c>
      <c r="Q84" s="534">
        <f t="shared" si="18"/>
        <v>6503</v>
      </c>
      <c r="R84" s="534">
        <f t="shared" si="18"/>
        <v>4811</v>
      </c>
      <c r="S84" s="534">
        <f t="shared" si="18"/>
        <v>5536</v>
      </c>
      <c r="T84" s="559">
        <f t="shared" si="7"/>
        <v>38.593471810089021</v>
      </c>
      <c r="U84" s="560">
        <f t="shared" si="7"/>
        <v>28.551928783382792</v>
      </c>
      <c r="V84" s="560">
        <f t="shared" si="7"/>
        <v>32.854599406528187</v>
      </c>
    </row>
    <row r="85" spans="1:22" s="79" customFormat="1">
      <c r="A85" s="1066" t="s">
        <v>23</v>
      </c>
      <c r="B85" s="1066"/>
      <c r="C85" s="1066"/>
      <c r="D85" s="1066"/>
      <c r="E85" s="1066"/>
      <c r="F85" s="1066"/>
      <c r="G85" s="1066"/>
      <c r="H85" s="1066"/>
      <c r="I85" s="1066"/>
      <c r="J85" s="1066"/>
      <c r="K85" s="1066"/>
      <c r="L85" s="1066"/>
      <c r="M85" s="1066"/>
      <c r="N85" s="1066"/>
      <c r="O85" s="1066"/>
      <c r="P85" s="1066"/>
      <c r="Q85" s="1066"/>
      <c r="R85" s="1066"/>
      <c r="S85" s="1066"/>
      <c r="T85" s="977"/>
      <c r="U85" s="977"/>
      <c r="V85" s="978"/>
    </row>
    <row r="86" spans="1:22" s="79" customFormat="1">
      <c r="A86" s="1222" t="s">
        <v>58</v>
      </c>
      <c r="B86" s="1222"/>
      <c r="C86" s="1222"/>
      <c r="D86" s="1222"/>
      <c r="E86" s="1222"/>
      <c r="F86" s="1222"/>
      <c r="G86" s="1222"/>
      <c r="H86" s="1222"/>
      <c r="I86" s="1222"/>
      <c r="J86" s="1222"/>
      <c r="K86" s="1222"/>
      <c r="L86" s="1222"/>
      <c r="M86" s="1222"/>
      <c r="N86" s="1222"/>
      <c r="O86" s="1222"/>
      <c r="P86" s="1222"/>
      <c r="Q86" s="1222"/>
      <c r="R86" s="1222"/>
      <c r="S86" s="1222"/>
      <c r="T86" s="1222"/>
      <c r="U86" s="1222"/>
      <c r="V86" s="1222"/>
    </row>
    <row r="87" spans="1:22" ht="14.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</row>
    <row r="88" spans="1:22" ht="14.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</row>
    <row r="89" spans="1:22" ht="14.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</row>
    <row r="90" spans="1:22" ht="14.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</row>
    <row r="91" spans="1:22" ht="14.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</row>
    <row r="92" spans="1:22" ht="14.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</row>
    <row r="93" spans="1:22" ht="14.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</row>
    <row r="94" spans="1:22" ht="14.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</row>
    <row r="95" spans="1:22" ht="14.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</row>
    <row r="96" spans="1:22" ht="14.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</row>
    <row r="97" spans="1:22" ht="14.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</row>
    <row r="98" spans="1:22" ht="14.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</row>
  </sheetData>
  <mergeCells count="54">
    <mergeCell ref="A3:V3"/>
    <mergeCell ref="A32:V32"/>
    <mergeCell ref="A27:V27"/>
    <mergeCell ref="A56:V56"/>
    <mergeCell ref="A61:V61"/>
    <mergeCell ref="B7:E7"/>
    <mergeCell ref="F7:H7"/>
    <mergeCell ref="I7:L7"/>
    <mergeCell ref="P7:S7"/>
    <mergeCell ref="T7:V7"/>
    <mergeCell ref="B4:V4"/>
    <mergeCell ref="B5:B6"/>
    <mergeCell ref="C5:H5"/>
    <mergeCell ref="P5:P6"/>
    <mergeCell ref="Q5:V5"/>
    <mergeCell ref="Q34:V34"/>
    <mergeCell ref="T36:V36"/>
    <mergeCell ref="A57:V57"/>
    <mergeCell ref="B36:E36"/>
    <mergeCell ref="F36:H36"/>
    <mergeCell ref="I36:L36"/>
    <mergeCell ref="M36:O36"/>
    <mergeCell ref="P36:S36"/>
    <mergeCell ref="A86:V86"/>
    <mergeCell ref="A85:S85"/>
    <mergeCell ref="T65:V65"/>
    <mergeCell ref="P65:S65"/>
    <mergeCell ref="Q63:V63"/>
    <mergeCell ref="P63:P64"/>
    <mergeCell ref="M65:O65"/>
    <mergeCell ref="I65:L65"/>
    <mergeCell ref="J63:O63"/>
    <mergeCell ref="A62:A65"/>
    <mergeCell ref="I63:I64"/>
    <mergeCell ref="B63:B64"/>
    <mergeCell ref="C63:H63"/>
    <mergeCell ref="B65:E65"/>
    <mergeCell ref="F65:H65"/>
    <mergeCell ref="A1:V1"/>
    <mergeCell ref="B62:V62"/>
    <mergeCell ref="A4:A7"/>
    <mergeCell ref="I5:I6"/>
    <mergeCell ref="J5:O5"/>
    <mergeCell ref="M7:O7"/>
    <mergeCell ref="A59:V59"/>
    <mergeCell ref="A28:V28"/>
    <mergeCell ref="A30:V30"/>
    <mergeCell ref="A33:A36"/>
    <mergeCell ref="B33:V33"/>
    <mergeCell ref="B34:B35"/>
    <mergeCell ref="C34:H34"/>
    <mergeCell ref="I34:I35"/>
    <mergeCell ref="J34:O34"/>
    <mergeCell ref="P34:P35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zoomScale="80" zoomScaleNormal="80" workbookViewId="0">
      <selection sqref="A1:M1"/>
    </sheetView>
  </sheetViews>
  <sheetFormatPr baseColWidth="10" defaultColWidth="11" defaultRowHeight="14"/>
  <cols>
    <col min="1" max="1" width="21.58203125" style="30" customWidth="1"/>
    <col min="2" max="11" width="11" style="30"/>
    <col min="12" max="12" width="21.08203125" style="30" customWidth="1"/>
    <col min="13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409"/>
      <c r="O1" s="1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s="55" customFormat="1" ht="14.5">
      <c r="A3" s="1089" t="s">
        <v>520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57"/>
    </row>
    <row r="4" spans="1:22" ht="14.5">
      <c r="A4" s="1134" t="s">
        <v>5</v>
      </c>
      <c r="B4" s="1136" t="s">
        <v>306</v>
      </c>
      <c r="C4" s="1137"/>
      <c r="D4" s="1137"/>
      <c r="E4" s="1137"/>
      <c r="F4" s="1137"/>
      <c r="G4" s="1138"/>
      <c r="H4" s="1136" t="s">
        <v>307</v>
      </c>
      <c r="I4" s="1137"/>
      <c r="J4" s="1137"/>
      <c r="K4" s="1137"/>
      <c r="L4" s="1137"/>
      <c r="M4" s="1137"/>
      <c r="N4" s="157"/>
    </row>
    <row r="5" spans="1:22" s="55" customFormat="1" ht="54" customHeight="1">
      <c r="A5" s="1134"/>
      <c r="B5" s="1139" t="s">
        <v>335</v>
      </c>
      <c r="C5" s="1140"/>
      <c r="D5" s="1140" t="s">
        <v>336</v>
      </c>
      <c r="E5" s="1140"/>
      <c r="F5" s="1140" t="s">
        <v>337</v>
      </c>
      <c r="G5" s="1141"/>
      <c r="H5" s="1139" t="s">
        <v>335</v>
      </c>
      <c r="I5" s="1140"/>
      <c r="J5" s="1140" t="s">
        <v>336</v>
      </c>
      <c r="K5" s="1140"/>
      <c r="L5" s="1140" t="s">
        <v>337</v>
      </c>
      <c r="M5" s="1140"/>
      <c r="N5" s="157"/>
    </row>
    <row r="6" spans="1:22" s="55" customFormat="1" ht="15" thickBot="1">
      <c r="A6" s="1134"/>
      <c r="B6" s="830" t="s">
        <v>171</v>
      </c>
      <c r="C6" s="799" t="s">
        <v>172</v>
      </c>
      <c r="D6" s="799" t="s">
        <v>171</v>
      </c>
      <c r="E6" s="799" t="s">
        <v>172</v>
      </c>
      <c r="F6" s="799" t="s">
        <v>171</v>
      </c>
      <c r="G6" s="831" t="s">
        <v>172</v>
      </c>
      <c r="H6" s="832" t="s">
        <v>171</v>
      </c>
      <c r="I6" s="799" t="s">
        <v>172</v>
      </c>
      <c r="J6" s="799" t="s">
        <v>171</v>
      </c>
      <c r="K6" s="799" t="s">
        <v>172</v>
      </c>
      <c r="L6" s="799" t="s">
        <v>171</v>
      </c>
      <c r="M6" s="799" t="s">
        <v>172</v>
      </c>
      <c r="N6" s="157"/>
    </row>
    <row r="7" spans="1:22" s="55" customFormat="1" ht="15" thickBot="1">
      <c r="A7" s="1135"/>
      <c r="B7" s="1142" t="s">
        <v>43</v>
      </c>
      <c r="C7" s="1143"/>
      <c r="D7" s="1143"/>
      <c r="E7" s="1143"/>
      <c r="F7" s="1143"/>
      <c r="G7" s="1144"/>
      <c r="H7" s="1142" t="s">
        <v>43</v>
      </c>
      <c r="I7" s="1143"/>
      <c r="J7" s="1143"/>
      <c r="K7" s="1143"/>
      <c r="L7" s="1143"/>
      <c r="M7" s="1143"/>
      <c r="N7" s="157"/>
    </row>
    <row r="8" spans="1:22" s="55" customFormat="1" ht="14.5">
      <c r="A8" s="239" t="s">
        <v>6</v>
      </c>
      <c r="B8" s="561" t="s">
        <v>216</v>
      </c>
      <c r="C8" s="562">
        <v>2.0499999999999998</v>
      </c>
      <c r="D8" s="563" t="s">
        <v>258</v>
      </c>
      <c r="E8" s="562">
        <v>2.17</v>
      </c>
      <c r="F8" s="563" t="s">
        <v>216</v>
      </c>
      <c r="G8" s="564">
        <v>1.97</v>
      </c>
      <c r="H8" s="565">
        <v>33</v>
      </c>
      <c r="I8" s="562">
        <v>1.97</v>
      </c>
      <c r="J8" s="563">
        <v>40</v>
      </c>
      <c r="K8" s="562">
        <v>2.02</v>
      </c>
      <c r="L8" s="563" t="s">
        <v>235</v>
      </c>
      <c r="M8" s="562">
        <v>1.7</v>
      </c>
      <c r="N8" s="157"/>
    </row>
    <row r="9" spans="1:22" ht="14.5" customHeight="1">
      <c r="A9" s="228" t="s">
        <v>7</v>
      </c>
      <c r="B9" s="566">
        <v>29</v>
      </c>
      <c r="C9" s="567">
        <v>2.13</v>
      </c>
      <c r="D9" s="568" t="s">
        <v>262</v>
      </c>
      <c r="E9" s="567">
        <v>2.29</v>
      </c>
      <c r="F9" s="568" t="s">
        <v>268</v>
      </c>
      <c r="G9" s="569">
        <v>2.1</v>
      </c>
      <c r="H9" s="570">
        <v>27</v>
      </c>
      <c r="I9" s="567">
        <v>1.76</v>
      </c>
      <c r="J9" s="568" t="s">
        <v>262</v>
      </c>
      <c r="K9" s="567">
        <v>1.97</v>
      </c>
      <c r="L9" s="568" t="s">
        <v>269</v>
      </c>
      <c r="M9" s="567">
        <v>1.92</v>
      </c>
      <c r="N9" s="157"/>
    </row>
    <row r="10" spans="1:22" ht="14.5">
      <c r="A10" s="239" t="s">
        <v>8</v>
      </c>
      <c r="B10" s="561">
        <v>6</v>
      </c>
      <c r="C10" s="562">
        <v>1.1200000000000001</v>
      </c>
      <c r="D10" s="563" t="s">
        <v>262</v>
      </c>
      <c r="E10" s="562">
        <v>2.29</v>
      </c>
      <c r="F10" s="563" t="s">
        <v>219</v>
      </c>
      <c r="G10" s="564">
        <v>2.31</v>
      </c>
      <c r="H10" s="565" t="s">
        <v>226</v>
      </c>
      <c r="I10" s="562">
        <v>1.73</v>
      </c>
      <c r="J10" s="563" t="s">
        <v>258</v>
      </c>
      <c r="K10" s="562">
        <v>2.72</v>
      </c>
      <c r="L10" s="563" t="s">
        <v>219</v>
      </c>
      <c r="M10" s="562">
        <v>2.7</v>
      </c>
      <c r="N10" s="157"/>
    </row>
    <row r="11" spans="1:22" ht="14.5">
      <c r="A11" s="228" t="s">
        <v>9</v>
      </c>
      <c r="B11" s="566">
        <v>3</v>
      </c>
      <c r="C11" s="567">
        <v>0.75</v>
      </c>
      <c r="D11" s="568">
        <v>29</v>
      </c>
      <c r="E11" s="567">
        <v>1.8900000000000001</v>
      </c>
      <c r="F11" s="568">
        <v>67</v>
      </c>
      <c r="G11" s="569">
        <v>1.95</v>
      </c>
      <c r="H11" s="570">
        <v>4</v>
      </c>
      <c r="I11" s="567">
        <v>0.93</v>
      </c>
      <c r="J11" s="568">
        <v>33</v>
      </c>
      <c r="K11" s="567">
        <v>2.04</v>
      </c>
      <c r="L11" s="568" t="s">
        <v>239</v>
      </c>
      <c r="M11" s="567">
        <v>2.08</v>
      </c>
      <c r="N11" s="157"/>
    </row>
    <row r="12" spans="1:22" ht="14.5">
      <c r="A12" s="239" t="s">
        <v>10</v>
      </c>
      <c r="B12" s="561">
        <v>17</v>
      </c>
      <c r="C12" s="562">
        <v>2.31</v>
      </c>
      <c r="D12" s="563">
        <v>49</v>
      </c>
      <c r="E12" s="562">
        <v>2.86</v>
      </c>
      <c r="F12" s="563">
        <v>31</v>
      </c>
      <c r="G12" s="564">
        <v>2.6</v>
      </c>
      <c r="H12" s="565">
        <v>8</v>
      </c>
      <c r="I12" s="562">
        <v>1.41</v>
      </c>
      <c r="J12" s="563">
        <v>56</v>
      </c>
      <c r="K12" s="562">
        <v>2.4300000000000002</v>
      </c>
      <c r="L12" s="563">
        <v>36</v>
      </c>
      <c r="M12" s="562">
        <v>2.3000000000000003</v>
      </c>
      <c r="N12" s="157"/>
    </row>
    <row r="13" spans="1:22" ht="14.5">
      <c r="A13" s="228" t="s">
        <v>11</v>
      </c>
      <c r="B13" s="566">
        <v>17</v>
      </c>
      <c r="C13" s="567">
        <v>1.68</v>
      </c>
      <c r="D13" s="568">
        <v>43</v>
      </c>
      <c r="E13" s="567">
        <v>1.99</v>
      </c>
      <c r="F13" s="568" t="s">
        <v>263</v>
      </c>
      <c r="G13" s="569">
        <v>1.95</v>
      </c>
      <c r="H13" s="570">
        <v>17</v>
      </c>
      <c r="I13" s="567">
        <v>1.92</v>
      </c>
      <c r="J13" s="568" t="s">
        <v>243</v>
      </c>
      <c r="K13" s="567">
        <v>2.23</v>
      </c>
      <c r="L13" s="568">
        <v>36</v>
      </c>
      <c r="M13" s="567">
        <v>2.0300000000000002</v>
      </c>
      <c r="N13" s="157"/>
    </row>
    <row r="14" spans="1:22" ht="14.5">
      <c r="A14" s="239" t="s">
        <v>12</v>
      </c>
      <c r="B14" s="561" t="s">
        <v>224</v>
      </c>
      <c r="C14" s="562">
        <v>2.0699999999999998</v>
      </c>
      <c r="D14" s="563" t="s">
        <v>218</v>
      </c>
      <c r="E14" s="562">
        <v>2.34</v>
      </c>
      <c r="F14" s="563" t="s">
        <v>189</v>
      </c>
      <c r="G14" s="564">
        <v>2.1800000000000002</v>
      </c>
      <c r="H14" s="565">
        <v>17</v>
      </c>
      <c r="I14" s="562">
        <v>1.6300000000000001</v>
      </c>
      <c r="J14" s="563" t="s">
        <v>261</v>
      </c>
      <c r="K14" s="562">
        <v>2.08</v>
      </c>
      <c r="L14" s="563" t="s">
        <v>265</v>
      </c>
      <c r="M14" s="562">
        <v>2</v>
      </c>
      <c r="N14" s="157"/>
    </row>
    <row r="15" spans="1:22" ht="14.5">
      <c r="A15" s="228" t="s">
        <v>21</v>
      </c>
      <c r="B15" s="566">
        <v>5</v>
      </c>
      <c r="C15" s="567">
        <v>0.91</v>
      </c>
      <c r="D15" s="568">
        <v>21</v>
      </c>
      <c r="E15" s="567">
        <v>1.7</v>
      </c>
      <c r="F15" s="568">
        <v>74</v>
      </c>
      <c r="G15" s="569">
        <v>1.83</v>
      </c>
      <c r="H15" s="570">
        <v>4</v>
      </c>
      <c r="I15" s="567">
        <v>1.03</v>
      </c>
      <c r="J15" s="568">
        <v>27</v>
      </c>
      <c r="K15" s="567">
        <v>2.09</v>
      </c>
      <c r="L15" s="568">
        <v>69</v>
      </c>
      <c r="M15" s="567">
        <v>2.17</v>
      </c>
      <c r="N15" s="157"/>
    </row>
    <row r="16" spans="1:22" ht="14.5">
      <c r="A16" s="239" t="s">
        <v>13</v>
      </c>
      <c r="B16" s="561">
        <v>24</v>
      </c>
      <c r="C16" s="562">
        <v>1.8800000000000001</v>
      </c>
      <c r="D16" s="563">
        <v>37</v>
      </c>
      <c r="E16" s="562">
        <v>2.09</v>
      </c>
      <c r="F16" s="563">
        <v>36</v>
      </c>
      <c r="G16" s="564">
        <v>2.0499999999999998</v>
      </c>
      <c r="H16" s="565" t="s">
        <v>268</v>
      </c>
      <c r="I16" s="562">
        <v>1.78</v>
      </c>
      <c r="J16" s="563">
        <v>44</v>
      </c>
      <c r="K16" s="562">
        <v>1.94</v>
      </c>
      <c r="L16" s="563" t="s">
        <v>268</v>
      </c>
      <c r="M16" s="562">
        <v>1.71</v>
      </c>
      <c r="N16" s="157"/>
    </row>
    <row r="17" spans="1:15" ht="14.5">
      <c r="A17" s="228" t="s">
        <v>14</v>
      </c>
      <c r="B17" s="566">
        <v>21</v>
      </c>
      <c r="C17" s="567">
        <v>1.98</v>
      </c>
      <c r="D17" s="568" t="s">
        <v>258</v>
      </c>
      <c r="E17" s="567">
        <v>2.36</v>
      </c>
      <c r="F17" s="568" t="s">
        <v>233</v>
      </c>
      <c r="G17" s="569">
        <v>2.3199999999999998</v>
      </c>
      <c r="H17" s="570">
        <v>17</v>
      </c>
      <c r="I17" s="567">
        <v>1.58</v>
      </c>
      <c r="J17" s="568" t="s">
        <v>236</v>
      </c>
      <c r="K17" s="567">
        <v>2.09</v>
      </c>
      <c r="L17" s="568" t="s">
        <v>247</v>
      </c>
      <c r="M17" s="567">
        <v>1.97</v>
      </c>
      <c r="N17" s="157"/>
    </row>
    <row r="18" spans="1:15" ht="14.5">
      <c r="A18" s="239" t="s">
        <v>15</v>
      </c>
      <c r="B18" s="561">
        <v>21</v>
      </c>
      <c r="C18" s="562">
        <v>2.0699999999999998</v>
      </c>
      <c r="D18" s="563" t="s">
        <v>261</v>
      </c>
      <c r="E18" s="562">
        <v>2.5100000000000002</v>
      </c>
      <c r="F18" s="563" t="s">
        <v>247</v>
      </c>
      <c r="G18" s="564">
        <v>2.42</v>
      </c>
      <c r="H18" s="565">
        <v>22</v>
      </c>
      <c r="I18" s="562">
        <v>1.79</v>
      </c>
      <c r="J18" s="563" t="s">
        <v>258</v>
      </c>
      <c r="K18" s="562">
        <v>2.0499999999999998</v>
      </c>
      <c r="L18" s="563" t="s">
        <v>265</v>
      </c>
      <c r="M18" s="562">
        <v>2.02</v>
      </c>
      <c r="N18" s="157"/>
    </row>
    <row r="19" spans="1:15" ht="14.5">
      <c r="A19" s="228" t="s">
        <v>16</v>
      </c>
      <c r="B19" s="566">
        <v>17</v>
      </c>
      <c r="C19" s="567">
        <v>2.0300000000000002</v>
      </c>
      <c r="D19" s="568">
        <v>46</v>
      </c>
      <c r="E19" s="567">
        <v>2.5300000000000002</v>
      </c>
      <c r="F19" s="568">
        <v>36</v>
      </c>
      <c r="G19" s="569">
        <v>2.42</v>
      </c>
      <c r="H19" s="570">
        <v>20</v>
      </c>
      <c r="I19" s="567">
        <v>2.02</v>
      </c>
      <c r="J19" s="568">
        <v>40</v>
      </c>
      <c r="K19" s="567">
        <v>2.2600000000000002</v>
      </c>
      <c r="L19" s="568">
        <v>39</v>
      </c>
      <c r="M19" s="567">
        <v>2.1800000000000002</v>
      </c>
      <c r="N19" s="157"/>
    </row>
    <row r="20" spans="1:15" ht="14.5">
      <c r="A20" s="239" t="s">
        <v>17</v>
      </c>
      <c r="B20" s="561">
        <v>4</v>
      </c>
      <c r="C20" s="562">
        <v>0.77</v>
      </c>
      <c r="D20" s="563" t="s">
        <v>234</v>
      </c>
      <c r="E20" s="562">
        <v>1.74</v>
      </c>
      <c r="F20" s="563">
        <v>71</v>
      </c>
      <c r="G20" s="564">
        <v>1.82</v>
      </c>
      <c r="H20" s="565">
        <v>5</v>
      </c>
      <c r="I20" s="562">
        <v>0.95000000000000007</v>
      </c>
      <c r="J20" s="563" t="s">
        <v>235</v>
      </c>
      <c r="K20" s="562">
        <v>1.74</v>
      </c>
      <c r="L20" s="563" t="s">
        <v>267</v>
      </c>
      <c r="M20" s="562">
        <v>1.85</v>
      </c>
      <c r="N20" s="157"/>
    </row>
    <row r="21" spans="1:15" ht="14.5">
      <c r="A21" s="228" t="s">
        <v>18</v>
      </c>
      <c r="B21" s="566">
        <v>7</v>
      </c>
      <c r="C21" s="567">
        <v>1.08</v>
      </c>
      <c r="D21" s="568">
        <v>23</v>
      </c>
      <c r="E21" s="567">
        <v>1.77</v>
      </c>
      <c r="F21" s="568">
        <v>70</v>
      </c>
      <c r="G21" s="569">
        <v>1.93</v>
      </c>
      <c r="H21" s="570">
        <v>3</v>
      </c>
      <c r="I21" s="567">
        <v>0.75</v>
      </c>
      <c r="J21" s="568">
        <v>21</v>
      </c>
      <c r="K21" s="567">
        <v>1.9100000000000001</v>
      </c>
      <c r="L21" s="568">
        <v>76</v>
      </c>
      <c r="M21" s="567">
        <v>1.98</v>
      </c>
      <c r="N21" s="157"/>
    </row>
    <row r="22" spans="1:15" ht="14.5">
      <c r="A22" s="239" t="s">
        <v>19</v>
      </c>
      <c r="B22" s="561">
        <v>17</v>
      </c>
      <c r="C22" s="562">
        <v>1.79</v>
      </c>
      <c r="D22" s="563" t="s">
        <v>243</v>
      </c>
      <c r="E22" s="562">
        <v>2.17</v>
      </c>
      <c r="F22" s="563" t="s">
        <v>266</v>
      </c>
      <c r="G22" s="564">
        <v>2.04</v>
      </c>
      <c r="H22" s="565">
        <v>21</v>
      </c>
      <c r="I22" s="562">
        <v>1.99</v>
      </c>
      <c r="J22" s="563">
        <v>49</v>
      </c>
      <c r="K22" s="562">
        <v>2.2200000000000002</v>
      </c>
      <c r="L22" s="563" t="s">
        <v>232</v>
      </c>
      <c r="M22" s="562">
        <v>1.83</v>
      </c>
      <c r="N22" s="157"/>
    </row>
    <row r="23" spans="1:15" ht="15" thickBot="1">
      <c r="A23" s="228" t="s">
        <v>20</v>
      </c>
      <c r="B23" s="566">
        <v>4</v>
      </c>
      <c r="C23" s="567">
        <v>0.84</v>
      </c>
      <c r="D23" s="568">
        <v>23</v>
      </c>
      <c r="E23" s="567">
        <v>1.77</v>
      </c>
      <c r="F23" s="568">
        <v>71</v>
      </c>
      <c r="G23" s="569">
        <v>1.8900000000000001</v>
      </c>
      <c r="H23" s="570">
        <v>4</v>
      </c>
      <c r="I23" s="567">
        <v>0.89</v>
      </c>
      <c r="J23" s="568">
        <v>17</v>
      </c>
      <c r="K23" s="567">
        <v>1.62</v>
      </c>
      <c r="L23" s="568">
        <v>79</v>
      </c>
      <c r="M23" s="567">
        <v>1.77</v>
      </c>
      <c r="N23" s="157"/>
    </row>
    <row r="24" spans="1:15" ht="14.5">
      <c r="A24" s="232" t="s">
        <v>26</v>
      </c>
      <c r="B24" s="571" t="s">
        <v>230</v>
      </c>
      <c r="C24" s="572">
        <v>0.82000000000000006</v>
      </c>
      <c r="D24" s="573" t="s">
        <v>262</v>
      </c>
      <c r="E24" s="572">
        <v>0.93</v>
      </c>
      <c r="F24" s="573" t="s">
        <v>189</v>
      </c>
      <c r="G24" s="574">
        <v>0.89</v>
      </c>
      <c r="H24" s="575" t="s">
        <v>230</v>
      </c>
      <c r="I24" s="572">
        <v>0.71</v>
      </c>
      <c r="J24" s="573" t="s">
        <v>261</v>
      </c>
      <c r="K24" s="572">
        <v>0.84</v>
      </c>
      <c r="L24" s="573" t="s">
        <v>256</v>
      </c>
      <c r="M24" s="572">
        <v>0.78</v>
      </c>
      <c r="N24" s="157"/>
    </row>
    <row r="25" spans="1:15" ht="14.5">
      <c r="A25" s="234" t="s">
        <v>25</v>
      </c>
      <c r="B25" s="576">
        <v>5</v>
      </c>
      <c r="C25" s="577">
        <v>0.43</v>
      </c>
      <c r="D25" s="578" t="s">
        <v>232</v>
      </c>
      <c r="E25" s="577">
        <v>0.91</v>
      </c>
      <c r="F25" s="578" t="s">
        <v>260</v>
      </c>
      <c r="G25" s="579">
        <v>0.94000000000000006</v>
      </c>
      <c r="H25" s="580" t="s">
        <v>215</v>
      </c>
      <c r="I25" s="577">
        <v>0.56000000000000005</v>
      </c>
      <c r="J25" s="578" t="s">
        <v>216</v>
      </c>
      <c r="K25" s="577">
        <v>0.98</v>
      </c>
      <c r="L25" s="578" t="s">
        <v>253</v>
      </c>
      <c r="M25" s="577">
        <v>1.02</v>
      </c>
      <c r="N25" s="157"/>
    </row>
    <row r="26" spans="1:15" ht="15" thickBot="1">
      <c r="A26" s="236" t="s">
        <v>24</v>
      </c>
      <c r="B26" s="581" t="s">
        <v>264</v>
      </c>
      <c r="C26" s="582">
        <v>0.65</v>
      </c>
      <c r="D26" s="583" t="s">
        <v>265</v>
      </c>
      <c r="E26" s="582">
        <v>0.74</v>
      </c>
      <c r="F26" s="583" t="s">
        <v>262</v>
      </c>
      <c r="G26" s="584">
        <v>0.73</v>
      </c>
      <c r="H26" s="585" t="s">
        <v>264</v>
      </c>
      <c r="I26" s="582">
        <v>0.57999999999999996</v>
      </c>
      <c r="J26" s="583" t="s">
        <v>262</v>
      </c>
      <c r="K26" s="582">
        <v>0.70000000000000007</v>
      </c>
      <c r="L26" s="583" t="s">
        <v>263</v>
      </c>
      <c r="M26" s="582">
        <v>0.66</v>
      </c>
      <c r="N26" s="157"/>
    </row>
    <row r="27" spans="1:15" ht="14.5">
      <c r="A27" s="1202" t="s">
        <v>470</v>
      </c>
      <c r="B27" s="1203"/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57"/>
    </row>
    <row r="28" spans="1:15" ht="14.5">
      <c r="A28" s="1243" t="s">
        <v>339</v>
      </c>
      <c r="B28" s="1243"/>
      <c r="C28" s="1243"/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57"/>
    </row>
    <row r="29" spans="1:15" ht="14.5">
      <c r="A29" s="1179" t="s">
        <v>338</v>
      </c>
      <c r="B29" s="1179"/>
      <c r="C29" s="1179"/>
      <c r="D29" s="1179"/>
      <c r="E29" s="1179"/>
      <c r="F29" s="1179"/>
      <c r="G29" s="1179"/>
      <c r="H29" s="1179"/>
      <c r="I29" s="1179"/>
      <c r="J29" s="1179"/>
      <c r="K29" s="1179"/>
      <c r="L29" s="1179"/>
      <c r="M29" s="1179"/>
      <c r="N29" s="157"/>
    </row>
    <row r="30" spans="1:15" ht="14.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</row>
    <row r="31" spans="1:15" ht="23.5">
      <c r="A31" s="1050">
        <v>2019</v>
      </c>
      <c r="B31" s="1050"/>
      <c r="C31" s="1050"/>
      <c r="D31" s="1050"/>
      <c r="E31" s="1050"/>
      <c r="F31" s="1050"/>
      <c r="G31" s="1050"/>
      <c r="H31" s="1050"/>
      <c r="I31" s="1050"/>
      <c r="J31" s="1050"/>
      <c r="K31" s="1050"/>
      <c r="L31" s="1050"/>
      <c r="M31" s="1050"/>
      <c r="N31" s="409"/>
      <c r="O31" s="11"/>
    </row>
    <row r="32" spans="1:15" ht="14.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1:14" ht="14.5">
      <c r="A33" s="1089" t="s">
        <v>521</v>
      </c>
      <c r="B33" s="1089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57"/>
    </row>
    <row r="34" spans="1:14" ht="14.5">
      <c r="A34" s="1134" t="s">
        <v>5</v>
      </c>
      <c r="B34" s="1136" t="s">
        <v>306</v>
      </c>
      <c r="C34" s="1137"/>
      <c r="D34" s="1137"/>
      <c r="E34" s="1137"/>
      <c r="F34" s="1137"/>
      <c r="G34" s="1138"/>
      <c r="H34" s="1136" t="s">
        <v>307</v>
      </c>
      <c r="I34" s="1137"/>
      <c r="J34" s="1137"/>
      <c r="K34" s="1137"/>
      <c r="L34" s="1137"/>
      <c r="M34" s="1137"/>
      <c r="N34" s="157"/>
    </row>
    <row r="35" spans="1:14" ht="56.25" customHeight="1">
      <c r="A35" s="1134"/>
      <c r="B35" s="1139" t="s">
        <v>335</v>
      </c>
      <c r="C35" s="1140"/>
      <c r="D35" s="1140" t="s">
        <v>336</v>
      </c>
      <c r="E35" s="1140"/>
      <c r="F35" s="1140" t="s">
        <v>337</v>
      </c>
      <c r="G35" s="1141"/>
      <c r="H35" s="1139" t="s">
        <v>335</v>
      </c>
      <c r="I35" s="1140"/>
      <c r="J35" s="1140" t="s">
        <v>336</v>
      </c>
      <c r="K35" s="1140"/>
      <c r="L35" s="1140" t="s">
        <v>337</v>
      </c>
      <c r="M35" s="1140"/>
      <c r="N35" s="157"/>
    </row>
    <row r="36" spans="1:14" ht="15" thickBot="1">
      <c r="A36" s="1134"/>
      <c r="B36" s="832" t="s">
        <v>171</v>
      </c>
      <c r="C36" s="799" t="s">
        <v>172</v>
      </c>
      <c r="D36" s="799" t="s">
        <v>171</v>
      </c>
      <c r="E36" s="799" t="s">
        <v>172</v>
      </c>
      <c r="F36" s="799" t="s">
        <v>171</v>
      </c>
      <c r="G36" s="831" t="s">
        <v>172</v>
      </c>
      <c r="H36" s="832" t="s">
        <v>171</v>
      </c>
      <c r="I36" s="799" t="s">
        <v>172</v>
      </c>
      <c r="J36" s="799" t="s">
        <v>171</v>
      </c>
      <c r="K36" s="799" t="s">
        <v>172</v>
      </c>
      <c r="L36" s="799" t="s">
        <v>171</v>
      </c>
      <c r="M36" s="799" t="s">
        <v>172</v>
      </c>
      <c r="N36" s="157"/>
    </row>
    <row r="37" spans="1:14" ht="15" thickBot="1">
      <c r="A37" s="1135"/>
      <c r="B37" s="1142" t="s">
        <v>43</v>
      </c>
      <c r="C37" s="1143"/>
      <c r="D37" s="1143"/>
      <c r="E37" s="1143"/>
      <c r="F37" s="1143"/>
      <c r="G37" s="1144"/>
      <c r="H37" s="1142" t="s">
        <v>43</v>
      </c>
      <c r="I37" s="1143"/>
      <c r="J37" s="1143"/>
      <c r="K37" s="1143"/>
      <c r="L37" s="1143"/>
      <c r="M37" s="1143"/>
      <c r="N37" s="157"/>
    </row>
    <row r="38" spans="1:14" ht="14.5">
      <c r="A38" s="239" t="s">
        <v>6</v>
      </c>
      <c r="B38" s="561">
        <v>25</v>
      </c>
      <c r="C38" s="562">
        <v>2.3199999999999998</v>
      </c>
      <c r="D38" s="563">
        <v>36</v>
      </c>
      <c r="E38" s="562">
        <v>2.4700000000000002</v>
      </c>
      <c r="F38" s="563">
        <v>37</v>
      </c>
      <c r="G38" s="564">
        <v>2.46</v>
      </c>
      <c r="H38" s="565">
        <v>29</v>
      </c>
      <c r="I38" s="562">
        <v>1.93</v>
      </c>
      <c r="J38" s="563">
        <v>39</v>
      </c>
      <c r="K38" s="562">
        <v>2.02</v>
      </c>
      <c r="L38" s="563">
        <v>31</v>
      </c>
      <c r="M38" s="562">
        <v>1.82</v>
      </c>
      <c r="N38" s="157"/>
    </row>
    <row r="39" spans="1:14" ht="14.5">
      <c r="A39" s="228" t="s">
        <v>7</v>
      </c>
      <c r="B39" s="566">
        <v>27</v>
      </c>
      <c r="C39" s="567">
        <v>2.3000000000000003</v>
      </c>
      <c r="D39" s="568">
        <v>37</v>
      </c>
      <c r="E39" s="567">
        <v>2.46</v>
      </c>
      <c r="F39" s="568">
        <v>34</v>
      </c>
      <c r="G39" s="569">
        <v>2.4300000000000002</v>
      </c>
      <c r="H39" s="570">
        <v>27</v>
      </c>
      <c r="I39" s="567">
        <v>1.77</v>
      </c>
      <c r="J39" s="568">
        <v>33</v>
      </c>
      <c r="K39" s="567">
        <v>1.8800000000000001</v>
      </c>
      <c r="L39" s="568">
        <v>38</v>
      </c>
      <c r="M39" s="567">
        <v>1.95</v>
      </c>
      <c r="N39" s="157"/>
    </row>
    <row r="40" spans="1:14" ht="14.5">
      <c r="A40" s="239" t="s">
        <v>8</v>
      </c>
      <c r="B40" s="561">
        <v>5</v>
      </c>
      <c r="C40" s="562">
        <v>1.3800000000000001</v>
      </c>
      <c r="D40" s="563">
        <v>27</v>
      </c>
      <c r="E40" s="562">
        <v>2.23</v>
      </c>
      <c r="F40" s="563">
        <v>65</v>
      </c>
      <c r="G40" s="564">
        <v>2.44</v>
      </c>
      <c r="H40" s="565">
        <v>4</v>
      </c>
      <c r="I40" s="562">
        <v>0.99</v>
      </c>
      <c r="J40" s="563">
        <v>34</v>
      </c>
      <c r="K40" s="562">
        <v>2.41</v>
      </c>
      <c r="L40" s="563">
        <v>62</v>
      </c>
      <c r="M40" s="562">
        <v>2.42</v>
      </c>
      <c r="N40" s="157"/>
    </row>
    <row r="41" spans="1:14" ht="14.5">
      <c r="A41" s="228" t="s">
        <v>9</v>
      </c>
      <c r="B41" s="566">
        <v>4</v>
      </c>
      <c r="C41" s="567">
        <v>0.9</v>
      </c>
      <c r="D41" s="568">
        <v>24</v>
      </c>
      <c r="E41" s="567">
        <v>1.8900000000000001</v>
      </c>
      <c r="F41" s="568">
        <v>71</v>
      </c>
      <c r="G41" s="569">
        <v>2.04</v>
      </c>
      <c r="H41" s="570">
        <v>2</v>
      </c>
      <c r="I41" s="567">
        <v>0.8</v>
      </c>
      <c r="J41" s="568">
        <v>26</v>
      </c>
      <c r="K41" s="567">
        <v>2.08</v>
      </c>
      <c r="L41" s="568">
        <v>71</v>
      </c>
      <c r="M41" s="567">
        <v>2.13</v>
      </c>
      <c r="N41" s="157"/>
    </row>
    <row r="42" spans="1:14" ht="14.5">
      <c r="A42" s="239" t="s">
        <v>10</v>
      </c>
      <c r="B42" s="561">
        <v>15</v>
      </c>
      <c r="C42" s="562">
        <v>2.37</v>
      </c>
      <c r="D42" s="563">
        <v>38</v>
      </c>
      <c r="E42" s="562">
        <v>2.91</v>
      </c>
      <c r="F42" s="563">
        <v>44</v>
      </c>
      <c r="G42" s="564">
        <v>2.89</v>
      </c>
      <c r="H42" s="565">
        <v>9</v>
      </c>
      <c r="I42" s="562">
        <v>1.52</v>
      </c>
      <c r="J42" s="563">
        <v>45</v>
      </c>
      <c r="K42" s="562">
        <v>2.5100000000000002</v>
      </c>
      <c r="L42" s="563">
        <v>45</v>
      </c>
      <c r="M42" s="562">
        <v>2.46</v>
      </c>
      <c r="N42" s="157"/>
    </row>
    <row r="43" spans="1:14" ht="14.5">
      <c r="A43" s="228" t="s">
        <v>11</v>
      </c>
      <c r="B43" s="566">
        <v>16</v>
      </c>
      <c r="C43" s="567">
        <v>1.7</v>
      </c>
      <c r="D43" s="568">
        <v>35</v>
      </c>
      <c r="E43" s="567">
        <v>2.0699999999999998</v>
      </c>
      <c r="F43" s="568">
        <v>48</v>
      </c>
      <c r="G43" s="569">
        <v>2.17</v>
      </c>
      <c r="H43" s="570">
        <v>19</v>
      </c>
      <c r="I43" s="567">
        <v>1.97</v>
      </c>
      <c r="J43" s="568">
        <v>36</v>
      </c>
      <c r="K43" s="567">
        <v>2.23</v>
      </c>
      <c r="L43" s="568">
        <v>44</v>
      </c>
      <c r="M43" s="567">
        <v>2.2200000000000002</v>
      </c>
      <c r="N43" s="157"/>
    </row>
    <row r="44" spans="1:14" ht="14.5">
      <c r="A44" s="239" t="s">
        <v>12</v>
      </c>
      <c r="B44" s="561">
        <v>18</v>
      </c>
      <c r="C44" s="562">
        <v>2.0499999999999998</v>
      </c>
      <c r="D44" s="563">
        <v>37</v>
      </c>
      <c r="E44" s="562">
        <v>2.42</v>
      </c>
      <c r="F44" s="563">
        <v>43</v>
      </c>
      <c r="G44" s="564">
        <v>2.4300000000000002</v>
      </c>
      <c r="H44" s="565">
        <v>15</v>
      </c>
      <c r="I44" s="562">
        <v>1.56</v>
      </c>
      <c r="J44" s="563">
        <v>33</v>
      </c>
      <c r="K44" s="562">
        <v>2.0300000000000002</v>
      </c>
      <c r="L44" s="563">
        <v>51</v>
      </c>
      <c r="M44" s="562">
        <v>2.14</v>
      </c>
      <c r="N44" s="157"/>
    </row>
    <row r="45" spans="1:14" ht="14.5">
      <c r="A45" s="228" t="s">
        <v>21</v>
      </c>
      <c r="B45" s="566">
        <v>4</v>
      </c>
      <c r="C45" s="567">
        <v>0.93</v>
      </c>
      <c r="D45" s="568">
        <v>17</v>
      </c>
      <c r="E45" s="567">
        <v>1.75</v>
      </c>
      <c r="F45" s="568">
        <v>79</v>
      </c>
      <c r="G45" s="569">
        <v>1.9100000000000001</v>
      </c>
      <c r="H45" s="570">
        <v>3</v>
      </c>
      <c r="I45" s="567">
        <v>1.06</v>
      </c>
      <c r="J45" s="568">
        <v>22</v>
      </c>
      <c r="K45" s="567">
        <v>2.27</v>
      </c>
      <c r="L45" s="568">
        <v>75</v>
      </c>
      <c r="M45" s="567">
        <v>2.37</v>
      </c>
      <c r="N45" s="157"/>
    </row>
    <row r="46" spans="1:14" ht="14.5">
      <c r="A46" s="239" t="s">
        <v>13</v>
      </c>
      <c r="B46" s="561">
        <v>23</v>
      </c>
      <c r="C46" s="562">
        <v>2.13</v>
      </c>
      <c r="D46" s="563">
        <v>35</v>
      </c>
      <c r="E46" s="562">
        <v>2.29</v>
      </c>
      <c r="F46" s="563">
        <v>40</v>
      </c>
      <c r="G46" s="564">
        <v>2.37</v>
      </c>
      <c r="H46" s="565">
        <v>23</v>
      </c>
      <c r="I46" s="562">
        <v>1.78</v>
      </c>
      <c r="J46" s="563">
        <v>41</v>
      </c>
      <c r="K46" s="562">
        <v>2.04</v>
      </c>
      <c r="L46" s="563">
        <v>35</v>
      </c>
      <c r="M46" s="562">
        <v>1.94</v>
      </c>
      <c r="N46" s="157"/>
    </row>
    <row r="47" spans="1:14" ht="14.5">
      <c r="A47" s="228" t="s">
        <v>14</v>
      </c>
      <c r="B47" s="566">
        <v>21</v>
      </c>
      <c r="C47" s="567">
        <v>2.15</v>
      </c>
      <c r="D47" s="568">
        <v>36</v>
      </c>
      <c r="E47" s="567">
        <v>2.4900000000000002</v>
      </c>
      <c r="F47" s="568">
        <v>42</v>
      </c>
      <c r="G47" s="569">
        <v>2.54</v>
      </c>
      <c r="H47" s="570">
        <v>15</v>
      </c>
      <c r="I47" s="567">
        <v>1.52</v>
      </c>
      <c r="J47" s="568">
        <v>39</v>
      </c>
      <c r="K47" s="567">
        <v>2.06</v>
      </c>
      <c r="L47" s="568">
        <v>44</v>
      </c>
      <c r="M47" s="567">
        <v>2.1</v>
      </c>
      <c r="N47" s="157"/>
    </row>
    <row r="48" spans="1:14" ht="14.5">
      <c r="A48" s="239" t="s">
        <v>15</v>
      </c>
      <c r="B48" s="561">
        <v>21</v>
      </c>
      <c r="C48" s="562">
        <v>2.34</v>
      </c>
      <c r="D48" s="563">
        <v>30</v>
      </c>
      <c r="E48" s="562">
        <v>2.5300000000000002</v>
      </c>
      <c r="F48" s="563">
        <v>47</v>
      </c>
      <c r="G48" s="564">
        <v>2.7800000000000002</v>
      </c>
      <c r="H48" s="565">
        <v>19</v>
      </c>
      <c r="I48" s="562">
        <v>1.78</v>
      </c>
      <c r="J48" s="563">
        <v>29</v>
      </c>
      <c r="K48" s="562">
        <v>2.0100000000000002</v>
      </c>
      <c r="L48" s="563">
        <v>51</v>
      </c>
      <c r="M48" s="562">
        <v>2.23</v>
      </c>
      <c r="N48" s="157"/>
    </row>
    <row r="49" spans="1:14" ht="14.5">
      <c r="A49" s="228" t="s">
        <v>16</v>
      </c>
      <c r="B49" s="566">
        <v>20</v>
      </c>
      <c r="C49" s="567">
        <v>2.92</v>
      </c>
      <c r="D49" s="568">
        <v>33</v>
      </c>
      <c r="E49" s="567">
        <v>2.95</v>
      </c>
      <c r="F49" s="568">
        <v>45</v>
      </c>
      <c r="G49" s="569">
        <v>3.1</v>
      </c>
      <c r="H49" s="570">
        <v>20</v>
      </c>
      <c r="I49" s="567">
        <v>2.16</v>
      </c>
      <c r="J49" s="568">
        <v>33</v>
      </c>
      <c r="K49" s="567">
        <v>2.41</v>
      </c>
      <c r="L49" s="568">
        <v>46</v>
      </c>
      <c r="M49" s="567">
        <v>2.4900000000000002</v>
      </c>
      <c r="N49" s="157"/>
    </row>
    <row r="50" spans="1:14" ht="14.5">
      <c r="A50" s="239" t="s">
        <v>17</v>
      </c>
      <c r="B50" s="561">
        <v>4</v>
      </c>
      <c r="C50" s="562">
        <v>0.97</v>
      </c>
      <c r="D50" s="563">
        <v>19</v>
      </c>
      <c r="E50" s="562">
        <v>1.73</v>
      </c>
      <c r="F50" s="563">
        <v>76</v>
      </c>
      <c r="G50" s="564">
        <v>1.9000000000000001</v>
      </c>
      <c r="H50" s="565">
        <v>4</v>
      </c>
      <c r="I50" s="562">
        <v>0.85</v>
      </c>
      <c r="J50" s="563">
        <v>17</v>
      </c>
      <c r="K50" s="562">
        <v>1.52</v>
      </c>
      <c r="L50" s="563">
        <v>78</v>
      </c>
      <c r="M50" s="562">
        <v>1.68</v>
      </c>
      <c r="N50" s="157"/>
    </row>
    <row r="51" spans="1:14" ht="14.5">
      <c r="A51" s="228" t="s">
        <v>18</v>
      </c>
      <c r="B51" s="566">
        <v>5</v>
      </c>
      <c r="C51" s="567">
        <v>1.1400000000000001</v>
      </c>
      <c r="D51" s="568">
        <v>20</v>
      </c>
      <c r="E51" s="567">
        <v>1.85</v>
      </c>
      <c r="F51" s="568">
        <v>73</v>
      </c>
      <c r="G51" s="569">
        <v>2.0699999999999998</v>
      </c>
      <c r="H51" s="570">
        <v>4</v>
      </c>
      <c r="I51" s="567">
        <v>1.1000000000000001</v>
      </c>
      <c r="J51" s="568">
        <v>16</v>
      </c>
      <c r="K51" s="567">
        <v>1.78</v>
      </c>
      <c r="L51" s="568">
        <v>79</v>
      </c>
      <c r="M51" s="567">
        <v>1.99</v>
      </c>
      <c r="N51" s="157"/>
    </row>
    <row r="52" spans="1:14" ht="14.5">
      <c r="A52" s="239" t="s">
        <v>19</v>
      </c>
      <c r="B52" s="561">
        <v>12</v>
      </c>
      <c r="C52" s="562">
        <v>1.85</v>
      </c>
      <c r="D52" s="563">
        <v>34</v>
      </c>
      <c r="E52" s="562">
        <v>2.4</v>
      </c>
      <c r="F52" s="563">
        <v>53</v>
      </c>
      <c r="G52" s="564">
        <v>2.54</v>
      </c>
      <c r="H52" s="565">
        <v>15</v>
      </c>
      <c r="I52" s="562">
        <v>1.81</v>
      </c>
      <c r="J52" s="563">
        <v>42</v>
      </c>
      <c r="K52" s="562">
        <v>2.33</v>
      </c>
      <c r="L52" s="563">
        <v>42</v>
      </c>
      <c r="M52" s="562">
        <v>2.2400000000000002</v>
      </c>
      <c r="N52" s="157"/>
    </row>
    <row r="53" spans="1:14" ht="15" thickBot="1">
      <c r="A53" s="228" t="s">
        <v>20</v>
      </c>
      <c r="B53" s="566">
        <v>5</v>
      </c>
      <c r="C53" s="567">
        <v>1.02</v>
      </c>
      <c r="D53" s="568">
        <v>20</v>
      </c>
      <c r="E53" s="567">
        <v>1.95</v>
      </c>
      <c r="F53" s="568">
        <v>75</v>
      </c>
      <c r="G53" s="569">
        <v>2.12</v>
      </c>
      <c r="H53" s="570">
        <v>2</v>
      </c>
      <c r="I53" s="567">
        <v>0.62</v>
      </c>
      <c r="J53" s="568">
        <v>14</v>
      </c>
      <c r="K53" s="567">
        <v>1.54</v>
      </c>
      <c r="L53" s="568">
        <v>83</v>
      </c>
      <c r="M53" s="567">
        <v>1.6400000000000001</v>
      </c>
      <c r="N53" s="157"/>
    </row>
    <row r="54" spans="1:14" ht="14.5">
      <c r="A54" s="232" t="s">
        <v>26</v>
      </c>
      <c r="B54" s="571">
        <v>22</v>
      </c>
      <c r="C54" s="572">
        <v>0.89</v>
      </c>
      <c r="D54" s="573">
        <v>35</v>
      </c>
      <c r="E54" s="572">
        <v>1</v>
      </c>
      <c r="F54" s="573">
        <v>41</v>
      </c>
      <c r="G54" s="574">
        <v>1.01</v>
      </c>
      <c r="H54" s="575">
        <v>21</v>
      </c>
      <c r="I54" s="572">
        <v>0.70000000000000007</v>
      </c>
      <c r="J54" s="573">
        <v>37</v>
      </c>
      <c r="K54" s="572">
        <v>0.82000000000000006</v>
      </c>
      <c r="L54" s="573">
        <v>41</v>
      </c>
      <c r="M54" s="572">
        <v>0.83000000000000007</v>
      </c>
      <c r="N54" s="157"/>
    </row>
    <row r="55" spans="1:14" ht="14.5">
      <c r="A55" s="234" t="s">
        <v>25</v>
      </c>
      <c r="B55" s="576">
        <v>5</v>
      </c>
      <c r="C55" s="577">
        <v>0.5</v>
      </c>
      <c r="D55" s="578">
        <v>22</v>
      </c>
      <c r="E55" s="577">
        <v>0.87</v>
      </c>
      <c r="F55" s="578">
        <v>72</v>
      </c>
      <c r="G55" s="579">
        <v>0.96</v>
      </c>
      <c r="H55" s="580">
        <v>3</v>
      </c>
      <c r="I55" s="577">
        <v>0.4</v>
      </c>
      <c r="J55" s="578">
        <v>22</v>
      </c>
      <c r="K55" s="577">
        <v>0.88</v>
      </c>
      <c r="L55" s="578">
        <v>74</v>
      </c>
      <c r="M55" s="577">
        <v>0.92</v>
      </c>
      <c r="N55" s="157"/>
    </row>
    <row r="56" spans="1:14" ht="15" thickBot="1">
      <c r="A56" s="236" t="s">
        <v>24</v>
      </c>
      <c r="B56" s="581">
        <v>18</v>
      </c>
      <c r="C56" s="582">
        <v>0.70000000000000007</v>
      </c>
      <c r="D56" s="583">
        <v>32</v>
      </c>
      <c r="E56" s="582">
        <v>0.79</v>
      </c>
      <c r="F56" s="583">
        <v>48</v>
      </c>
      <c r="G56" s="584">
        <v>0.83000000000000007</v>
      </c>
      <c r="H56" s="585">
        <v>17</v>
      </c>
      <c r="I56" s="582">
        <v>0.57000000000000006</v>
      </c>
      <c r="J56" s="583">
        <v>34</v>
      </c>
      <c r="K56" s="582">
        <v>0.68</v>
      </c>
      <c r="L56" s="583">
        <v>48</v>
      </c>
      <c r="M56" s="582">
        <v>0.70000000000000007</v>
      </c>
      <c r="N56" s="157"/>
    </row>
    <row r="57" spans="1:14" ht="14.5">
      <c r="A57" s="1202" t="s">
        <v>470</v>
      </c>
      <c r="B57" s="1203"/>
      <c r="C57" s="1203"/>
      <c r="D57" s="1203"/>
      <c r="E57" s="1203"/>
      <c r="F57" s="1203"/>
      <c r="G57" s="1203"/>
      <c r="H57" s="1203"/>
      <c r="I57" s="1203"/>
      <c r="J57" s="1203"/>
      <c r="K57" s="1203"/>
      <c r="L57" s="1203"/>
      <c r="M57" s="1203"/>
      <c r="N57" s="157"/>
    </row>
    <row r="58" spans="1:14" ht="14.5">
      <c r="A58" s="1179" t="s">
        <v>340</v>
      </c>
      <c r="B58" s="1179"/>
      <c r="C58" s="1179"/>
      <c r="D58" s="1179"/>
      <c r="E58" s="1179"/>
      <c r="F58" s="1179"/>
      <c r="G58" s="1179"/>
      <c r="H58" s="1179"/>
      <c r="I58" s="1179"/>
      <c r="J58" s="1179"/>
      <c r="K58" s="1179"/>
      <c r="L58" s="1179"/>
      <c r="M58" s="1179"/>
      <c r="N58" s="157"/>
    </row>
    <row r="59" spans="1:14" ht="14.5">
      <c r="A59" s="238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1:14" ht="14.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1:14" ht="14.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1:14" ht="14.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1:14" ht="14.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</row>
    <row r="64" spans="1:14" ht="14.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</row>
    <row r="65" spans="1:14" ht="14.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</row>
    <row r="66" spans="1:14" ht="14.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 ht="14.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1:14" ht="14.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</row>
    <row r="69" spans="1:14" ht="14.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</row>
    <row r="70" spans="1:14" ht="14.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</row>
  </sheetData>
  <mergeCells count="31">
    <mergeCell ref="A57:M57"/>
    <mergeCell ref="A58:M58"/>
    <mergeCell ref="A3:M3"/>
    <mergeCell ref="A27:M27"/>
    <mergeCell ref="A28:M28"/>
    <mergeCell ref="A29:M29"/>
    <mergeCell ref="A33:M33"/>
    <mergeCell ref="B4:G4"/>
    <mergeCell ref="H4:M4"/>
    <mergeCell ref="L5:M5"/>
    <mergeCell ref="B5:C5"/>
    <mergeCell ref="D5:E5"/>
    <mergeCell ref="F5:G5"/>
    <mergeCell ref="H5:I5"/>
    <mergeCell ref="J5:K5"/>
    <mergeCell ref="A1:M1"/>
    <mergeCell ref="A31:M31"/>
    <mergeCell ref="A34:A37"/>
    <mergeCell ref="B34:G34"/>
    <mergeCell ref="H34:M34"/>
    <mergeCell ref="B35:C35"/>
    <mergeCell ref="D35:E35"/>
    <mergeCell ref="F35:G35"/>
    <mergeCell ref="H35:I35"/>
    <mergeCell ref="J35:K35"/>
    <mergeCell ref="L35:M35"/>
    <mergeCell ref="B37:G37"/>
    <mergeCell ref="H37:M37"/>
    <mergeCell ref="B7:G7"/>
    <mergeCell ref="H7:M7"/>
    <mergeCell ref="A4:A7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zoomScale="80" zoomScaleNormal="80" workbookViewId="0">
      <selection sqref="A1:M1"/>
    </sheetView>
  </sheetViews>
  <sheetFormatPr baseColWidth="10" defaultColWidth="11" defaultRowHeight="14"/>
  <cols>
    <col min="1" max="1" width="21.58203125" style="30" customWidth="1"/>
    <col min="2" max="11" width="11" style="30"/>
    <col min="12" max="12" width="12.33203125" style="30" customWidth="1"/>
    <col min="13" max="17" width="11" style="30"/>
    <col min="18" max="18" width="11.25" style="30" customWidth="1"/>
    <col min="19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1"/>
      <c r="O1" s="11"/>
      <c r="P1" s="11"/>
      <c r="Q1" s="11"/>
      <c r="R1" s="11"/>
      <c r="S1" s="11"/>
      <c r="T1" s="11"/>
      <c r="U1" s="1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5" customHeight="1">
      <c r="A3" s="1089" t="s">
        <v>522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</row>
    <row r="4" spans="1:22" ht="14.5">
      <c r="A4" s="1134" t="s">
        <v>5</v>
      </c>
      <c r="B4" s="1136" t="s">
        <v>306</v>
      </c>
      <c r="C4" s="1137"/>
      <c r="D4" s="1137"/>
      <c r="E4" s="1137"/>
      <c r="F4" s="1137"/>
      <c r="G4" s="1138"/>
      <c r="H4" s="1136" t="s">
        <v>307</v>
      </c>
      <c r="I4" s="1154"/>
      <c r="J4" s="1154"/>
      <c r="K4" s="1154"/>
      <c r="L4" s="1154"/>
      <c r="M4" s="1154"/>
    </row>
    <row r="5" spans="1:22" ht="52.5" customHeight="1">
      <c r="A5" s="1134"/>
      <c r="B5" s="1139" t="s">
        <v>335</v>
      </c>
      <c r="C5" s="1140"/>
      <c r="D5" s="1140" t="s">
        <v>336</v>
      </c>
      <c r="E5" s="1140"/>
      <c r="F5" s="1140" t="s">
        <v>337</v>
      </c>
      <c r="G5" s="1141"/>
      <c r="H5" s="1139" t="s">
        <v>335</v>
      </c>
      <c r="I5" s="1145"/>
      <c r="J5" s="1145" t="s">
        <v>336</v>
      </c>
      <c r="K5" s="1145"/>
      <c r="L5" s="1145" t="s">
        <v>337</v>
      </c>
      <c r="M5" s="1145"/>
    </row>
    <row r="6" spans="1:22" ht="15" thickBot="1">
      <c r="A6" s="1134"/>
      <c r="B6" s="832" t="s">
        <v>171</v>
      </c>
      <c r="C6" s="799" t="s">
        <v>172</v>
      </c>
      <c r="D6" s="799" t="s">
        <v>171</v>
      </c>
      <c r="E6" s="799" t="s">
        <v>172</v>
      </c>
      <c r="F6" s="799" t="s">
        <v>171</v>
      </c>
      <c r="G6" s="831" t="s">
        <v>172</v>
      </c>
      <c r="H6" s="832" t="s">
        <v>171</v>
      </c>
      <c r="I6" s="799" t="s">
        <v>172</v>
      </c>
      <c r="J6" s="799" t="s">
        <v>171</v>
      </c>
      <c r="K6" s="799" t="s">
        <v>172</v>
      </c>
      <c r="L6" s="799" t="s">
        <v>171</v>
      </c>
      <c r="M6" s="799" t="s">
        <v>172</v>
      </c>
    </row>
    <row r="7" spans="1:22" ht="15" thickBot="1">
      <c r="A7" s="1135"/>
      <c r="B7" s="1142" t="s">
        <v>43</v>
      </c>
      <c r="C7" s="1143"/>
      <c r="D7" s="1143"/>
      <c r="E7" s="1143"/>
      <c r="F7" s="1143"/>
      <c r="G7" s="1144"/>
      <c r="H7" s="1142" t="s">
        <v>43</v>
      </c>
      <c r="I7" s="1143"/>
      <c r="J7" s="1143"/>
      <c r="K7" s="1143"/>
      <c r="L7" s="1143"/>
      <c r="M7" s="1143"/>
    </row>
    <row r="8" spans="1:22">
      <c r="A8" s="239" t="s">
        <v>6</v>
      </c>
      <c r="B8" s="561" t="s">
        <v>268</v>
      </c>
      <c r="C8" s="562">
        <v>2.27</v>
      </c>
      <c r="D8" s="563">
        <v>47</v>
      </c>
      <c r="E8" s="562">
        <v>2.54</v>
      </c>
      <c r="F8" s="563" t="s">
        <v>235</v>
      </c>
      <c r="G8" s="564">
        <v>2.21</v>
      </c>
      <c r="H8" s="565" t="s">
        <v>233</v>
      </c>
      <c r="I8" s="562">
        <v>2.02</v>
      </c>
      <c r="J8" s="563">
        <v>45</v>
      </c>
      <c r="K8" s="562">
        <v>2.04</v>
      </c>
      <c r="L8" s="563" t="s">
        <v>241</v>
      </c>
      <c r="M8" s="562">
        <v>1.42</v>
      </c>
    </row>
    <row r="9" spans="1:22">
      <c r="A9" s="228" t="s">
        <v>7</v>
      </c>
      <c r="B9" s="566" t="s">
        <v>235</v>
      </c>
      <c r="C9" s="567">
        <v>2.3199999999999998</v>
      </c>
      <c r="D9" s="568" t="s">
        <v>236</v>
      </c>
      <c r="E9" s="567">
        <v>2.66</v>
      </c>
      <c r="F9" s="568" t="s">
        <v>276</v>
      </c>
      <c r="G9" s="569">
        <v>2.37</v>
      </c>
      <c r="H9" s="570" t="s">
        <v>268</v>
      </c>
      <c r="I9" s="567">
        <v>1.76</v>
      </c>
      <c r="J9" s="568">
        <v>43</v>
      </c>
      <c r="K9" s="567">
        <v>1.98</v>
      </c>
      <c r="L9" s="568" t="s">
        <v>216</v>
      </c>
      <c r="M9" s="567">
        <v>1.8900000000000001</v>
      </c>
    </row>
    <row r="10" spans="1:22">
      <c r="A10" s="239" t="s">
        <v>8</v>
      </c>
      <c r="B10" s="561" t="s">
        <v>228</v>
      </c>
      <c r="C10" s="562">
        <v>1</v>
      </c>
      <c r="D10" s="563" t="s">
        <v>278</v>
      </c>
      <c r="E10" s="562">
        <v>2.4300000000000002</v>
      </c>
      <c r="F10" s="563" t="s">
        <v>217</v>
      </c>
      <c r="G10" s="564">
        <v>2.44</v>
      </c>
      <c r="H10" s="565" t="s">
        <v>214</v>
      </c>
      <c r="I10" s="562">
        <v>1.69</v>
      </c>
      <c r="J10" s="563">
        <v>45</v>
      </c>
      <c r="K10" s="562">
        <v>2.7</v>
      </c>
      <c r="L10" s="563" t="s">
        <v>246</v>
      </c>
      <c r="M10" s="562">
        <v>2.64</v>
      </c>
    </row>
    <row r="11" spans="1:22">
      <c r="A11" s="228" t="s">
        <v>9</v>
      </c>
      <c r="B11" s="566" t="s">
        <v>227</v>
      </c>
      <c r="C11" s="567">
        <v>0.78</v>
      </c>
      <c r="D11" s="568">
        <v>31</v>
      </c>
      <c r="E11" s="567">
        <v>1.98</v>
      </c>
      <c r="F11" s="568">
        <v>65</v>
      </c>
      <c r="G11" s="569">
        <v>2.0300000000000002</v>
      </c>
      <c r="H11" s="570" t="s">
        <v>228</v>
      </c>
      <c r="I11" s="567">
        <v>0.96</v>
      </c>
      <c r="J11" s="568">
        <v>37</v>
      </c>
      <c r="K11" s="567">
        <v>2.08</v>
      </c>
      <c r="L11" s="568" t="s">
        <v>221</v>
      </c>
      <c r="M11" s="567">
        <v>2.1</v>
      </c>
    </row>
    <row r="12" spans="1:22">
      <c r="A12" s="239" t="s">
        <v>10</v>
      </c>
      <c r="B12" s="561">
        <v>14</v>
      </c>
      <c r="C12" s="562">
        <v>2.14</v>
      </c>
      <c r="D12" s="563">
        <v>57</v>
      </c>
      <c r="E12" s="562">
        <v>3.04</v>
      </c>
      <c r="F12" s="563">
        <v>29</v>
      </c>
      <c r="G12" s="564">
        <v>2.77</v>
      </c>
      <c r="H12" s="565">
        <v>11</v>
      </c>
      <c r="I12" s="562">
        <v>1.6500000000000001</v>
      </c>
      <c r="J12" s="563">
        <v>61</v>
      </c>
      <c r="K12" s="562">
        <v>2.39</v>
      </c>
      <c r="L12" s="563">
        <v>28</v>
      </c>
      <c r="M12" s="562">
        <v>2.1</v>
      </c>
    </row>
    <row r="13" spans="1:22">
      <c r="A13" s="228" t="s">
        <v>11</v>
      </c>
      <c r="B13" s="566" t="s">
        <v>242</v>
      </c>
      <c r="C13" s="567">
        <v>1.43</v>
      </c>
      <c r="D13" s="568" t="s">
        <v>243</v>
      </c>
      <c r="E13" s="567">
        <v>1.97</v>
      </c>
      <c r="F13" s="568">
        <v>38</v>
      </c>
      <c r="G13" s="569">
        <v>1.9100000000000001</v>
      </c>
      <c r="H13" s="570" t="s">
        <v>223</v>
      </c>
      <c r="I13" s="567">
        <v>2.0100000000000002</v>
      </c>
      <c r="J13" s="568">
        <v>48</v>
      </c>
      <c r="K13" s="567">
        <v>2.2400000000000002</v>
      </c>
      <c r="L13" s="568">
        <v>33</v>
      </c>
      <c r="M13" s="567">
        <v>1.97</v>
      </c>
    </row>
    <row r="14" spans="1:22">
      <c r="A14" s="239" t="s">
        <v>12</v>
      </c>
      <c r="B14" s="561" t="s">
        <v>264</v>
      </c>
      <c r="C14" s="562">
        <v>2.12</v>
      </c>
      <c r="D14" s="563">
        <v>54</v>
      </c>
      <c r="E14" s="562">
        <v>2.63</v>
      </c>
      <c r="F14" s="563">
        <v>26</v>
      </c>
      <c r="G14" s="564">
        <v>2.31</v>
      </c>
      <c r="H14" s="565" t="s">
        <v>223</v>
      </c>
      <c r="I14" s="562">
        <v>1.69</v>
      </c>
      <c r="J14" s="563">
        <v>47</v>
      </c>
      <c r="K14" s="562">
        <v>2.09</v>
      </c>
      <c r="L14" s="563" t="s">
        <v>247</v>
      </c>
      <c r="M14" s="562">
        <v>1.94</v>
      </c>
    </row>
    <row r="15" spans="1:22">
      <c r="A15" s="228" t="s">
        <v>21</v>
      </c>
      <c r="B15" s="566" t="s">
        <v>228</v>
      </c>
      <c r="C15" s="567">
        <v>0.81</v>
      </c>
      <c r="D15" s="568">
        <v>25</v>
      </c>
      <c r="E15" s="567">
        <v>1.82</v>
      </c>
      <c r="F15" s="568" t="s">
        <v>277</v>
      </c>
      <c r="G15" s="569">
        <v>1.9000000000000001</v>
      </c>
      <c r="H15" s="570" t="s">
        <v>228</v>
      </c>
      <c r="I15" s="567">
        <v>1.07</v>
      </c>
      <c r="J15" s="568">
        <v>30</v>
      </c>
      <c r="K15" s="567">
        <v>2.14</v>
      </c>
      <c r="L15" s="568">
        <v>66</v>
      </c>
      <c r="M15" s="567">
        <v>2.2000000000000002</v>
      </c>
    </row>
    <row r="16" spans="1:22">
      <c r="A16" s="239" t="s">
        <v>13</v>
      </c>
      <c r="B16" s="561" t="s">
        <v>230</v>
      </c>
      <c r="C16" s="562">
        <v>2.06</v>
      </c>
      <c r="D16" s="563">
        <v>43</v>
      </c>
      <c r="E16" s="562">
        <v>2.37</v>
      </c>
      <c r="F16" s="563" t="s">
        <v>189</v>
      </c>
      <c r="G16" s="564">
        <v>2.2600000000000002</v>
      </c>
      <c r="H16" s="565" t="s">
        <v>269</v>
      </c>
      <c r="I16" s="562">
        <v>1.85</v>
      </c>
      <c r="J16" s="563">
        <v>48</v>
      </c>
      <c r="K16" s="562">
        <v>1.96</v>
      </c>
      <c r="L16" s="563" t="s">
        <v>191</v>
      </c>
      <c r="M16" s="562">
        <v>1.55</v>
      </c>
    </row>
    <row r="17" spans="1:21">
      <c r="A17" s="228" t="s">
        <v>14</v>
      </c>
      <c r="B17" s="566">
        <v>24</v>
      </c>
      <c r="C17" s="567">
        <v>2.3000000000000003</v>
      </c>
      <c r="D17" s="568">
        <v>48</v>
      </c>
      <c r="E17" s="567">
        <v>2.72</v>
      </c>
      <c r="F17" s="568">
        <v>29</v>
      </c>
      <c r="G17" s="569">
        <v>2.48</v>
      </c>
      <c r="H17" s="570">
        <v>19</v>
      </c>
      <c r="I17" s="567">
        <v>1.68</v>
      </c>
      <c r="J17" s="568">
        <v>54</v>
      </c>
      <c r="K17" s="567">
        <v>2.11</v>
      </c>
      <c r="L17" s="568">
        <v>27</v>
      </c>
      <c r="M17" s="567">
        <v>1.85</v>
      </c>
    </row>
    <row r="18" spans="1:21">
      <c r="A18" s="239" t="s">
        <v>15</v>
      </c>
      <c r="B18" s="561">
        <v>25</v>
      </c>
      <c r="C18" s="562">
        <v>2.75</v>
      </c>
      <c r="D18" s="563">
        <v>48</v>
      </c>
      <c r="E18" s="562">
        <v>3.12</v>
      </c>
      <c r="F18" s="563" t="s">
        <v>276</v>
      </c>
      <c r="G18" s="564">
        <v>2.81</v>
      </c>
      <c r="H18" s="565">
        <v>27</v>
      </c>
      <c r="I18" s="562">
        <v>1.9100000000000001</v>
      </c>
      <c r="J18" s="563" t="s">
        <v>275</v>
      </c>
      <c r="K18" s="562">
        <v>2.0699999999999998</v>
      </c>
      <c r="L18" s="563" t="s">
        <v>269</v>
      </c>
      <c r="M18" s="562">
        <v>1.92</v>
      </c>
    </row>
    <row r="19" spans="1:21">
      <c r="A19" s="228" t="s">
        <v>16</v>
      </c>
      <c r="B19" s="566" t="s">
        <v>249</v>
      </c>
      <c r="C19" s="567">
        <v>1.76</v>
      </c>
      <c r="D19" s="568">
        <v>51</v>
      </c>
      <c r="E19" s="567">
        <v>2.7800000000000002</v>
      </c>
      <c r="F19" s="568">
        <v>38</v>
      </c>
      <c r="G19" s="569">
        <v>2.7</v>
      </c>
      <c r="H19" s="570">
        <v>23</v>
      </c>
      <c r="I19" s="567">
        <v>2.13</v>
      </c>
      <c r="J19" s="568">
        <v>40</v>
      </c>
      <c r="K19" s="567">
        <v>2.2600000000000002</v>
      </c>
      <c r="L19" s="568">
        <v>36</v>
      </c>
      <c r="M19" s="567">
        <v>2.14</v>
      </c>
    </row>
    <row r="20" spans="1:21">
      <c r="A20" s="239" t="s">
        <v>17</v>
      </c>
      <c r="B20" s="561" t="s">
        <v>228</v>
      </c>
      <c r="C20" s="562">
        <v>0.76</v>
      </c>
      <c r="D20" s="563">
        <v>26</v>
      </c>
      <c r="E20" s="562">
        <v>1.8</v>
      </c>
      <c r="F20" s="563" t="s">
        <v>274</v>
      </c>
      <c r="G20" s="564">
        <v>1.87</v>
      </c>
      <c r="H20" s="565" t="s">
        <v>215</v>
      </c>
      <c r="I20" s="562">
        <v>0.93</v>
      </c>
      <c r="J20" s="563">
        <v>28</v>
      </c>
      <c r="K20" s="562">
        <v>1.75</v>
      </c>
      <c r="L20" s="563" t="s">
        <v>267</v>
      </c>
      <c r="M20" s="562">
        <v>1.85</v>
      </c>
    </row>
    <row r="21" spans="1:21">
      <c r="A21" s="228" t="s">
        <v>18</v>
      </c>
      <c r="B21" s="566" t="s">
        <v>214</v>
      </c>
      <c r="C21" s="567">
        <v>1.05</v>
      </c>
      <c r="D21" s="568">
        <v>24</v>
      </c>
      <c r="E21" s="567">
        <v>1.83</v>
      </c>
      <c r="F21" s="568" t="s">
        <v>251</v>
      </c>
      <c r="G21" s="569">
        <v>1.97</v>
      </c>
      <c r="H21" s="570" t="s">
        <v>227</v>
      </c>
      <c r="I21" s="567">
        <v>0.73</v>
      </c>
      <c r="J21" s="568">
        <v>21</v>
      </c>
      <c r="K21" s="567">
        <v>1.8900000000000001</v>
      </c>
      <c r="L21" s="568" t="s">
        <v>273</v>
      </c>
      <c r="M21" s="567">
        <v>1.96</v>
      </c>
    </row>
    <row r="22" spans="1:21">
      <c r="A22" s="239" t="s">
        <v>19</v>
      </c>
      <c r="B22" s="561" t="s">
        <v>225</v>
      </c>
      <c r="C22" s="562">
        <v>1.52</v>
      </c>
      <c r="D22" s="563">
        <v>55</v>
      </c>
      <c r="E22" s="562">
        <v>2.27</v>
      </c>
      <c r="F22" s="563">
        <v>32</v>
      </c>
      <c r="G22" s="564">
        <v>2.13</v>
      </c>
      <c r="H22" s="565" t="s">
        <v>224</v>
      </c>
      <c r="I22" s="562">
        <v>2.0699999999999998</v>
      </c>
      <c r="J22" s="563">
        <v>54</v>
      </c>
      <c r="K22" s="562">
        <v>2.21</v>
      </c>
      <c r="L22" s="563">
        <v>23</v>
      </c>
      <c r="M22" s="562">
        <v>1.57</v>
      </c>
    </row>
    <row r="23" spans="1:21" ht="14.5" thickBot="1">
      <c r="A23" s="228" t="s">
        <v>20</v>
      </c>
      <c r="B23" s="566" t="s">
        <v>215</v>
      </c>
      <c r="C23" s="567">
        <v>0.91</v>
      </c>
      <c r="D23" s="568">
        <v>24</v>
      </c>
      <c r="E23" s="567">
        <v>1.81</v>
      </c>
      <c r="F23" s="568" t="s">
        <v>272</v>
      </c>
      <c r="G23" s="569">
        <v>1.92</v>
      </c>
      <c r="H23" s="570" t="s">
        <v>228</v>
      </c>
      <c r="I23" s="567">
        <v>0.92</v>
      </c>
      <c r="J23" s="568" t="s">
        <v>241</v>
      </c>
      <c r="K23" s="567">
        <v>1.6400000000000001</v>
      </c>
      <c r="L23" s="568" t="s">
        <v>271</v>
      </c>
      <c r="M23" s="567">
        <v>1.79</v>
      </c>
    </row>
    <row r="24" spans="1:21">
      <c r="A24" s="232" t="s">
        <v>26</v>
      </c>
      <c r="B24" s="571" t="s">
        <v>224</v>
      </c>
      <c r="C24" s="572">
        <v>0.91</v>
      </c>
      <c r="D24" s="573" t="s">
        <v>236</v>
      </c>
      <c r="E24" s="572">
        <v>1.06</v>
      </c>
      <c r="F24" s="573" t="s">
        <v>216</v>
      </c>
      <c r="G24" s="574">
        <v>0.95000000000000007</v>
      </c>
      <c r="H24" s="575" t="s">
        <v>235</v>
      </c>
      <c r="I24" s="572">
        <v>0.74</v>
      </c>
      <c r="J24" s="573">
        <v>48</v>
      </c>
      <c r="K24" s="572">
        <v>0.84</v>
      </c>
      <c r="L24" s="573" t="s">
        <v>235</v>
      </c>
      <c r="M24" s="572">
        <v>0.73</v>
      </c>
    </row>
    <row r="25" spans="1:21">
      <c r="A25" s="234" t="s">
        <v>25</v>
      </c>
      <c r="B25" s="576" t="s">
        <v>215</v>
      </c>
      <c r="C25" s="577">
        <v>0.43</v>
      </c>
      <c r="D25" s="578">
        <v>31</v>
      </c>
      <c r="E25" s="577">
        <v>0.9</v>
      </c>
      <c r="F25" s="578" t="s">
        <v>260</v>
      </c>
      <c r="G25" s="579">
        <v>0.93</v>
      </c>
      <c r="H25" s="580" t="s">
        <v>215</v>
      </c>
      <c r="I25" s="577">
        <v>0.55000000000000004</v>
      </c>
      <c r="J25" s="578">
        <v>32</v>
      </c>
      <c r="K25" s="577">
        <v>0.99</v>
      </c>
      <c r="L25" s="578" t="s">
        <v>238</v>
      </c>
      <c r="M25" s="577">
        <v>1.02</v>
      </c>
    </row>
    <row r="26" spans="1:21" ht="14.5" thickBot="1">
      <c r="A26" s="236" t="s">
        <v>24</v>
      </c>
      <c r="B26" s="581" t="s">
        <v>241</v>
      </c>
      <c r="C26" s="582">
        <v>0.68</v>
      </c>
      <c r="D26" s="583" t="s">
        <v>218</v>
      </c>
      <c r="E26" s="582">
        <v>0.81</v>
      </c>
      <c r="F26" s="583" t="s">
        <v>263</v>
      </c>
      <c r="G26" s="584">
        <v>0.76</v>
      </c>
      <c r="H26" s="585" t="s">
        <v>270</v>
      </c>
      <c r="I26" s="582">
        <v>0.61</v>
      </c>
      <c r="J26" s="583">
        <v>44</v>
      </c>
      <c r="K26" s="582">
        <v>0.70000000000000007</v>
      </c>
      <c r="L26" s="583" t="s">
        <v>247</v>
      </c>
      <c r="M26" s="582">
        <v>0.63</v>
      </c>
    </row>
    <row r="27" spans="1:21" ht="15" customHeight="1">
      <c r="A27" s="1203" t="s">
        <v>474</v>
      </c>
      <c r="B27" s="1203"/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</row>
    <row r="28" spans="1:21" s="79" customFormat="1" ht="15" customHeight="1">
      <c r="A28" s="1244" t="s">
        <v>473</v>
      </c>
      <c r="B28" s="1244"/>
      <c r="C28" s="1244"/>
      <c r="D28" s="1244"/>
      <c r="E28" s="1244"/>
      <c r="F28" s="1244"/>
      <c r="G28" s="1244"/>
      <c r="H28" s="1244"/>
      <c r="I28" s="1244"/>
      <c r="J28" s="1244"/>
      <c r="K28" s="1244"/>
      <c r="L28" s="1244"/>
      <c r="M28" s="1244"/>
    </row>
    <row r="29" spans="1:21" s="939" customFormat="1" ht="15" customHeight="1">
      <c r="A29" s="1245" t="s">
        <v>339</v>
      </c>
      <c r="B29" s="1245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</row>
    <row r="30" spans="1:21" ht="12" customHeight="1">
      <c r="A30" s="1179" t="s">
        <v>341</v>
      </c>
      <c r="B30" s="1179"/>
      <c r="C30" s="1179"/>
      <c r="D30" s="1179"/>
      <c r="E30" s="1179"/>
      <c r="F30" s="1179"/>
      <c r="G30" s="1179"/>
      <c r="H30" s="1179"/>
      <c r="I30" s="1179"/>
      <c r="J30" s="1179"/>
      <c r="K30" s="1179"/>
      <c r="L30" s="1179"/>
      <c r="M30" s="1179"/>
    </row>
    <row r="31" spans="1:21" ht="14.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21" ht="23.5">
      <c r="A32" s="1050">
        <v>2019</v>
      </c>
      <c r="B32" s="1050"/>
      <c r="C32" s="1050"/>
      <c r="D32" s="1050"/>
      <c r="E32" s="1050"/>
      <c r="F32" s="1050"/>
      <c r="G32" s="1050"/>
      <c r="H32" s="1050"/>
      <c r="I32" s="1050"/>
      <c r="J32" s="1050"/>
      <c r="K32" s="1050"/>
      <c r="L32" s="1050"/>
      <c r="M32" s="1050"/>
      <c r="N32" s="11"/>
      <c r="O32" s="11"/>
      <c r="P32" s="11"/>
      <c r="Q32" s="11"/>
      <c r="R32" s="11"/>
      <c r="S32" s="11"/>
      <c r="T32" s="11"/>
      <c r="U32" s="11"/>
    </row>
    <row r="33" spans="1:13" ht="14.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4" spans="1:13" ht="14.5">
      <c r="A34" s="1089" t="s">
        <v>523</v>
      </c>
      <c r="B34" s="1089"/>
      <c r="C34" s="1089"/>
      <c r="D34" s="1089"/>
      <c r="E34" s="1089"/>
      <c r="F34" s="1089"/>
      <c r="G34" s="1089"/>
      <c r="H34" s="1089"/>
      <c r="I34" s="1089"/>
      <c r="J34" s="1089"/>
      <c r="K34" s="1089"/>
      <c r="L34" s="1089"/>
      <c r="M34" s="1089"/>
    </row>
    <row r="35" spans="1:13" ht="14.5">
      <c r="A35" s="1134" t="s">
        <v>5</v>
      </c>
      <c r="B35" s="1136" t="s">
        <v>306</v>
      </c>
      <c r="C35" s="1137"/>
      <c r="D35" s="1137"/>
      <c r="E35" s="1137"/>
      <c r="F35" s="1137"/>
      <c r="G35" s="1138"/>
      <c r="H35" s="1136" t="s">
        <v>307</v>
      </c>
      <c r="I35" s="1154"/>
      <c r="J35" s="1154"/>
      <c r="K35" s="1154"/>
      <c r="L35" s="1154"/>
      <c r="M35" s="1154"/>
    </row>
    <row r="36" spans="1:13" ht="68.25" customHeight="1">
      <c r="A36" s="1134"/>
      <c r="B36" s="1139" t="s">
        <v>335</v>
      </c>
      <c r="C36" s="1140"/>
      <c r="D36" s="1140" t="s">
        <v>336</v>
      </c>
      <c r="E36" s="1140"/>
      <c r="F36" s="1140" t="s">
        <v>337</v>
      </c>
      <c r="G36" s="1141"/>
      <c r="H36" s="1139" t="s">
        <v>335</v>
      </c>
      <c r="I36" s="1145"/>
      <c r="J36" s="1145" t="s">
        <v>336</v>
      </c>
      <c r="K36" s="1145"/>
      <c r="L36" s="1145" t="s">
        <v>337</v>
      </c>
      <c r="M36" s="1145"/>
    </row>
    <row r="37" spans="1:13" ht="15.75" customHeight="1" thickBot="1">
      <c r="A37" s="1134"/>
      <c r="B37" s="830" t="s">
        <v>171</v>
      </c>
      <c r="C37" s="799" t="s">
        <v>172</v>
      </c>
      <c r="D37" s="799" t="s">
        <v>171</v>
      </c>
      <c r="E37" s="799" t="s">
        <v>172</v>
      </c>
      <c r="F37" s="799" t="s">
        <v>171</v>
      </c>
      <c r="G37" s="831" t="s">
        <v>172</v>
      </c>
      <c r="H37" s="832" t="s">
        <v>171</v>
      </c>
      <c r="I37" s="799" t="s">
        <v>172</v>
      </c>
      <c r="J37" s="799" t="s">
        <v>171</v>
      </c>
      <c r="K37" s="799" t="s">
        <v>172</v>
      </c>
      <c r="L37" s="799" t="s">
        <v>171</v>
      </c>
      <c r="M37" s="799" t="s">
        <v>172</v>
      </c>
    </row>
    <row r="38" spans="1:13" ht="15" thickBot="1">
      <c r="A38" s="1135"/>
      <c r="B38" s="1142" t="s">
        <v>43</v>
      </c>
      <c r="C38" s="1143"/>
      <c r="D38" s="1143"/>
      <c r="E38" s="1143"/>
      <c r="F38" s="1143"/>
      <c r="G38" s="1144"/>
      <c r="H38" s="1142" t="s">
        <v>43</v>
      </c>
      <c r="I38" s="1143"/>
      <c r="J38" s="1143"/>
      <c r="K38" s="1143"/>
      <c r="L38" s="1143"/>
      <c r="M38" s="1143"/>
    </row>
    <row r="39" spans="1:13">
      <c r="A39" s="239" t="s">
        <v>6</v>
      </c>
      <c r="B39" s="561">
        <v>39</v>
      </c>
      <c r="C39" s="562">
        <v>2.71</v>
      </c>
      <c r="D39" s="563">
        <v>42</v>
      </c>
      <c r="E39" s="562">
        <v>2.74</v>
      </c>
      <c r="F39" s="563">
        <v>18</v>
      </c>
      <c r="G39" s="564">
        <v>2.1800000000000002</v>
      </c>
      <c r="H39" s="565">
        <v>45</v>
      </c>
      <c r="I39" s="562">
        <v>2.0100000000000002</v>
      </c>
      <c r="J39" s="563">
        <v>42</v>
      </c>
      <c r="K39" s="562">
        <v>1.97</v>
      </c>
      <c r="L39" s="563">
        <v>13</v>
      </c>
      <c r="M39" s="562">
        <v>1.18</v>
      </c>
    </row>
    <row r="40" spans="1:13">
      <c r="A40" s="228" t="s">
        <v>7</v>
      </c>
      <c r="B40" s="566">
        <v>38</v>
      </c>
      <c r="C40" s="567">
        <v>2.91</v>
      </c>
      <c r="D40" s="568">
        <v>42</v>
      </c>
      <c r="E40" s="567">
        <v>2.94</v>
      </c>
      <c r="F40" s="568">
        <v>19</v>
      </c>
      <c r="G40" s="569">
        <v>2.36</v>
      </c>
      <c r="H40" s="570">
        <v>36</v>
      </c>
      <c r="I40" s="567">
        <v>1.8900000000000001</v>
      </c>
      <c r="J40" s="568">
        <v>41</v>
      </c>
      <c r="K40" s="567">
        <v>1.95</v>
      </c>
      <c r="L40" s="568">
        <v>23</v>
      </c>
      <c r="M40" s="567">
        <v>1.68</v>
      </c>
    </row>
    <row r="41" spans="1:13">
      <c r="A41" s="239" t="s">
        <v>8</v>
      </c>
      <c r="B41" s="561">
        <v>23</v>
      </c>
      <c r="C41" s="562">
        <v>2.14</v>
      </c>
      <c r="D41" s="563">
        <v>36</v>
      </c>
      <c r="E41" s="562">
        <v>2.4300000000000002</v>
      </c>
      <c r="F41" s="563">
        <v>40</v>
      </c>
      <c r="G41" s="564">
        <v>2.48</v>
      </c>
      <c r="H41" s="565">
        <v>19</v>
      </c>
      <c r="I41" s="562">
        <v>1.8900000000000001</v>
      </c>
      <c r="J41" s="563">
        <v>45</v>
      </c>
      <c r="K41" s="562">
        <v>2.37</v>
      </c>
      <c r="L41" s="563">
        <v>37</v>
      </c>
      <c r="M41" s="562">
        <v>2.0699999999999998</v>
      </c>
    </row>
    <row r="42" spans="1:13">
      <c r="A42" s="228" t="s">
        <v>9</v>
      </c>
      <c r="B42" s="566">
        <v>15</v>
      </c>
      <c r="C42" s="567">
        <v>1.6</v>
      </c>
      <c r="D42" s="568">
        <v>28</v>
      </c>
      <c r="E42" s="567">
        <v>2.0100000000000002</v>
      </c>
      <c r="F42" s="568">
        <v>58</v>
      </c>
      <c r="G42" s="569">
        <v>2.23</v>
      </c>
      <c r="H42" s="570">
        <v>15</v>
      </c>
      <c r="I42" s="567">
        <v>1.55</v>
      </c>
      <c r="J42" s="568">
        <v>36</v>
      </c>
      <c r="K42" s="567">
        <v>2.17</v>
      </c>
      <c r="L42" s="568">
        <v>50</v>
      </c>
      <c r="M42" s="567">
        <v>2.12</v>
      </c>
    </row>
    <row r="43" spans="1:13">
      <c r="A43" s="239" t="s">
        <v>10</v>
      </c>
      <c r="B43" s="561">
        <v>20</v>
      </c>
      <c r="C43" s="562">
        <v>2.4500000000000002</v>
      </c>
      <c r="D43" s="563">
        <v>52</v>
      </c>
      <c r="E43" s="562">
        <v>3.06</v>
      </c>
      <c r="F43" s="563">
        <v>29</v>
      </c>
      <c r="G43" s="564">
        <v>2.77</v>
      </c>
      <c r="H43" s="565">
        <v>21</v>
      </c>
      <c r="I43" s="562">
        <v>2.0699999999999998</v>
      </c>
      <c r="J43" s="563">
        <v>59</v>
      </c>
      <c r="K43" s="562">
        <v>2.42</v>
      </c>
      <c r="L43" s="563">
        <v>20</v>
      </c>
      <c r="M43" s="562">
        <v>1.78</v>
      </c>
    </row>
    <row r="44" spans="1:13">
      <c r="A44" s="228" t="s">
        <v>11</v>
      </c>
      <c r="B44" s="566">
        <v>30</v>
      </c>
      <c r="C44" s="567">
        <v>2.0100000000000002</v>
      </c>
      <c r="D44" s="568">
        <v>37</v>
      </c>
      <c r="E44" s="567">
        <v>2.11</v>
      </c>
      <c r="F44" s="568">
        <v>33</v>
      </c>
      <c r="G44" s="569">
        <v>2.0499999999999998</v>
      </c>
      <c r="H44" s="570">
        <v>32</v>
      </c>
      <c r="I44" s="567">
        <v>2.21</v>
      </c>
      <c r="J44" s="568">
        <v>41</v>
      </c>
      <c r="K44" s="567">
        <v>2.23</v>
      </c>
      <c r="L44" s="568">
        <v>27</v>
      </c>
      <c r="M44" s="567">
        <v>1.82</v>
      </c>
    </row>
    <row r="45" spans="1:13">
      <c r="A45" s="239" t="s">
        <v>12</v>
      </c>
      <c r="B45" s="561">
        <v>26</v>
      </c>
      <c r="C45" s="562">
        <v>2.2400000000000002</v>
      </c>
      <c r="D45" s="563">
        <v>49</v>
      </c>
      <c r="E45" s="562">
        <v>2.56</v>
      </c>
      <c r="F45" s="563">
        <v>25</v>
      </c>
      <c r="G45" s="564">
        <v>2.23</v>
      </c>
      <c r="H45" s="565">
        <v>28</v>
      </c>
      <c r="I45" s="562">
        <v>1.9000000000000001</v>
      </c>
      <c r="J45" s="563">
        <v>46</v>
      </c>
      <c r="K45" s="562">
        <v>2.09</v>
      </c>
      <c r="L45" s="563">
        <v>26</v>
      </c>
      <c r="M45" s="562">
        <v>1.78</v>
      </c>
    </row>
    <row r="46" spans="1:13">
      <c r="A46" s="228" t="s">
        <v>21</v>
      </c>
      <c r="B46" s="566">
        <v>14</v>
      </c>
      <c r="C46" s="567">
        <v>1.6</v>
      </c>
      <c r="D46" s="568">
        <v>27</v>
      </c>
      <c r="E46" s="567">
        <v>2.04</v>
      </c>
      <c r="F46" s="568">
        <v>58</v>
      </c>
      <c r="G46" s="569">
        <v>2.2600000000000002</v>
      </c>
      <c r="H46" s="570">
        <v>12</v>
      </c>
      <c r="I46" s="567">
        <v>1.72</v>
      </c>
      <c r="J46" s="568">
        <v>31</v>
      </c>
      <c r="K46" s="567">
        <v>2.31</v>
      </c>
      <c r="L46" s="568">
        <v>57</v>
      </c>
      <c r="M46" s="567">
        <v>2.39</v>
      </c>
    </row>
    <row r="47" spans="1:13">
      <c r="A47" s="239" t="s">
        <v>13</v>
      </c>
      <c r="B47" s="561">
        <v>36</v>
      </c>
      <c r="C47" s="562">
        <v>2.59</v>
      </c>
      <c r="D47" s="563">
        <v>44</v>
      </c>
      <c r="E47" s="562">
        <v>2.66</v>
      </c>
      <c r="F47" s="563">
        <v>20</v>
      </c>
      <c r="G47" s="564">
        <v>2.14</v>
      </c>
      <c r="H47" s="565">
        <v>41</v>
      </c>
      <c r="I47" s="562">
        <v>2.0300000000000002</v>
      </c>
      <c r="J47" s="563">
        <v>45</v>
      </c>
      <c r="K47" s="562">
        <v>2.0300000000000002</v>
      </c>
      <c r="L47" s="563">
        <v>15</v>
      </c>
      <c r="M47" s="562">
        <v>1.36</v>
      </c>
    </row>
    <row r="48" spans="1:13">
      <c r="A48" s="228" t="s">
        <v>14</v>
      </c>
      <c r="B48" s="566">
        <v>27</v>
      </c>
      <c r="C48" s="567">
        <v>2.71</v>
      </c>
      <c r="D48" s="568">
        <v>48</v>
      </c>
      <c r="E48" s="567">
        <v>3.0700000000000003</v>
      </c>
      <c r="F48" s="568">
        <v>25</v>
      </c>
      <c r="G48" s="569">
        <v>2.66</v>
      </c>
      <c r="H48" s="570">
        <v>20</v>
      </c>
      <c r="I48" s="567">
        <v>1.6300000000000001</v>
      </c>
      <c r="J48" s="568">
        <v>54</v>
      </c>
      <c r="K48" s="567">
        <v>2.0499999999999998</v>
      </c>
      <c r="L48" s="568">
        <v>26</v>
      </c>
      <c r="M48" s="567">
        <v>1.79</v>
      </c>
    </row>
    <row r="49" spans="1:13">
      <c r="A49" s="239" t="s">
        <v>15</v>
      </c>
      <c r="B49" s="561">
        <v>32</v>
      </c>
      <c r="C49" s="562">
        <v>3.0300000000000002</v>
      </c>
      <c r="D49" s="563">
        <v>51</v>
      </c>
      <c r="E49" s="562">
        <v>3.25</v>
      </c>
      <c r="F49" s="563">
        <v>18</v>
      </c>
      <c r="G49" s="564">
        <v>2.5</v>
      </c>
      <c r="H49" s="565">
        <v>31</v>
      </c>
      <c r="I49" s="562">
        <v>2.04</v>
      </c>
      <c r="J49" s="563">
        <v>49</v>
      </c>
      <c r="K49" s="562">
        <v>2.2000000000000002</v>
      </c>
      <c r="L49" s="563">
        <v>20</v>
      </c>
      <c r="M49" s="562">
        <v>1.76</v>
      </c>
    </row>
    <row r="50" spans="1:13">
      <c r="A50" s="228" t="s">
        <v>16</v>
      </c>
      <c r="B50" s="566">
        <v>27</v>
      </c>
      <c r="C50" s="567">
        <v>2.65</v>
      </c>
      <c r="D50" s="568">
        <v>45</v>
      </c>
      <c r="E50" s="567">
        <v>3.0100000000000002</v>
      </c>
      <c r="F50" s="568">
        <v>28</v>
      </c>
      <c r="G50" s="569">
        <v>2.74</v>
      </c>
      <c r="H50" s="570">
        <v>35</v>
      </c>
      <c r="I50" s="567">
        <v>2.44</v>
      </c>
      <c r="J50" s="568">
        <v>41</v>
      </c>
      <c r="K50" s="567">
        <v>2.4</v>
      </c>
      <c r="L50" s="568">
        <v>25</v>
      </c>
      <c r="M50" s="567">
        <v>2.0100000000000002</v>
      </c>
    </row>
    <row r="51" spans="1:13">
      <c r="A51" s="239" t="s">
        <v>17</v>
      </c>
      <c r="B51" s="561">
        <v>21</v>
      </c>
      <c r="C51" s="562">
        <v>2.0699999999999998</v>
      </c>
      <c r="D51" s="563">
        <v>24</v>
      </c>
      <c r="E51" s="562">
        <v>1.94</v>
      </c>
      <c r="F51" s="563">
        <v>55</v>
      </c>
      <c r="G51" s="564">
        <v>2.33</v>
      </c>
      <c r="H51" s="565">
        <v>16</v>
      </c>
      <c r="I51" s="562">
        <v>1.42</v>
      </c>
      <c r="J51" s="563">
        <v>25</v>
      </c>
      <c r="K51" s="562">
        <v>1.68</v>
      </c>
      <c r="L51" s="563">
        <v>59</v>
      </c>
      <c r="M51" s="562">
        <v>1.8900000000000001</v>
      </c>
    </row>
    <row r="52" spans="1:13">
      <c r="A52" s="228" t="s">
        <v>18</v>
      </c>
      <c r="B52" s="566">
        <v>19</v>
      </c>
      <c r="C52" s="567">
        <v>1.75</v>
      </c>
      <c r="D52" s="568">
        <v>23</v>
      </c>
      <c r="E52" s="567">
        <v>1.8800000000000001</v>
      </c>
      <c r="F52" s="568">
        <v>59</v>
      </c>
      <c r="G52" s="569">
        <v>2.21</v>
      </c>
      <c r="H52" s="570">
        <v>14</v>
      </c>
      <c r="I52" s="567">
        <v>1.52</v>
      </c>
      <c r="J52" s="568">
        <v>23</v>
      </c>
      <c r="K52" s="567">
        <v>1.8900000000000001</v>
      </c>
      <c r="L52" s="568">
        <v>64</v>
      </c>
      <c r="M52" s="567">
        <v>2.1</v>
      </c>
    </row>
    <row r="53" spans="1:13">
      <c r="A53" s="239" t="s">
        <v>19</v>
      </c>
      <c r="B53" s="561">
        <v>23</v>
      </c>
      <c r="C53" s="562">
        <v>2.2200000000000002</v>
      </c>
      <c r="D53" s="563">
        <v>47</v>
      </c>
      <c r="E53" s="562">
        <v>2.6</v>
      </c>
      <c r="F53" s="563">
        <v>30</v>
      </c>
      <c r="G53" s="564">
        <v>2.39</v>
      </c>
      <c r="H53" s="565">
        <v>34</v>
      </c>
      <c r="I53" s="562">
        <v>2.25</v>
      </c>
      <c r="J53" s="563">
        <v>48</v>
      </c>
      <c r="K53" s="562">
        <v>2.27</v>
      </c>
      <c r="L53" s="563">
        <v>18</v>
      </c>
      <c r="M53" s="562">
        <v>1.43</v>
      </c>
    </row>
    <row r="54" spans="1:13" ht="14.5" thickBot="1">
      <c r="A54" s="228" t="s">
        <v>20</v>
      </c>
      <c r="B54" s="566">
        <v>18</v>
      </c>
      <c r="C54" s="567">
        <v>1.9100000000000001</v>
      </c>
      <c r="D54" s="568">
        <v>30</v>
      </c>
      <c r="E54" s="567">
        <v>2.2800000000000002</v>
      </c>
      <c r="F54" s="568">
        <v>52</v>
      </c>
      <c r="G54" s="569">
        <v>2.48</v>
      </c>
      <c r="H54" s="570">
        <v>13</v>
      </c>
      <c r="I54" s="567">
        <v>1.43</v>
      </c>
      <c r="J54" s="568">
        <v>27</v>
      </c>
      <c r="K54" s="567">
        <v>1.87</v>
      </c>
      <c r="L54" s="568">
        <v>59</v>
      </c>
      <c r="M54" s="567">
        <v>2.06</v>
      </c>
    </row>
    <row r="55" spans="1:13">
      <c r="A55" s="232" t="s">
        <v>26</v>
      </c>
      <c r="B55" s="571">
        <v>32</v>
      </c>
      <c r="C55" s="572">
        <v>1.08</v>
      </c>
      <c r="D55" s="573">
        <v>45</v>
      </c>
      <c r="E55" s="572">
        <v>1.1500000000000001</v>
      </c>
      <c r="F55" s="573">
        <v>23</v>
      </c>
      <c r="G55" s="574">
        <v>0.96</v>
      </c>
      <c r="H55" s="575">
        <v>32</v>
      </c>
      <c r="I55" s="572">
        <v>0.77</v>
      </c>
      <c r="J55" s="573">
        <v>47</v>
      </c>
      <c r="K55" s="572">
        <v>0.83000000000000007</v>
      </c>
      <c r="L55" s="573">
        <v>21</v>
      </c>
      <c r="M55" s="572">
        <v>0.68</v>
      </c>
    </row>
    <row r="56" spans="1:13">
      <c r="A56" s="234" t="s">
        <v>25</v>
      </c>
      <c r="B56" s="576">
        <v>19</v>
      </c>
      <c r="C56" s="577">
        <v>0.85</v>
      </c>
      <c r="D56" s="578">
        <v>28</v>
      </c>
      <c r="E56" s="577">
        <v>0.92</v>
      </c>
      <c r="F56" s="578">
        <v>53</v>
      </c>
      <c r="G56" s="579">
        <v>1.02</v>
      </c>
      <c r="H56" s="580">
        <v>15</v>
      </c>
      <c r="I56" s="577">
        <v>0.70000000000000007</v>
      </c>
      <c r="J56" s="578">
        <v>32</v>
      </c>
      <c r="K56" s="577">
        <v>0.91</v>
      </c>
      <c r="L56" s="578">
        <v>53</v>
      </c>
      <c r="M56" s="577">
        <v>0.93</v>
      </c>
    </row>
    <row r="57" spans="1:13" ht="14.5" thickBot="1">
      <c r="A57" s="236" t="s">
        <v>24</v>
      </c>
      <c r="B57" s="581">
        <v>29</v>
      </c>
      <c r="C57" s="582">
        <v>0.82000000000000006</v>
      </c>
      <c r="D57" s="583">
        <v>40</v>
      </c>
      <c r="E57" s="582">
        <v>0.87</v>
      </c>
      <c r="F57" s="583">
        <v>31</v>
      </c>
      <c r="G57" s="584">
        <v>0.77</v>
      </c>
      <c r="H57" s="585">
        <v>29</v>
      </c>
      <c r="I57" s="582">
        <v>0.63</v>
      </c>
      <c r="J57" s="583">
        <v>44</v>
      </c>
      <c r="K57" s="582">
        <v>0.69000000000000006</v>
      </c>
      <c r="L57" s="583">
        <v>28</v>
      </c>
      <c r="M57" s="582">
        <v>0.57999999999999996</v>
      </c>
    </row>
    <row r="58" spans="1:13" ht="15" customHeight="1">
      <c r="A58" s="1203" t="s">
        <v>474</v>
      </c>
      <c r="B58" s="1203"/>
      <c r="C58" s="1203"/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</row>
    <row r="59" spans="1:13" s="79" customFormat="1" ht="15" customHeight="1">
      <c r="A59" s="1244" t="s">
        <v>473</v>
      </c>
      <c r="B59" s="1244"/>
      <c r="C59" s="1244"/>
      <c r="D59" s="1244"/>
      <c r="E59" s="1244"/>
      <c r="F59" s="1244"/>
      <c r="G59" s="1244"/>
      <c r="H59" s="1244"/>
      <c r="I59" s="1244"/>
      <c r="J59" s="1244"/>
      <c r="K59" s="1244"/>
      <c r="L59" s="1244"/>
      <c r="M59" s="1244"/>
    </row>
    <row r="60" spans="1:13" ht="15" customHeight="1">
      <c r="A60" s="1243" t="s">
        <v>339</v>
      </c>
      <c r="B60" s="1243"/>
      <c r="C60" s="1243"/>
      <c r="D60" s="1243"/>
      <c r="E60" s="1243"/>
      <c r="F60" s="1243"/>
      <c r="G60" s="1243"/>
      <c r="H60" s="1243"/>
      <c r="I60" s="1243"/>
      <c r="J60" s="1243"/>
      <c r="K60" s="1243"/>
      <c r="L60" s="1243"/>
      <c r="M60" s="1243"/>
    </row>
    <row r="61" spans="1:13" ht="15" customHeight="1">
      <c r="A61" s="1179" t="s">
        <v>342</v>
      </c>
      <c r="B61" s="1179"/>
      <c r="C61" s="1179"/>
      <c r="D61" s="1179"/>
      <c r="E61" s="1179"/>
      <c r="F61" s="1179"/>
      <c r="G61" s="1179"/>
      <c r="H61" s="1179"/>
      <c r="I61" s="1179"/>
      <c r="J61" s="1179"/>
      <c r="K61" s="1179"/>
      <c r="L61" s="1179"/>
      <c r="M61" s="1179"/>
    </row>
    <row r="62" spans="1:13" ht="14.5">
      <c r="A62" s="351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1:13" ht="14.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</sheetData>
  <mergeCells count="34">
    <mergeCell ref="A34:M34"/>
    <mergeCell ref="A58:M58"/>
    <mergeCell ref="A59:M59"/>
    <mergeCell ref="A60:M60"/>
    <mergeCell ref="A61:M61"/>
    <mergeCell ref="A3:M3"/>
    <mergeCell ref="A27:M27"/>
    <mergeCell ref="A28:M28"/>
    <mergeCell ref="A29:M29"/>
    <mergeCell ref="A30:M30"/>
    <mergeCell ref="L5:M5"/>
    <mergeCell ref="B7:G7"/>
    <mergeCell ref="H7:M7"/>
    <mergeCell ref="B5:C5"/>
    <mergeCell ref="D5:E5"/>
    <mergeCell ref="F5:G5"/>
    <mergeCell ref="H5:I5"/>
    <mergeCell ref="J5:K5"/>
    <mergeCell ref="A32:M32"/>
    <mergeCell ref="A1:M1"/>
    <mergeCell ref="A35:A38"/>
    <mergeCell ref="B35:G35"/>
    <mergeCell ref="H35:M35"/>
    <mergeCell ref="B36:C36"/>
    <mergeCell ref="D36:E36"/>
    <mergeCell ref="F36:G36"/>
    <mergeCell ref="H36:I36"/>
    <mergeCell ref="J36:K36"/>
    <mergeCell ref="L36:M36"/>
    <mergeCell ref="B38:G38"/>
    <mergeCell ref="H38:M38"/>
    <mergeCell ref="A4:A7"/>
    <mergeCell ref="B4:G4"/>
    <mergeCell ref="H4:M4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5"/>
  <sheetViews>
    <sheetView zoomScale="80" zoomScaleNormal="80" workbookViewId="0">
      <selection sqref="A1:K1"/>
    </sheetView>
  </sheetViews>
  <sheetFormatPr baseColWidth="10" defaultColWidth="11" defaultRowHeight="12.5"/>
  <cols>
    <col min="1" max="1" width="26.08203125" style="6" customWidth="1"/>
    <col min="2" max="16384" width="11" style="6"/>
  </cols>
  <sheetData>
    <row r="1" spans="1:22" ht="23.5">
      <c r="A1" s="1252">
        <v>2020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4.5">
      <c r="A3" s="1089" t="s">
        <v>524</v>
      </c>
      <c r="B3" s="1089"/>
      <c r="C3" s="1089"/>
      <c r="D3" s="1089"/>
      <c r="E3" s="1089"/>
      <c r="F3" s="1089"/>
      <c r="G3" s="1089"/>
      <c r="H3" s="1089"/>
      <c r="I3" s="70"/>
      <c r="J3" s="70"/>
      <c r="K3" s="70"/>
    </row>
    <row r="4" spans="1:22" ht="30" customHeight="1">
      <c r="A4" s="1041" t="s">
        <v>22</v>
      </c>
      <c r="B4" s="1247" t="s">
        <v>27</v>
      </c>
      <c r="C4" s="1090" t="s">
        <v>118</v>
      </c>
      <c r="D4" s="1093"/>
      <c r="E4" s="1093"/>
      <c r="F4" s="1093"/>
      <c r="G4" s="1093"/>
      <c r="H4" s="1093"/>
      <c r="I4" s="70"/>
      <c r="J4" s="587"/>
      <c r="K4" s="70"/>
    </row>
    <row r="5" spans="1:22" ht="14.5">
      <c r="A5" s="1041"/>
      <c r="B5" s="1247"/>
      <c r="C5" s="817" t="s">
        <v>129</v>
      </c>
      <c r="D5" s="800" t="s">
        <v>114</v>
      </c>
      <c r="E5" s="800" t="s">
        <v>115</v>
      </c>
      <c r="F5" s="800" t="s">
        <v>116</v>
      </c>
      <c r="G5" s="800" t="s">
        <v>28</v>
      </c>
      <c r="H5" s="800" t="s">
        <v>117</v>
      </c>
      <c r="I5" s="70"/>
      <c r="J5" s="587"/>
      <c r="K5" s="587"/>
      <c r="L5" s="9"/>
      <c r="M5" s="9"/>
    </row>
    <row r="6" spans="1:22" ht="15" customHeight="1" thickBot="1">
      <c r="A6" s="1042"/>
      <c r="B6" s="818" t="s">
        <v>3</v>
      </c>
      <c r="C6" s="1043" t="s">
        <v>29</v>
      </c>
      <c r="D6" s="1044"/>
      <c r="E6" s="1044"/>
      <c r="F6" s="1044"/>
      <c r="G6" s="1044"/>
      <c r="H6" s="1044"/>
      <c r="I6" s="70"/>
      <c r="J6" s="587"/>
      <c r="K6" s="587"/>
      <c r="L6" s="9"/>
      <c r="M6" s="9"/>
    </row>
    <row r="7" spans="1:22" ht="13">
      <c r="A7" s="305" t="s">
        <v>6</v>
      </c>
      <c r="B7" s="819">
        <v>8878</v>
      </c>
      <c r="C7" s="814">
        <v>0</v>
      </c>
      <c r="D7" s="588">
        <v>0.43928812795674704</v>
      </c>
      <c r="E7" s="588">
        <v>3.2214462716828116</v>
      </c>
      <c r="F7" s="588">
        <v>41.135390853795897</v>
      </c>
      <c r="G7" s="588">
        <v>91.495832394683489</v>
      </c>
      <c r="H7" s="801">
        <v>98.772246001351661</v>
      </c>
      <c r="I7" s="589"/>
      <c r="J7" s="590"/>
      <c r="K7" s="590"/>
      <c r="L7" s="19"/>
      <c r="M7" s="19"/>
      <c r="N7" s="14"/>
      <c r="O7" s="14"/>
      <c r="P7" s="14"/>
    </row>
    <row r="8" spans="1:22" ht="13">
      <c r="A8" s="303" t="s">
        <v>7</v>
      </c>
      <c r="B8" s="820">
        <v>8766</v>
      </c>
      <c r="C8" s="815">
        <v>6.8446269678302529E-2</v>
      </c>
      <c r="D8" s="591">
        <v>0.50193931097421851</v>
      </c>
      <c r="E8" s="591">
        <v>4.1752224503764541</v>
      </c>
      <c r="F8" s="591">
        <v>59.856262833675565</v>
      </c>
      <c r="G8" s="591">
        <v>94.261921058635636</v>
      </c>
      <c r="H8" s="802">
        <v>99.383983572895275</v>
      </c>
      <c r="I8" s="589"/>
      <c r="J8" s="590"/>
      <c r="K8" s="590"/>
      <c r="L8" s="19"/>
      <c r="M8" s="19"/>
      <c r="N8" s="14"/>
      <c r="O8" s="14"/>
      <c r="P8" s="14"/>
    </row>
    <row r="9" spans="1:22" ht="13">
      <c r="A9" s="305" t="s">
        <v>8</v>
      </c>
      <c r="B9" s="819">
        <v>2663</v>
      </c>
      <c r="C9" s="814">
        <v>0.11265490048817123</v>
      </c>
      <c r="D9" s="588">
        <v>25.535110777318813</v>
      </c>
      <c r="E9" s="588">
        <v>33.946676680435601</v>
      </c>
      <c r="F9" s="588">
        <v>57.341344348479161</v>
      </c>
      <c r="G9" s="588">
        <v>76.755538865940665</v>
      </c>
      <c r="H9" s="801">
        <v>98.235073225685326</v>
      </c>
      <c r="I9" s="589"/>
      <c r="J9" s="590"/>
      <c r="K9" s="590"/>
      <c r="L9" s="19"/>
      <c r="M9" s="19"/>
      <c r="N9" s="14"/>
      <c r="O9" s="14"/>
      <c r="P9" s="14"/>
    </row>
    <row r="10" spans="1:22" ht="13">
      <c r="A10" s="303" t="s">
        <v>9</v>
      </c>
      <c r="B10" s="820">
        <v>1565</v>
      </c>
      <c r="C10" s="815">
        <v>2.6837060702875402</v>
      </c>
      <c r="D10" s="591">
        <v>69.456869009584665</v>
      </c>
      <c r="E10" s="591">
        <v>88.051118210862626</v>
      </c>
      <c r="F10" s="591">
        <v>96.677316293929721</v>
      </c>
      <c r="G10" s="591">
        <v>98.658146964856229</v>
      </c>
      <c r="H10" s="802">
        <v>99.680511182108617</v>
      </c>
      <c r="I10" s="589"/>
      <c r="J10" s="590"/>
      <c r="K10" s="590"/>
      <c r="L10" s="19"/>
      <c r="M10" s="19"/>
      <c r="N10" s="14"/>
      <c r="O10" s="14"/>
      <c r="P10" s="14"/>
    </row>
    <row r="11" spans="1:22" ht="13">
      <c r="A11" s="305" t="s">
        <v>10</v>
      </c>
      <c r="B11" s="819">
        <v>437</v>
      </c>
      <c r="C11" s="814">
        <v>0</v>
      </c>
      <c r="D11" s="588">
        <v>0.45766590389016021</v>
      </c>
      <c r="E11" s="588">
        <v>2.7459954233409611</v>
      </c>
      <c r="F11" s="588">
        <v>38.672768878718536</v>
      </c>
      <c r="G11" s="588">
        <v>62.242562929061783</v>
      </c>
      <c r="H11" s="801">
        <v>97.940503432494268</v>
      </c>
      <c r="I11" s="589"/>
      <c r="J11" s="590"/>
      <c r="K11" s="590"/>
      <c r="L11" s="19"/>
      <c r="M11" s="19"/>
      <c r="N11" s="14"/>
      <c r="O11" s="14"/>
      <c r="P11" s="14"/>
    </row>
    <row r="12" spans="1:22" ht="13">
      <c r="A12" s="303" t="s">
        <v>11</v>
      </c>
      <c r="B12" s="820">
        <v>1126</v>
      </c>
      <c r="C12" s="815">
        <v>0.53285968028419184</v>
      </c>
      <c r="D12" s="591">
        <v>28.330373001776199</v>
      </c>
      <c r="E12" s="591">
        <v>32.5044404973357</v>
      </c>
      <c r="F12" s="591">
        <v>65.186500888099459</v>
      </c>
      <c r="G12" s="591">
        <v>80.639431616341028</v>
      </c>
      <c r="H12" s="802">
        <v>98.93428063943162</v>
      </c>
      <c r="I12" s="589"/>
      <c r="J12" s="589"/>
      <c r="K12" s="589"/>
      <c r="L12" s="14"/>
      <c r="M12" s="14"/>
      <c r="N12" s="14"/>
      <c r="O12" s="14"/>
      <c r="P12" s="14"/>
    </row>
    <row r="13" spans="1:22" ht="13">
      <c r="A13" s="305" t="s">
        <v>12</v>
      </c>
      <c r="B13" s="819">
        <v>4157</v>
      </c>
      <c r="C13" s="814">
        <v>7.2167428433966813E-2</v>
      </c>
      <c r="D13" s="588">
        <v>0.38489295164782295</v>
      </c>
      <c r="E13" s="588">
        <v>1.2990137118114025</v>
      </c>
      <c r="F13" s="588">
        <v>51.503488092374305</v>
      </c>
      <c r="G13" s="588">
        <v>94.202549915804667</v>
      </c>
      <c r="H13" s="801">
        <v>99.302381525138316</v>
      </c>
      <c r="I13" s="589"/>
      <c r="J13" s="589"/>
      <c r="K13" s="589"/>
      <c r="L13" s="14"/>
      <c r="M13" s="14"/>
      <c r="N13" s="14"/>
      <c r="O13" s="14"/>
      <c r="P13" s="14"/>
    </row>
    <row r="14" spans="1:22" ht="13">
      <c r="A14" s="303" t="s">
        <v>21</v>
      </c>
      <c r="B14" s="820">
        <v>952</v>
      </c>
      <c r="C14" s="815">
        <v>3.3613445378151261</v>
      </c>
      <c r="D14" s="591">
        <v>71.21848739495799</v>
      </c>
      <c r="E14" s="591">
        <v>94.117647058823522</v>
      </c>
      <c r="F14" s="591">
        <v>98.84453781512606</v>
      </c>
      <c r="G14" s="591">
        <v>99.054621848739501</v>
      </c>
      <c r="H14" s="802">
        <v>99.894957983193279</v>
      </c>
      <c r="I14" s="589"/>
      <c r="J14" s="589"/>
      <c r="K14" s="589"/>
      <c r="L14" s="14"/>
      <c r="M14" s="14"/>
      <c r="N14" s="14"/>
      <c r="O14" s="14"/>
      <c r="P14" s="14"/>
    </row>
    <row r="15" spans="1:22" ht="13">
      <c r="A15" s="305" t="s">
        <v>13</v>
      </c>
      <c r="B15" s="819">
        <v>5045</v>
      </c>
      <c r="C15" s="814">
        <v>0.15857284440039643</v>
      </c>
      <c r="D15" s="588">
        <v>1.0307234886025769</v>
      </c>
      <c r="E15" s="588">
        <v>2.7552031714568881</v>
      </c>
      <c r="F15" s="588">
        <v>46.303270564915763</v>
      </c>
      <c r="G15" s="588">
        <v>85.312190287413287</v>
      </c>
      <c r="H15" s="801">
        <v>97.185332011892967</v>
      </c>
      <c r="I15" s="589"/>
      <c r="J15" s="589"/>
      <c r="K15" s="589"/>
      <c r="L15" s="14"/>
      <c r="M15" s="14"/>
      <c r="N15" s="14"/>
      <c r="O15" s="14"/>
      <c r="P15" s="14"/>
    </row>
    <row r="16" spans="1:22" ht="13">
      <c r="A16" s="303" t="s">
        <v>14</v>
      </c>
      <c r="B16" s="820">
        <v>10347</v>
      </c>
      <c r="C16" s="815">
        <v>3.8658548371508651E-2</v>
      </c>
      <c r="D16" s="591">
        <v>0.58954286266550693</v>
      </c>
      <c r="E16" s="591">
        <v>1.3917077413743115</v>
      </c>
      <c r="F16" s="591">
        <v>53.832028607325796</v>
      </c>
      <c r="G16" s="591">
        <v>95.844206050062823</v>
      </c>
      <c r="H16" s="802">
        <v>97.999420121774421</v>
      </c>
      <c r="I16" s="589"/>
      <c r="J16" s="589"/>
      <c r="K16" s="589"/>
      <c r="L16" s="14"/>
      <c r="M16" s="14"/>
      <c r="N16" s="14"/>
      <c r="O16" s="14"/>
      <c r="P16" s="14"/>
    </row>
    <row r="17" spans="1:16" ht="13">
      <c r="A17" s="305" t="s">
        <v>15</v>
      </c>
      <c r="B17" s="819">
        <v>2470</v>
      </c>
      <c r="C17" s="814">
        <v>0.12145748987854252</v>
      </c>
      <c r="D17" s="588">
        <v>0.52631578947368418</v>
      </c>
      <c r="E17" s="588">
        <v>1.4574898785425101</v>
      </c>
      <c r="F17" s="588">
        <v>49.716599190283404</v>
      </c>
      <c r="G17" s="588">
        <v>97.935222672064782</v>
      </c>
      <c r="H17" s="801">
        <v>99.109311740890689</v>
      </c>
      <c r="I17" s="589"/>
      <c r="J17" s="589"/>
      <c r="K17" s="589"/>
      <c r="L17" s="14"/>
      <c r="M17" s="14"/>
      <c r="N17" s="14"/>
      <c r="O17" s="14"/>
      <c r="P17" s="14"/>
    </row>
    <row r="18" spans="1:16" ht="13">
      <c r="A18" s="303" t="s">
        <v>16</v>
      </c>
      <c r="B18" s="820">
        <v>470</v>
      </c>
      <c r="C18" s="815">
        <v>0.21276595744680851</v>
      </c>
      <c r="D18" s="591">
        <v>0.63829787234042545</v>
      </c>
      <c r="E18" s="591">
        <v>4.2553191489361701</v>
      </c>
      <c r="F18" s="591">
        <v>90.212765957446805</v>
      </c>
      <c r="G18" s="591">
        <v>99.361702127659584</v>
      </c>
      <c r="H18" s="802">
        <v>99.787234042553195</v>
      </c>
      <c r="I18" s="589"/>
      <c r="J18" s="589"/>
      <c r="K18" s="589"/>
      <c r="L18" s="14"/>
      <c r="M18" s="14"/>
      <c r="N18" s="14"/>
      <c r="O18" s="14"/>
      <c r="P18" s="14"/>
    </row>
    <row r="19" spans="1:16" ht="13">
      <c r="A19" s="305" t="s">
        <v>17</v>
      </c>
      <c r="B19" s="819">
        <v>2348</v>
      </c>
      <c r="C19" s="814">
        <v>0.9369676320272573</v>
      </c>
      <c r="D19" s="588">
        <v>72.444633730834752</v>
      </c>
      <c r="E19" s="588">
        <v>90.758091993185687</v>
      </c>
      <c r="F19" s="588">
        <v>98.509369676320262</v>
      </c>
      <c r="G19" s="588">
        <v>99.914821124361168</v>
      </c>
      <c r="H19" s="801">
        <v>100</v>
      </c>
      <c r="I19" s="589"/>
      <c r="J19" s="589"/>
      <c r="K19" s="589"/>
      <c r="L19" s="14"/>
      <c r="M19" s="14"/>
      <c r="N19" s="14"/>
      <c r="O19" s="14"/>
      <c r="P19" s="14"/>
    </row>
    <row r="20" spans="1:16" ht="13">
      <c r="A20" s="303" t="s">
        <v>18</v>
      </c>
      <c r="B20" s="820">
        <v>1414</v>
      </c>
      <c r="C20" s="815">
        <v>3.8896746817538892</v>
      </c>
      <c r="D20" s="591">
        <v>86.067892503536072</v>
      </c>
      <c r="E20" s="591">
        <v>97.171145685997175</v>
      </c>
      <c r="F20" s="591">
        <v>99.363507779349362</v>
      </c>
      <c r="G20" s="591">
        <v>99.717114568599712</v>
      </c>
      <c r="H20" s="802">
        <v>99.929278642149939</v>
      </c>
      <c r="I20" s="589"/>
      <c r="J20" s="589"/>
      <c r="K20" s="589"/>
      <c r="L20" s="14"/>
      <c r="M20" s="14"/>
      <c r="N20" s="14"/>
      <c r="O20" s="14"/>
      <c r="P20" s="14"/>
    </row>
    <row r="21" spans="1:16" ht="13">
      <c r="A21" s="305" t="s">
        <v>19</v>
      </c>
      <c r="B21" s="819">
        <v>1774</v>
      </c>
      <c r="C21" s="814">
        <v>0.39458850056369782</v>
      </c>
      <c r="D21" s="588">
        <v>3.0439684329199546</v>
      </c>
      <c r="E21" s="588">
        <v>6.8207440811724922</v>
      </c>
      <c r="F21" s="588">
        <v>63.754227733934613</v>
      </c>
      <c r="G21" s="588">
        <v>90.304396843291997</v>
      </c>
      <c r="H21" s="801">
        <v>98.252536640360759</v>
      </c>
      <c r="I21" s="589"/>
      <c r="J21" s="589"/>
      <c r="K21" s="589"/>
      <c r="L21" s="14"/>
      <c r="M21" s="14"/>
      <c r="N21" s="14"/>
      <c r="O21" s="14"/>
      <c r="P21" s="14"/>
    </row>
    <row r="22" spans="1:16" ht="13.5" thickBot="1">
      <c r="A22" s="308" t="s">
        <v>20</v>
      </c>
      <c r="B22" s="821">
        <v>1330</v>
      </c>
      <c r="C22" s="816">
        <v>0.82706766917293228</v>
      </c>
      <c r="D22" s="592">
        <v>69.548872180451127</v>
      </c>
      <c r="E22" s="592">
        <v>93.233082706766908</v>
      </c>
      <c r="F22" s="592">
        <v>99.248120300751879</v>
      </c>
      <c r="G22" s="592">
        <v>99.624060150375939</v>
      </c>
      <c r="H22" s="803">
        <v>100</v>
      </c>
      <c r="I22" s="589"/>
      <c r="J22" s="589"/>
      <c r="K22" s="589"/>
      <c r="L22" s="14"/>
      <c r="M22" s="14"/>
      <c r="N22" s="14"/>
      <c r="O22" s="14"/>
      <c r="P22" s="14"/>
    </row>
    <row r="23" spans="1:16" ht="13">
      <c r="A23" s="593" t="s">
        <v>26</v>
      </c>
      <c r="B23" s="653">
        <v>43470</v>
      </c>
      <c r="C23" s="804">
        <v>8.7416609155739594E-2</v>
      </c>
      <c r="D23" s="594">
        <v>1.3871635610766047</v>
      </c>
      <c r="E23" s="595">
        <v>3.5518748562226823</v>
      </c>
      <c r="F23" s="594">
        <v>52.06349206349207</v>
      </c>
      <c r="G23" s="595">
        <v>92.456866804692893</v>
      </c>
      <c r="H23" s="594">
        <v>98.582930756843794</v>
      </c>
      <c r="I23" s="589"/>
      <c r="J23" s="596"/>
      <c r="K23" s="589"/>
      <c r="L23" s="14"/>
      <c r="M23" s="14"/>
      <c r="N23" s="14"/>
      <c r="O23" s="14"/>
      <c r="P23" s="14"/>
    </row>
    <row r="24" spans="1:16" ht="13">
      <c r="A24" s="597" t="s">
        <v>25</v>
      </c>
      <c r="B24" s="654">
        <v>10272</v>
      </c>
      <c r="C24" s="804">
        <v>1.606308411214953</v>
      </c>
      <c r="D24" s="594">
        <v>61.214953271028037</v>
      </c>
      <c r="E24" s="595">
        <v>77.132009345794401</v>
      </c>
      <c r="F24" s="594">
        <v>87.801791277258573</v>
      </c>
      <c r="G24" s="595">
        <v>93.574766355140184</v>
      </c>
      <c r="H24" s="594">
        <v>99.474299065420553</v>
      </c>
      <c r="I24" s="589"/>
      <c r="J24" s="596"/>
      <c r="K24" s="589"/>
      <c r="L24" s="14"/>
      <c r="M24" s="14"/>
      <c r="N24" s="14"/>
      <c r="O24" s="14"/>
      <c r="P24" s="14"/>
    </row>
    <row r="25" spans="1:16" ht="13.5" thickBot="1">
      <c r="A25" s="598" t="s">
        <v>24</v>
      </c>
      <c r="B25" s="655">
        <v>53742</v>
      </c>
      <c r="C25" s="805">
        <v>0.37773063897882475</v>
      </c>
      <c r="D25" s="599">
        <v>12.822373562576756</v>
      </c>
      <c r="E25" s="600">
        <v>17.615645119273566</v>
      </c>
      <c r="F25" s="599">
        <v>58.894347065609765</v>
      </c>
      <c r="G25" s="600">
        <v>92.670537010159649</v>
      </c>
      <c r="H25" s="599">
        <v>98.753302817163473</v>
      </c>
      <c r="I25" s="589"/>
      <c r="J25" s="596"/>
      <c r="K25" s="589"/>
      <c r="L25" s="14"/>
      <c r="M25" s="14"/>
      <c r="N25" s="14"/>
      <c r="O25" s="14"/>
      <c r="P25" s="14"/>
    </row>
    <row r="26" spans="1:16" ht="13">
      <c r="A26" s="1180" t="s">
        <v>592</v>
      </c>
      <c r="B26" s="1180"/>
      <c r="C26" s="1180"/>
      <c r="D26" s="1180"/>
      <c r="E26" s="1180"/>
      <c r="F26" s="1180"/>
      <c r="G26" s="1180"/>
      <c r="H26" s="1180"/>
      <c r="I26" s="70"/>
      <c r="J26" s="70"/>
      <c r="K26" s="70"/>
    </row>
    <row r="27" spans="1:16" ht="13">
      <c r="A27" s="1179" t="s">
        <v>593</v>
      </c>
      <c r="B27" s="1179"/>
      <c r="C27" s="1179"/>
      <c r="D27" s="1179"/>
      <c r="E27" s="1179"/>
      <c r="F27" s="1179"/>
      <c r="G27" s="1179"/>
      <c r="H27" s="1179"/>
      <c r="I27" s="351"/>
      <c r="J27" s="351"/>
      <c r="K27" s="70"/>
    </row>
    <row r="28" spans="1:16" ht="13">
      <c r="A28" s="1249" t="s">
        <v>130</v>
      </c>
      <c r="B28" s="1249"/>
      <c r="C28" s="1249"/>
      <c r="D28" s="1249"/>
      <c r="E28" s="1249"/>
      <c r="F28" s="1249"/>
      <c r="G28" s="1249"/>
      <c r="H28" s="1249"/>
      <c r="I28" s="351"/>
      <c r="J28" s="351"/>
      <c r="K28" s="70"/>
    </row>
    <row r="29" spans="1:16" ht="30" customHeight="1">
      <c r="A29" s="1066" t="s">
        <v>104</v>
      </c>
      <c r="B29" s="1066"/>
      <c r="C29" s="1066"/>
      <c r="D29" s="1066"/>
      <c r="E29" s="1066"/>
      <c r="F29" s="1066"/>
      <c r="G29" s="1066"/>
      <c r="H29" s="1066"/>
      <c r="I29" s="935"/>
      <c r="J29" s="935"/>
      <c r="K29" s="70"/>
    </row>
    <row r="30" spans="1:16" ht="1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6" ht="14.5">
      <c r="A31" s="1089" t="s">
        <v>525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</row>
    <row r="32" spans="1:16" ht="27.75" customHeight="1">
      <c r="A32" s="1041" t="s">
        <v>22</v>
      </c>
      <c r="B32" s="1247" t="s">
        <v>27</v>
      </c>
      <c r="C32" s="1090" t="s">
        <v>128</v>
      </c>
      <c r="D32" s="1093"/>
      <c r="E32" s="1093"/>
      <c r="F32" s="1093"/>
      <c r="G32" s="1093"/>
      <c r="H32" s="1093"/>
      <c r="I32" s="1093"/>
      <c r="J32" s="1093"/>
      <c r="K32" s="1093"/>
      <c r="L32" s="10"/>
    </row>
    <row r="33" spans="1:12" ht="14.5">
      <c r="A33" s="1041"/>
      <c r="B33" s="1247"/>
      <c r="C33" s="817" t="s">
        <v>119</v>
      </c>
      <c r="D33" s="800" t="s">
        <v>120</v>
      </c>
      <c r="E33" s="800" t="s">
        <v>121</v>
      </c>
      <c r="F33" s="800" t="s">
        <v>122</v>
      </c>
      <c r="G33" s="800" t="s">
        <v>123</v>
      </c>
      <c r="H33" s="800" t="s">
        <v>124</v>
      </c>
      <c r="I33" s="800" t="s">
        <v>125</v>
      </c>
      <c r="J33" s="800" t="s">
        <v>126</v>
      </c>
      <c r="K33" s="800" t="s">
        <v>127</v>
      </c>
      <c r="L33" s="10"/>
    </row>
    <row r="34" spans="1:12" ht="15" thickBot="1">
      <c r="A34" s="1042"/>
      <c r="B34" s="818" t="s">
        <v>3</v>
      </c>
      <c r="C34" s="1043" t="s">
        <v>29</v>
      </c>
      <c r="D34" s="1044"/>
      <c r="E34" s="1044"/>
      <c r="F34" s="1044"/>
      <c r="G34" s="1044"/>
      <c r="H34" s="1044"/>
      <c r="I34" s="1044"/>
      <c r="J34" s="1044"/>
      <c r="K34" s="1044"/>
      <c r="L34" s="10"/>
    </row>
    <row r="35" spans="1:12" ht="13">
      <c r="A35" s="305" t="s">
        <v>6</v>
      </c>
      <c r="B35" s="819">
        <v>8878</v>
      </c>
      <c r="C35" s="814">
        <v>70.241045280468569</v>
      </c>
      <c r="D35" s="588">
        <v>65.093489524667717</v>
      </c>
      <c r="E35" s="588">
        <v>62.559134940301867</v>
      </c>
      <c r="F35" s="588">
        <v>60.948411804460463</v>
      </c>
      <c r="G35" s="588">
        <v>47.555755800856048</v>
      </c>
      <c r="H35" s="588">
        <v>32.000450551926107</v>
      </c>
      <c r="I35" s="588">
        <v>6.9835548546970045</v>
      </c>
      <c r="J35" s="588">
        <v>2.9736427123226008</v>
      </c>
      <c r="K35" s="801">
        <v>0.51813471502590858</v>
      </c>
      <c r="L35" s="8"/>
    </row>
    <row r="36" spans="1:12" ht="13">
      <c r="A36" s="303" t="s">
        <v>7</v>
      </c>
      <c r="B36" s="820">
        <v>8766</v>
      </c>
      <c r="C36" s="815">
        <v>91.740816792151492</v>
      </c>
      <c r="D36" s="591">
        <v>89.42505133470226</v>
      </c>
      <c r="E36" s="591">
        <v>83.915126625598901</v>
      </c>
      <c r="F36" s="591">
        <v>80.207620351357519</v>
      </c>
      <c r="G36" s="591">
        <v>63.02760666210358</v>
      </c>
      <c r="H36" s="591">
        <v>39.174081679215142</v>
      </c>
      <c r="I36" s="591">
        <v>7.0499657768651645</v>
      </c>
      <c r="J36" s="591">
        <v>3.3538672142368284</v>
      </c>
      <c r="K36" s="802">
        <v>0.88980150581792827</v>
      </c>
      <c r="L36" s="8"/>
    </row>
    <row r="37" spans="1:12" ht="13">
      <c r="A37" s="305" t="s">
        <v>8</v>
      </c>
      <c r="B37" s="819">
        <v>2663</v>
      </c>
      <c r="C37" s="814">
        <v>99.58693203154337</v>
      </c>
      <c r="D37" s="588">
        <v>99.511828764551254</v>
      </c>
      <c r="E37" s="588">
        <v>98.760796094630123</v>
      </c>
      <c r="F37" s="588">
        <v>98.347728126173493</v>
      </c>
      <c r="G37" s="588">
        <v>90.687194892977843</v>
      </c>
      <c r="H37" s="588">
        <v>74.427337589185129</v>
      </c>
      <c r="I37" s="588">
        <v>32.820127675553891</v>
      </c>
      <c r="J37" s="588">
        <v>19.564401051445728</v>
      </c>
      <c r="K37" s="801">
        <v>1.5396169733383402</v>
      </c>
      <c r="L37" s="8"/>
    </row>
    <row r="38" spans="1:12" ht="13">
      <c r="A38" s="303" t="s">
        <v>9</v>
      </c>
      <c r="B38" s="820">
        <v>1565</v>
      </c>
      <c r="C38" s="815">
        <v>99.552715654952081</v>
      </c>
      <c r="D38" s="591">
        <v>99.552715654952081</v>
      </c>
      <c r="E38" s="591">
        <v>99.04153354632588</v>
      </c>
      <c r="F38" s="591">
        <v>98.977635782747598</v>
      </c>
      <c r="G38" s="591">
        <v>96.677316293929707</v>
      </c>
      <c r="H38" s="591">
        <v>85.303514376996802</v>
      </c>
      <c r="I38" s="591">
        <v>28.434504792332277</v>
      </c>
      <c r="J38" s="591">
        <v>15.782747603833869</v>
      </c>
      <c r="K38" s="802">
        <v>3.0031948881789106</v>
      </c>
      <c r="L38" s="8"/>
    </row>
    <row r="39" spans="1:12" ht="13">
      <c r="A39" s="305" t="s">
        <v>10</v>
      </c>
      <c r="B39" s="819">
        <v>437</v>
      </c>
      <c r="C39" s="814">
        <v>92.219679633867273</v>
      </c>
      <c r="D39" s="588">
        <v>91.075514874141874</v>
      </c>
      <c r="E39" s="588">
        <v>82.837528604119001</v>
      </c>
      <c r="F39" s="588">
        <v>75.057208237986274</v>
      </c>
      <c r="G39" s="588">
        <v>37.986270022883296</v>
      </c>
      <c r="H39" s="588">
        <v>23.340961098398168</v>
      </c>
      <c r="I39" s="588">
        <v>3.8901601830663566</v>
      </c>
      <c r="J39" s="588">
        <v>2.0594965675057324</v>
      </c>
      <c r="K39" s="801">
        <v>0.2288329519450798</v>
      </c>
      <c r="L39" s="8"/>
    </row>
    <row r="40" spans="1:12" ht="13">
      <c r="A40" s="303" t="s">
        <v>11</v>
      </c>
      <c r="B40" s="820">
        <v>1126</v>
      </c>
      <c r="C40" s="815">
        <v>95.914742451154524</v>
      </c>
      <c r="D40" s="591">
        <v>95.381882770870334</v>
      </c>
      <c r="E40" s="591">
        <v>94.40497335701599</v>
      </c>
      <c r="F40" s="591">
        <v>93.250444049733574</v>
      </c>
      <c r="G40" s="591">
        <v>78.863232682060385</v>
      </c>
      <c r="H40" s="591">
        <v>75.488454706927172</v>
      </c>
      <c r="I40" s="591">
        <v>52.486678507992899</v>
      </c>
      <c r="J40" s="591">
        <v>42.895204262877442</v>
      </c>
      <c r="K40" s="802">
        <v>5.6838365896980463</v>
      </c>
      <c r="L40" s="8"/>
    </row>
    <row r="41" spans="1:12" ht="13">
      <c r="A41" s="305" t="s">
        <v>12</v>
      </c>
      <c r="B41" s="819">
        <v>4157</v>
      </c>
      <c r="C41" s="814">
        <v>94.900168390666352</v>
      </c>
      <c r="D41" s="588">
        <v>93.336540774597069</v>
      </c>
      <c r="E41" s="588">
        <v>87.972095261005535</v>
      </c>
      <c r="F41" s="588">
        <v>85.85518402694251</v>
      </c>
      <c r="G41" s="588">
        <v>75.511185951407271</v>
      </c>
      <c r="H41" s="588">
        <v>50.396920856386821</v>
      </c>
      <c r="I41" s="588">
        <v>6.0139523694972326</v>
      </c>
      <c r="J41" s="588">
        <v>3.680538850132308</v>
      </c>
      <c r="K41" s="801">
        <v>1.0103439980755411</v>
      </c>
      <c r="L41" s="8"/>
    </row>
    <row r="42" spans="1:12" ht="13">
      <c r="A42" s="303" t="s">
        <v>21</v>
      </c>
      <c r="B42" s="820">
        <v>952</v>
      </c>
      <c r="C42" s="815">
        <v>99.474789915966383</v>
      </c>
      <c r="D42" s="591">
        <v>99.369747899159663</v>
      </c>
      <c r="E42" s="591">
        <v>99.264705882352942</v>
      </c>
      <c r="F42" s="591">
        <v>99.264705882352942</v>
      </c>
      <c r="G42" s="591">
        <v>98.739495798319325</v>
      </c>
      <c r="H42" s="591">
        <v>94.222689075630257</v>
      </c>
      <c r="I42" s="591">
        <v>42.331932773109251</v>
      </c>
      <c r="J42" s="591">
        <v>25.210084033613441</v>
      </c>
      <c r="K42" s="802">
        <v>4.0966386554621863</v>
      </c>
      <c r="L42" s="8"/>
    </row>
    <row r="43" spans="1:12" ht="13">
      <c r="A43" s="305" t="s">
        <v>13</v>
      </c>
      <c r="B43" s="819">
        <v>5045</v>
      </c>
      <c r="C43" s="814">
        <v>79.444995044598613</v>
      </c>
      <c r="D43" s="588">
        <v>76.333002973240838</v>
      </c>
      <c r="E43" s="588">
        <v>66.085232903865219</v>
      </c>
      <c r="F43" s="588">
        <v>62.120911793855306</v>
      </c>
      <c r="G43" s="588">
        <v>41.506442021803771</v>
      </c>
      <c r="H43" s="588">
        <v>29.990089197224975</v>
      </c>
      <c r="I43" s="588">
        <v>5.5302279484638319</v>
      </c>
      <c r="J43" s="588">
        <v>2.7353815659068346</v>
      </c>
      <c r="K43" s="801">
        <v>0.67393458870168388</v>
      </c>
      <c r="L43" s="8"/>
    </row>
    <row r="44" spans="1:12" ht="13">
      <c r="A44" s="303" t="s">
        <v>14</v>
      </c>
      <c r="B44" s="820">
        <v>10347</v>
      </c>
      <c r="C44" s="815">
        <v>96.259785445056536</v>
      </c>
      <c r="D44" s="591">
        <v>94.49115685706002</v>
      </c>
      <c r="E44" s="591">
        <v>93.524693147772297</v>
      </c>
      <c r="F44" s="591">
        <v>92.935150285106801</v>
      </c>
      <c r="G44" s="591">
        <v>73.277278438194656</v>
      </c>
      <c r="H44" s="591">
        <v>19.232627814825548</v>
      </c>
      <c r="I44" s="591">
        <v>3.0250314100705538</v>
      </c>
      <c r="J44" s="591">
        <v>1.9522566927611962</v>
      </c>
      <c r="K44" s="802">
        <v>0.5992074997583785</v>
      </c>
      <c r="L44" s="8"/>
    </row>
    <row r="45" spans="1:12" ht="13">
      <c r="A45" s="305" t="s">
        <v>15</v>
      </c>
      <c r="B45" s="819">
        <v>2470</v>
      </c>
      <c r="C45" s="814">
        <v>98.097165991902827</v>
      </c>
      <c r="D45" s="588">
        <v>96.92307692307692</v>
      </c>
      <c r="E45" s="588">
        <v>96.518218623481786</v>
      </c>
      <c r="F45" s="588">
        <v>95.425101214574894</v>
      </c>
      <c r="G45" s="588">
        <v>70.607287449392715</v>
      </c>
      <c r="H45" s="588">
        <v>28.623481781376512</v>
      </c>
      <c r="I45" s="588">
        <v>3.1174089068825879</v>
      </c>
      <c r="J45" s="588">
        <v>1.2955465587044586</v>
      </c>
      <c r="K45" s="801">
        <v>0.36437246963562586</v>
      </c>
      <c r="L45" s="8"/>
    </row>
    <row r="46" spans="1:12" ht="13">
      <c r="A46" s="303" t="s">
        <v>16</v>
      </c>
      <c r="B46" s="820">
        <v>470</v>
      </c>
      <c r="C46" s="815">
        <v>97.234042553191486</v>
      </c>
      <c r="D46" s="591">
        <v>96.59574468085107</v>
      </c>
      <c r="E46" s="591">
        <v>95.319148936170208</v>
      </c>
      <c r="F46" s="591">
        <v>95.106382978723403</v>
      </c>
      <c r="G46" s="591">
        <v>92.765957446808514</v>
      </c>
      <c r="H46" s="591">
        <v>88.510638297872333</v>
      </c>
      <c r="I46" s="591">
        <v>12.127659574468083</v>
      </c>
      <c r="J46" s="591">
        <v>10</v>
      </c>
      <c r="K46" s="802">
        <v>2.3404255319148888</v>
      </c>
      <c r="L46" s="8"/>
    </row>
    <row r="47" spans="1:12" ht="13">
      <c r="A47" s="305" t="s">
        <v>17</v>
      </c>
      <c r="B47" s="819">
        <v>2348</v>
      </c>
      <c r="C47" s="814">
        <v>99.914821124361154</v>
      </c>
      <c r="D47" s="588">
        <v>99.914821124361154</v>
      </c>
      <c r="E47" s="588">
        <v>99.872231686541738</v>
      </c>
      <c r="F47" s="588">
        <v>99.659284497444631</v>
      </c>
      <c r="G47" s="588">
        <v>96.678023850085182</v>
      </c>
      <c r="H47" s="588">
        <v>71.08177172061329</v>
      </c>
      <c r="I47" s="588">
        <v>15.672913117546855</v>
      </c>
      <c r="J47" s="588">
        <v>6.0051107325383271</v>
      </c>
      <c r="K47" s="801">
        <v>1.4054514480408784</v>
      </c>
      <c r="L47" s="8"/>
    </row>
    <row r="48" spans="1:12" ht="13">
      <c r="A48" s="303" t="s">
        <v>18</v>
      </c>
      <c r="B48" s="820">
        <v>1414</v>
      </c>
      <c r="C48" s="815">
        <v>99.787835926449787</v>
      </c>
      <c r="D48" s="591">
        <v>99.787835926449787</v>
      </c>
      <c r="E48" s="591">
        <v>99.64639321074965</v>
      </c>
      <c r="F48" s="591">
        <v>99.504950495049499</v>
      </c>
      <c r="G48" s="591">
        <v>98.231966053748238</v>
      </c>
      <c r="H48" s="591">
        <v>84.794908062234796</v>
      </c>
      <c r="I48" s="591">
        <v>18.741159830268742</v>
      </c>
      <c r="J48" s="591">
        <v>14.073550212164079</v>
      </c>
      <c r="K48" s="802">
        <v>1.4851485148514882</v>
      </c>
      <c r="L48" s="8"/>
    </row>
    <row r="49" spans="1:12" ht="13">
      <c r="A49" s="305" t="s">
        <v>19</v>
      </c>
      <c r="B49" s="819">
        <v>1774</v>
      </c>
      <c r="C49" s="814">
        <v>81.397970687711393</v>
      </c>
      <c r="D49" s="588">
        <v>79.875986471251409</v>
      </c>
      <c r="E49" s="588">
        <v>68.940248027057493</v>
      </c>
      <c r="F49" s="588">
        <v>64.71251409244644</v>
      </c>
      <c r="G49" s="588">
        <v>40.924464487034953</v>
      </c>
      <c r="H49" s="588">
        <v>36.020293122886137</v>
      </c>
      <c r="I49" s="588">
        <v>6.5952649379932353</v>
      </c>
      <c r="J49" s="588">
        <v>3.7767756482525385</v>
      </c>
      <c r="K49" s="801">
        <v>1.1273957158962844</v>
      </c>
      <c r="L49" s="8"/>
    </row>
    <row r="50" spans="1:12" ht="13.5" thickBot="1">
      <c r="A50" s="308" t="s">
        <v>20</v>
      </c>
      <c r="B50" s="821">
        <v>1330</v>
      </c>
      <c r="C50" s="816">
        <v>100</v>
      </c>
      <c r="D50" s="592">
        <v>100</v>
      </c>
      <c r="E50" s="592">
        <v>99.924812030075188</v>
      </c>
      <c r="F50" s="592">
        <v>99.849624060150376</v>
      </c>
      <c r="G50" s="592">
        <v>97.293233082706763</v>
      </c>
      <c r="H50" s="592">
        <v>75.488721804511272</v>
      </c>
      <c r="I50" s="592">
        <v>12.556390977443613</v>
      </c>
      <c r="J50" s="592">
        <v>5.0375939849624132</v>
      </c>
      <c r="K50" s="803">
        <v>0.22556390977443641</v>
      </c>
      <c r="L50" s="8"/>
    </row>
    <row r="51" spans="1:12" ht="13">
      <c r="A51" s="593" t="s">
        <v>26</v>
      </c>
      <c r="B51" s="653">
        <v>43470</v>
      </c>
      <c r="C51" s="804">
        <v>87.412008281573506</v>
      </c>
      <c r="D51" s="595">
        <v>84.801012192316534</v>
      </c>
      <c r="E51" s="594">
        <v>80.648723257418908</v>
      </c>
      <c r="F51" s="595">
        <v>78.424200598113643</v>
      </c>
      <c r="G51" s="594">
        <v>61.012192316540144</v>
      </c>
      <c r="H51" s="595">
        <v>33.556475730388769</v>
      </c>
      <c r="I51" s="594">
        <v>6.7609845870715333</v>
      </c>
      <c r="J51" s="595">
        <v>3.8854382332643098</v>
      </c>
      <c r="K51" s="594">
        <v>0.84426040947779768</v>
      </c>
      <c r="L51" s="8"/>
    </row>
    <row r="52" spans="1:12" ht="13">
      <c r="A52" s="311" t="s">
        <v>25</v>
      </c>
      <c r="B52" s="654">
        <v>10272</v>
      </c>
      <c r="C52" s="804">
        <v>99.727414330218068</v>
      </c>
      <c r="D52" s="595">
        <v>99.698208722741427</v>
      </c>
      <c r="E52" s="594">
        <v>99.376947040498436</v>
      </c>
      <c r="F52" s="595">
        <v>99.182242990654203</v>
      </c>
      <c r="G52" s="594">
        <v>95.609423676012455</v>
      </c>
      <c r="H52" s="595">
        <v>78.718847352024923</v>
      </c>
      <c r="I52" s="594">
        <v>24.552180685358266</v>
      </c>
      <c r="J52" s="595">
        <v>13.775311526479754</v>
      </c>
      <c r="K52" s="594">
        <v>1.7912772585669785</v>
      </c>
      <c r="L52" s="8"/>
    </row>
    <row r="53" spans="1:12" ht="13.5" thickBot="1">
      <c r="A53" s="312" t="s">
        <v>24</v>
      </c>
      <c r="B53" s="655">
        <v>53742</v>
      </c>
      <c r="C53" s="805">
        <v>89.765918648356973</v>
      </c>
      <c r="D53" s="600">
        <v>87.648394179598824</v>
      </c>
      <c r="E53" s="599">
        <v>84.22835026608611</v>
      </c>
      <c r="F53" s="600">
        <v>82.391797848982179</v>
      </c>
      <c r="G53" s="599">
        <v>67.624948829593237</v>
      </c>
      <c r="H53" s="600">
        <v>42.188604815600463</v>
      </c>
      <c r="I53" s="599">
        <v>10.161512411149559</v>
      </c>
      <c r="J53" s="600">
        <v>5.7757433664545488</v>
      </c>
      <c r="K53" s="599">
        <v>1.0252688772282426</v>
      </c>
      <c r="L53" s="8"/>
    </row>
    <row r="54" spans="1:12">
      <c r="A54" s="1180" t="s">
        <v>592</v>
      </c>
      <c r="B54" s="1180"/>
      <c r="C54" s="1180"/>
      <c r="D54" s="1180"/>
      <c r="E54" s="1180"/>
      <c r="F54" s="1180"/>
      <c r="G54" s="1180"/>
      <c r="H54" s="1180"/>
      <c r="I54" s="1180"/>
      <c r="J54" s="1180"/>
      <c r="K54" s="1180"/>
    </row>
    <row r="55" spans="1:12">
      <c r="A55" s="1179" t="s">
        <v>594</v>
      </c>
      <c r="B55" s="1179"/>
      <c r="C55" s="1179"/>
      <c r="D55" s="1179"/>
      <c r="E55" s="1179"/>
      <c r="F55" s="1179"/>
      <c r="G55" s="1179"/>
      <c r="H55" s="1179"/>
      <c r="I55" s="1179"/>
      <c r="J55" s="1179"/>
      <c r="K55" s="1179"/>
    </row>
    <row r="56" spans="1:12">
      <c r="A56" s="1249" t="s">
        <v>167</v>
      </c>
      <c r="B56" s="1249"/>
      <c r="C56" s="1249"/>
      <c r="D56" s="1249"/>
      <c r="E56" s="1249"/>
      <c r="F56" s="1249"/>
      <c r="G56" s="1249"/>
      <c r="H56" s="1249"/>
      <c r="I56" s="1249"/>
      <c r="J56" s="1249"/>
      <c r="K56" s="1249"/>
    </row>
    <row r="57" spans="1:12">
      <c r="A57" s="1249" t="s">
        <v>131</v>
      </c>
      <c r="B57" s="1249"/>
      <c r="C57" s="1249"/>
      <c r="D57" s="1249"/>
      <c r="E57" s="1249"/>
      <c r="F57" s="1249"/>
      <c r="G57" s="1249"/>
      <c r="H57" s="1249"/>
      <c r="I57" s="1249"/>
      <c r="J57" s="1249"/>
      <c r="K57" s="1249"/>
    </row>
    <row r="58" spans="1:12">
      <c r="A58" s="1250" t="s">
        <v>105</v>
      </c>
      <c r="B58" s="1251"/>
      <c r="C58" s="1251"/>
      <c r="D58" s="1251"/>
      <c r="E58" s="1251"/>
      <c r="F58" s="1251"/>
      <c r="G58" s="1251"/>
      <c r="H58" s="1251"/>
      <c r="I58" s="1251"/>
      <c r="J58" s="1251"/>
      <c r="K58" s="1251"/>
    </row>
    <row r="59" spans="1:12">
      <c r="A59" s="1251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</row>
    <row r="60" spans="1:12" ht="13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2" ht="23.5">
      <c r="A61" s="1050" t="s">
        <v>166</v>
      </c>
      <c r="B61" s="1050"/>
      <c r="C61" s="1050"/>
      <c r="D61" s="1050"/>
      <c r="E61" s="1050"/>
      <c r="F61" s="1050"/>
      <c r="G61" s="1050"/>
      <c r="H61" s="1050"/>
      <c r="I61" s="1050"/>
      <c r="J61" s="1050"/>
      <c r="K61" s="1050"/>
    </row>
    <row r="62" spans="1:12" ht="13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2" ht="14.5">
      <c r="A63" s="1089" t="s">
        <v>526</v>
      </c>
      <c r="B63" s="1089"/>
      <c r="C63" s="1089"/>
      <c r="D63" s="1089"/>
      <c r="E63" s="1089"/>
      <c r="F63" s="1089"/>
      <c r="G63" s="1089"/>
      <c r="H63" s="1089"/>
      <c r="I63" s="70"/>
      <c r="J63" s="70"/>
      <c r="K63" s="70"/>
    </row>
    <row r="64" spans="1:12" ht="27.75" customHeight="1">
      <c r="A64" s="1041" t="s">
        <v>22</v>
      </c>
      <c r="B64" s="1247" t="s">
        <v>27</v>
      </c>
      <c r="C64" s="1090" t="s">
        <v>118</v>
      </c>
      <c r="D64" s="1093"/>
      <c r="E64" s="1093"/>
      <c r="F64" s="1093"/>
      <c r="G64" s="1093"/>
      <c r="H64" s="1093"/>
      <c r="I64" s="70"/>
      <c r="J64" s="587"/>
      <c r="K64" s="70"/>
    </row>
    <row r="65" spans="1:16" ht="14.5">
      <c r="A65" s="1041"/>
      <c r="B65" s="1247"/>
      <c r="C65" s="817" t="s">
        <v>129</v>
      </c>
      <c r="D65" s="800" t="s">
        <v>114</v>
      </c>
      <c r="E65" s="800" t="s">
        <v>115</v>
      </c>
      <c r="F65" s="800" t="s">
        <v>116</v>
      </c>
      <c r="G65" s="800" t="s">
        <v>28</v>
      </c>
      <c r="H65" s="800" t="s">
        <v>117</v>
      </c>
      <c r="I65" s="70"/>
      <c r="J65" s="587"/>
      <c r="K65" s="587"/>
      <c r="L65" s="9"/>
      <c r="M65" s="9"/>
    </row>
    <row r="66" spans="1:16" ht="15" customHeight="1" thickBot="1">
      <c r="A66" s="1042"/>
      <c r="B66" s="818" t="s">
        <v>3</v>
      </c>
      <c r="C66" s="1043" t="s">
        <v>29</v>
      </c>
      <c r="D66" s="1044"/>
      <c r="E66" s="1044"/>
      <c r="F66" s="1044"/>
      <c r="G66" s="1044"/>
      <c r="H66" s="1044"/>
      <c r="I66" s="70"/>
      <c r="J66" s="587"/>
      <c r="K66" s="587"/>
      <c r="L66" s="9"/>
      <c r="M66" s="9"/>
    </row>
    <row r="67" spans="1:16" ht="13">
      <c r="A67" s="305" t="s">
        <v>6</v>
      </c>
      <c r="B67" s="819">
        <v>8712</v>
      </c>
      <c r="C67" s="814">
        <v>0</v>
      </c>
      <c r="D67" s="588">
        <v>0.4935720844811754</v>
      </c>
      <c r="E67" s="588">
        <v>3.5468319559228649</v>
      </c>
      <c r="F67" s="588">
        <v>40.805785123966942</v>
      </c>
      <c r="G67" s="588">
        <v>91.55188246097336</v>
      </c>
      <c r="H67" s="801">
        <v>98.645546372819098</v>
      </c>
      <c r="I67" s="589"/>
      <c r="J67" s="590"/>
      <c r="K67" s="590"/>
      <c r="L67" s="19"/>
      <c r="M67" s="19"/>
      <c r="N67" s="14"/>
      <c r="O67" s="14"/>
      <c r="P67" s="14"/>
    </row>
    <row r="68" spans="1:16" ht="13">
      <c r="A68" s="303" t="s">
        <v>7</v>
      </c>
      <c r="B68" s="820">
        <v>8594</v>
      </c>
      <c r="C68" s="815">
        <v>6.9816150802885737E-2</v>
      </c>
      <c r="D68" s="591">
        <v>0.5585292064230859</v>
      </c>
      <c r="E68" s="591">
        <v>4.2704212241098443</v>
      </c>
      <c r="F68" s="591">
        <v>59.506632534326279</v>
      </c>
      <c r="G68" s="591">
        <v>94.170351407959046</v>
      </c>
      <c r="H68" s="802">
        <v>99.325110542238775</v>
      </c>
      <c r="I68" s="589"/>
      <c r="J68" s="590"/>
      <c r="K68" s="590"/>
      <c r="L68" s="19"/>
      <c r="M68" s="19"/>
      <c r="N68" s="14"/>
      <c r="O68" s="14"/>
      <c r="P68" s="14"/>
    </row>
    <row r="69" spans="1:16" ht="13">
      <c r="A69" s="305" t="s">
        <v>8</v>
      </c>
      <c r="B69" s="819">
        <v>2600</v>
      </c>
      <c r="C69" s="814">
        <v>0.19230769230769232</v>
      </c>
      <c r="D69" s="588">
        <v>26.73076923076923</v>
      </c>
      <c r="E69" s="588">
        <v>34.692307692307693</v>
      </c>
      <c r="F69" s="588">
        <v>57.846153846153847</v>
      </c>
      <c r="G69" s="588">
        <v>76.730769230769241</v>
      </c>
      <c r="H69" s="801">
        <v>98.115384615384613</v>
      </c>
      <c r="I69" s="589"/>
      <c r="J69" s="590"/>
      <c r="K69" s="590"/>
      <c r="L69" s="19"/>
      <c r="M69" s="19"/>
      <c r="N69" s="14"/>
      <c r="O69" s="14"/>
      <c r="P69" s="14"/>
    </row>
    <row r="70" spans="1:16" ht="13">
      <c r="A70" s="303" t="s">
        <v>9</v>
      </c>
      <c r="B70" s="820">
        <v>1538</v>
      </c>
      <c r="C70" s="815">
        <v>2.2106631989596877</v>
      </c>
      <c r="D70" s="591">
        <v>70.741222366710005</v>
      </c>
      <c r="E70" s="591">
        <v>88.42652795838751</v>
      </c>
      <c r="F70" s="591">
        <v>96.553966189856951</v>
      </c>
      <c r="G70" s="591">
        <v>98.504551365409625</v>
      </c>
      <c r="H70" s="802">
        <v>99.544863459037714</v>
      </c>
      <c r="I70" s="589"/>
      <c r="J70" s="590"/>
      <c r="K70" s="590"/>
      <c r="L70" s="19"/>
      <c r="M70" s="19"/>
      <c r="N70" s="14"/>
      <c r="O70" s="14"/>
      <c r="P70" s="14"/>
    </row>
    <row r="71" spans="1:16" ht="13">
      <c r="A71" s="305" t="s">
        <v>10</v>
      </c>
      <c r="B71" s="819">
        <v>431</v>
      </c>
      <c r="C71" s="814">
        <v>0</v>
      </c>
      <c r="D71" s="588">
        <v>0.46403712296983757</v>
      </c>
      <c r="E71" s="588">
        <v>3.0162412993039442</v>
      </c>
      <c r="F71" s="588">
        <v>42.691415313225058</v>
      </c>
      <c r="G71" s="588">
        <v>71.925754060324834</v>
      </c>
      <c r="H71" s="801">
        <v>97.447795823665899</v>
      </c>
      <c r="I71" s="589"/>
      <c r="J71" s="590"/>
      <c r="K71" s="590"/>
      <c r="L71" s="19"/>
      <c r="M71" s="19"/>
      <c r="N71" s="14"/>
      <c r="O71" s="14"/>
      <c r="P71" s="14"/>
    </row>
    <row r="72" spans="1:16" ht="13">
      <c r="A72" s="303" t="s">
        <v>11</v>
      </c>
      <c r="B72" s="820">
        <v>1099</v>
      </c>
      <c r="C72" s="815">
        <v>0.81892629663330307</v>
      </c>
      <c r="D72" s="591">
        <v>28.571428571428569</v>
      </c>
      <c r="E72" s="591">
        <v>32.120109190172883</v>
      </c>
      <c r="F72" s="591">
        <v>65.150136487716111</v>
      </c>
      <c r="G72" s="591">
        <v>80.345768880800733</v>
      </c>
      <c r="H72" s="802">
        <v>99.090081892629669</v>
      </c>
      <c r="I72" s="589"/>
      <c r="J72" s="589"/>
      <c r="K72" s="589"/>
      <c r="L72" s="14"/>
      <c r="M72" s="14"/>
      <c r="N72" s="14"/>
      <c r="O72" s="14"/>
      <c r="P72" s="14"/>
    </row>
    <row r="73" spans="1:16" ht="13">
      <c r="A73" s="305" t="s">
        <v>12</v>
      </c>
      <c r="B73" s="819">
        <v>4098</v>
      </c>
      <c r="C73" s="814">
        <v>0</v>
      </c>
      <c r="D73" s="588">
        <v>0.39043435822352368</v>
      </c>
      <c r="E73" s="588">
        <v>1.4153245485602732</v>
      </c>
      <c r="F73" s="588">
        <v>48.877501220107369</v>
      </c>
      <c r="G73" s="588">
        <v>94.070278184480244</v>
      </c>
      <c r="H73" s="801">
        <v>99.267935578330892</v>
      </c>
      <c r="I73" s="589"/>
      <c r="J73" s="589"/>
      <c r="K73" s="589"/>
      <c r="L73" s="14"/>
      <c r="M73" s="14"/>
      <c r="N73" s="14"/>
      <c r="O73" s="14"/>
      <c r="P73" s="14"/>
    </row>
    <row r="74" spans="1:16" ht="13">
      <c r="A74" s="303" t="s">
        <v>21</v>
      </c>
      <c r="B74" s="820">
        <v>945</v>
      </c>
      <c r="C74" s="815">
        <v>3.9153439153439153</v>
      </c>
      <c r="D74" s="591">
        <v>71.005291005290999</v>
      </c>
      <c r="E74" s="591">
        <v>94.708994708994709</v>
      </c>
      <c r="F74" s="591">
        <v>99.047619047619051</v>
      </c>
      <c r="G74" s="591">
        <v>99.153439153439152</v>
      </c>
      <c r="H74" s="802">
        <v>99.894179894179885</v>
      </c>
      <c r="I74" s="589"/>
      <c r="J74" s="589"/>
      <c r="K74" s="589"/>
      <c r="L74" s="14"/>
      <c r="M74" s="14"/>
      <c r="N74" s="14"/>
      <c r="O74" s="14"/>
      <c r="P74" s="14"/>
    </row>
    <row r="75" spans="1:16" ht="13">
      <c r="A75" s="305" t="s">
        <v>13</v>
      </c>
      <c r="B75" s="819">
        <v>4915</v>
      </c>
      <c r="C75" s="814">
        <v>0.18311291963377416</v>
      </c>
      <c r="D75" s="588">
        <v>1.0986775178026451</v>
      </c>
      <c r="E75" s="588">
        <v>2.6856561546286879</v>
      </c>
      <c r="F75" s="588">
        <v>44.557477110885046</v>
      </c>
      <c r="G75" s="588">
        <v>86.693794506612406</v>
      </c>
      <c r="H75" s="801">
        <v>97.273652085452696</v>
      </c>
      <c r="I75" s="589"/>
      <c r="J75" s="589"/>
      <c r="K75" s="589"/>
      <c r="L75" s="14"/>
      <c r="M75" s="14"/>
      <c r="N75" s="14"/>
      <c r="O75" s="14"/>
      <c r="P75" s="14"/>
    </row>
    <row r="76" spans="1:16" ht="13">
      <c r="A76" s="303" t="s">
        <v>14</v>
      </c>
      <c r="B76" s="820">
        <v>10162</v>
      </c>
      <c r="C76" s="815">
        <v>3.9362330249950797E-2</v>
      </c>
      <c r="D76" s="591">
        <v>0.52155087581184811</v>
      </c>
      <c r="E76" s="591">
        <v>1.2989568982483763</v>
      </c>
      <c r="F76" s="591">
        <v>53.276913993308405</v>
      </c>
      <c r="G76" s="591">
        <v>95.847274158630185</v>
      </c>
      <c r="H76" s="802">
        <v>97.962999409565043</v>
      </c>
      <c r="I76" s="589"/>
      <c r="J76" s="589"/>
      <c r="K76" s="589"/>
      <c r="L76" s="14"/>
      <c r="M76" s="14"/>
      <c r="N76" s="14"/>
      <c r="O76" s="14"/>
      <c r="P76" s="14"/>
    </row>
    <row r="77" spans="1:16" ht="13">
      <c r="A77" s="305" t="s">
        <v>15</v>
      </c>
      <c r="B77" s="819">
        <v>2457</v>
      </c>
      <c r="C77" s="814">
        <v>0.1221001221001221</v>
      </c>
      <c r="D77" s="588">
        <v>0.52910052910052907</v>
      </c>
      <c r="E77" s="588">
        <v>1.4245014245014245</v>
      </c>
      <c r="F77" s="588">
        <v>49.409849409849407</v>
      </c>
      <c r="G77" s="588">
        <v>97.680097680097674</v>
      </c>
      <c r="H77" s="801">
        <v>98.901098901098905</v>
      </c>
      <c r="I77" s="589"/>
      <c r="J77" s="589"/>
      <c r="K77" s="589"/>
      <c r="L77" s="14"/>
      <c r="M77" s="14"/>
      <c r="N77" s="14"/>
      <c r="O77" s="14"/>
      <c r="P77" s="14"/>
    </row>
    <row r="78" spans="1:16" ht="13">
      <c r="A78" s="303" t="s">
        <v>16</v>
      </c>
      <c r="B78" s="820">
        <v>464</v>
      </c>
      <c r="C78" s="815">
        <v>0.21551724137931033</v>
      </c>
      <c r="D78" s="591">
        <v>0.21551724137931033</v>
      </c>
      <c r="E78" s="591">
        <v>3.6637931034482754</v>
      </c>
      <c r="F78" s="591">
        <v>88.793103448275872</v>
      </c>
      <c r="G78" s="591">
        <v>99.137931034482762</v>
      </c>
      <c r="H78" s="802">
        <v>99.568965517241381</v>
      </c>
      <c r="I78" s="589"/>
      <c r="J78" s="589"/>
      <c r="K78" s="589"/>
      <c r="L78" s="14"/>
      <c r="M78" s="14"/>
      <c r="N78" s="14"/>
      <c r="O78" s="14"/>
      <c r="P78" s="14"/>
    </row>
    <row r="79" spans="1:16" ht="13">
      <c r="A79" s="305" t="s">
        <v>17</v>
      </c>
      <c r="B79" s="819">
        <v>2341</v>
      </c>
      <c r="C79" s="814">
        <v>0.93976932934643309</v>
      </c>
      <c r="D79" s="588">
        <v>72.960273387441262</v>
      </c>
      <c r="E79" s="588">
        <v>90.986757795813759</v>
      </c>
      <c r="F79" s="588">
        <v>98.376762067492535</v>
      </c>
      <c r="G79" s="588">
        <v>99.871849636907299</v>
      </c>
      <c r="H79" s="801">
        <v>100</v>
      </c>
      <c r="I79" s="589"/>
      <c r="J79" s="589"/>
      <c r="K79" s="589"/>
      <c r="L79" s="14"/>
      <c r="M79" s="14"/>
      <c r="N79" s="14"/>
      <c r="O79" s="14"/>
      <c r="P79" s="14"/>
    </row>
    <row r="80" spans="1:16" ht="13">
      <c r="A80" s="303" t="s">
        <v>18</v>
      </c>
      <c r="B80" s="820">
        <v>1418</v>
      </c>
      <c r="C80" s="815">
        <v>3.6671368124118473</v>
      </c>
      <c r="D80" s="591">
        <v>85.684062059238357</v>
      </c>
      <c r="E80" s="591">
        <v>97.038081805359667</v>
      </c>
      <c r="F80" s="591">
        <v>99.294781382228493</v>
      </c>
      <c r="G80" s="591">
        <v>99.717912552891391</v>
      </c>
      <c r="H80" s="802">
        <v>99.929478138222848</v>
      </c>
      <c r="I80" s="589"/>
      <c r="J80" s="589"/>
      <c r="K80" s="589"/>
      <c r="L80" s="14"/>
      <c r="M80" s="14"/>
      <c r="N80" s="14"/>
      <c r="O80" s="14"/>
      <c r="P80" s="14"/>
    </row>
    <row r="81" spans="1:16" ht="13">
      <c r="A81" s="305" t="s">
        <v>19</v>
      </c>
      <c r="B81" s="819">
        <v>1768</v>
      </c>
      <c r="C81" s="814">
        <v>0.22624434389140274</v>
      </c>
      <c r="D81" s="588">
        <v>3.2239819004524892</v>
      </c>
      <c r="E81" s="588">
        <v>7.2398190045248878</v>
      </c>
      <c r="F81" s="588">
        <v>64.592760180995484</v>
      </c>
      <c r="G81" s="588">
        <v>91.233031674208149</v>
      </c>
      <c r="H81" s="801">
        <v>98.133484162895925</v>
      </c>
      <c r="I81" s="589"/>
      <c r="J81" s="589"/>
      <c r="K81" s="589"/>
      <c r="L81" s="14"/>
      <c r="M81" s="14"/>
      <c r="N81" s="14"/>
      <c r="O81" s="14"/>
      <c r="P81" s="14"/>
    </row>
    <row r="82" spans="1:16" ht="13.5" thickBot="1">
      <c r="A82" s="308" t="s">
        <v>20</v>
      </c>
      <c r="B82" s="821">
        <v>1328</v>
      </c>
      <c r="C82" s="816">
        <v>0.75301204819277112</v>
      </c>
      <c r="D82" s="592">
        <v>70.105421686746979</v>
      </c>
      <c r="E82" s="592">
        <v>93.825301204819283</v>
      </c>
      <c r="F82" s="592">
        <v>99.472891566265062</v>
      </c>
      <c r="G82" s="592">
        <v>99.774096385542165</v>
      </c>
      <c r="H82" s="803">
        <v>99.924698795180717</v>
      </c>
      <c r="I82" s="589"/>
      <c r="J82" s="589"/>
      <c r="K82" s="589"/>
      <c r="L82" s="14"/>
      <c r="M82" s="14"/>
      <c r="N82" s="14"/>
      <c r="O82" s="14"/>
      <c r="P82" s="14"/>
    </row>
    <row r="83" spans="1:16" ht="13">
      <c r="A83" s="593" t="s">
        <v>26</v>
      </c>
      <c r="B83" s="653">
        <v>42700</v>
      </c>
      <c r="C83" s="804">
        <v>8.4309133489461355E-2</v>
      </c>
      <c r="D83" s="594">
        <v>1.4074941451990632</v>
      </c>
      <c r="E83" s="595">
        <v>3.6159250585480094</v>
      </c>
      <c r="F83" s="594">
        <v>51.391100702576111</v>
      </c>
      <c r="G83" s="595">
        <v>92.71896955503513</v>
      </c>
      <c r="H83" s="594">
        <v>98.52459016393442</v>
      </c>
      <c r="I83" s="589"/>
      <c r="J83" s="596"/>
      <c r="K83" s="589"/>
      <c r="L83" s="14"/>
      <c r="M83" s="14"/>
      <c r="N83" s="14"/>
      <c r="O83" s="14"/>
      <c r="P83" s="14"/>
    </row>
    <row r="84" spans="1:16" ht="13">
      <c r="A84" s="597" t="s">
        <v>25</v>
      </c>
      <c r="B84" s="654">
        <v>10170</v>
      </c>
      <c r="C84" s="804">
        <v>1.5732546705998034</v>
      </c>
      <c r="D84" s="594">
        <v>62.02556538839724</v>
      </c>
      <c r="E84" s="595">
        <v>77.767944936086536</v>
      </c>
      <c r="F84" s="594">
        <v>88.07276302851524</v>
      </c>
      <c r="G84" s="595">
        <v>93.647984267453296</v>
      </c>
      <c r="H84" s="594">
        <v>99.419862340216326</v>
      </c>
      <c r="I84" s="589"/>
      <c r="J84" s="596"/>
      <c r="K84" s="589"/>
      <c r="L84" s="14"/>
      <c r="M84" s="14"/>
      <c r="N84" s="14"/>
      <c r="O84" s="14"/>
      <c r="P84" s="14"/>
    </row>
    <row r="85" spans="1:16" ht="13.5" thickBot="1">
      <c r="A85" s="598" t="s">
        <v>24</v>
      </c>
      <c r="B85" s="655">
        <v>52870</v>
      </c>
      <c r="C85" s="805">
        <v>0.37072063552108947</v>
      </c>
      <c r="D85" s="599">
        <v>13.067902402118403</v>
      </c>
      <c r="E85" s="600">
        <v>17.879704936637033</v>
      </c>
      <c r="F85" s="599">
        <v>58.447134480801964</v>
      </c>
      <c r="G85" s="600">
        <v>92.897673538868915</v>
      </c>
      <c r="H85" s="599">
        <v>98.696803480234536</v>
      </c>
      <c r="I85" s="589"/>
      <c r="J85" s="596"/>
      <c r="K85" s="589"/>
      <c r="L85" s="14"/>
      <c r="M85" s="14"/>
      <c r="N85" s="14"/>
      <c r="O85" s="14"/>
      <c r="P85" s="14"/>
    </row>
    <row r="86" spans="1:16" ht="13">
      <c r="A86" s="1246" t="s">
        <v>595</v>
      </c>
      <c r="B86" s="1246"/>
      <c r="C86" s="1246"/>
      <c r="D86" s="1246"/>
      <c r="E86" s="1246"/>
      <c r="F86" s="1246"/>
      <c r="G86" s="1246"/>
      <c r="H86" s="1246"/>
      <c r="I86" s="351"/>
      <c r="J86" s="351"/>
      <c r="K86" s="70"/>
    </row>
    <row r="87" spans="1:16" ht="13">
      <c r="A87" s="1179" t="s">
        <v>593</v>
      </c>
      <c r="B87" s="1179"/>
      <c r="C87" s="1179"/>
      <c r="D87" s="1179"/>
      <c r="E87" s="1179"/>
      <c r="F87" s="1179"/>
      <c r="G87" s="1179"/>
      <c r="H87" s="1179"/>
      <c r="I87" s="351"/>
      <c r="J87" s="351"/>
      <c r="K87" s="70"/>
    </row>
    <row r="88" spans="1:16" ht="13">
      <c r="A88" s="1179" t="s">
        <v>134</v>
      </c>
      <c r="B88" s="1179"/>
      <c r="C88" s="1179"/>
      <c r="D88" s="1179"/>
      <c r="E88" s="1179"/>
      <c r="F88" s="1179"/>
      <c r="G88" s="1179"/>
      <c r="H88" s="1179"/>
      <c r="I88" s="351"/>
      <c r="J88" s="351"/>
      <c r="K88" s="70"/>
    </row>
    <row r="89" spans="1:16" ht="30" customHeight="1">
      <c r="A89" s="1066" t="s">
        <v>104</v>
      </c>
      <c r="B89" s="1066"/>
      <c r="C89" s="1066"/>
      <c r="D89" s="1066"/>
      <c r="E89" s="1066"/>
      <c r="F89" s="1066"/>
      <c r="G89" s="1066"/>
      <c r="H89" s="1066"/>
      <c r="I89" s="935"/>
      <c r="J89" s="935"/>
      <c r="K89" s="70"/>
    </row>
    <row r="90" spans="1:16" ht="13">
      <c r="A90" s="935"/>
      <c r="B90" s="935"/>
      <c r="C90" s="935"/>
      <c r="D90" s="935"/>
      <c r="E90" s="935"/>
      <c r="F90" s="935"/>
      <c r="G90" s="935"/>
      <c r="H90" s="935"/>
      <c r="I90" s="935"/>
      <c r="J90" s="935"/>
      <c r="K90" s="70"/>
    </row>
    <row r="91" spans="1:16" ht="14.5">
      <c r="A91" s="1089" t="s">
        <v>527</v>
      </c>
      <c r="B91" s="1089"/>
      <c r="C91" s="1089"/>
      <c r="D91" s="1089"/>
      <c r="E91" s="1089"/>
      <c r="F91" s="1089"/>
      <c r="G91" s="1089"/>
      <c r="H91" s="1089"/>
      <c r="I91" s="1089"/>
      <c r="J91" s="1089"/>
      <c r="K91" s="1089"/>
    </row>
    <row r="92" spans="1:16" ht="29.25" customHeight="1">
      <c r="A92" s="1041" t="s">
        <v>22</v>
      </c>
      <c r="B92" s="1247" t="s">
        <v>27</v>
      </c>
      <c r="C92" s="1090" t="s">
        <v>128</v>
      </c>
      <c r="D92" s="1093"/>
      <c r="E92" s="1093"/>
      <c r="F92" s="1093"/>
      <c r="G92" s="1093"/>
      <c r="H92" s="1093"/>
      <c r="I92" s="1093"/>
      <c r="J92" s="1093"/>
      <c r="K92" s="1093"/>
      <c r="L92" s="10"/>
    </row>
    <row r="93" spans="1:16" ht="14.5">
      <c r="A93" s="1041"/>
      <c r="B93" s="1247"/>
      <c r="C93" s="817" t="s">
        <v>119</v>
      </c>
      <c r="D93" s="800" t="s">
        <v>120</v>
      </c>
      <c r="E93" s="800" t="s">
        <v>121</v>
      </c>
      <c r="F93" s="800" t="s">
        <v>122</v>
      </c>
      <c r="G93" s="800" t="s">
        <v>123</v>
      </c>
      <c r="H93" s="800" t="s">
        <v>124</v>
      </c>
      <c r="I93" s="800" t="s">
        <v>125</v>
      </c>
      <c r="J93" s="800" t="s">
        <v>126</v>
      </c>
      <c r="K93" s="800" t="s">
        <v>127</v>
      </c>
      <c r="L93" s="10"/>
    </row>
    <row r="94" spans="1:16" ht="15" thickBot="1">
      <c r="A94" s="1042"/>
      <c r="B94" s="818" t="s">
        <v>3</v>
      </c>
      <c r="C94" s="1043" t="s">
        <v>29</v>
      </c>
      <c r="D94" s="1044"/>
      <c r="E94" s="1044"/>
      <c r="F94" s="1044"/>
      <c r="G94" s="1044"/>
      <c r="H94" s="1044"/>
      <c r="I94" s="1044"/>
      <c r="J94" s="1044"/>
      <c r="K94" s="1044"/>
      <c r="L94" s="10"/>
    </row>
    <row r="95" spans="1:16" ht="13">
      <c r="A95" s="305" t="s">
        <v>6</v>
      </c>
      <c r="B95" s="819">
        <v>8712</v>
      </c>
      <c r="C95" s="814">
        <v>70.603764921946734</v>
      </c>
      <c r="D95" s="588">
        <v>65.977961432506888</v>
      </c>
      <c r="E95" s="588">
        <v>63.406795224977039</v>
      </c>
      <c r="F95" s="588">
        <v>61.89164370982553</v>
      </c>
      <c r="G95" s="588">
        <v>48.301193755739213</v>
      </c>
      <c r="H95" s="588">
        <v>32.621671258034894</v>
      </c>
      <c r="I95" s="588">
        <v>7.1280991735537214</v>
      </c>
      <c r="J95" s="588">
        <v>3.1221303948576633</v>
      </c>
      <c r="K95" s="801">
        <v>0.52800734618915612</v>
      </c>
      <c r="L95" s="8"/>
    </row>
    <row r="96" spans="1:16" ht="13">
      <c r="A96" s="303" t="s">
        <v>7</v>
      </c>
      <c r="B96" s="820">
        <v>8594</v>
      </c>
      <c r="C96" s="815">
        <v>91.482429602047944</v>
      </c>
      <c r="D96" s="591">
        <v>89.259948801489415</v>
      </c>
      <c r="E96" s="591">
        <v>83.849197114265763</v>
      </c>
      <c r="F96" s="591">
        <v>80.300209448452406</v>
      </c>
      <c r="G96" s="591">
        <v>64.091226437049102</v>
      </c>
      <c r="H96" s="591">
        <v>40.493367465673721</v>
      </c>
      <c r="I96" s="591">
        <v>7.7612287642541418</v>
      </c>
      <c r="J96" s="591">
        <v>3.8864323946939692</v>
      </c>
      <c r="K96" s="802">
        <v>1.035606236909473</v>
      </c>
      <c r="L96" s="8"/>
    </row>
    <row r="97" spans="1:12" ht="13">
      <c r="A97" s="305" t="s">
        <v>8</v>
      </c>
      <c r="B97" s="819">
        <v>2600</v>
      </c>
      <c r="C97" s="814">
        <v>99.57692307692308</v>
      </c>
      <c r="D97" s="588">
        <v>99.538461538461533</v>
      </c>
      <c r="E97" s="588">
        <v>98.692307692307693</v>
      </c>
      <c r="F97" s="588">
        <v>98.230769230769226</v>
      </c>
      <c r="G97" s="588">
        <v>90.307692307692307</v>
      </c>
      <c r="H97" s="588">
        <v>74.5</v>
      </c>
      <c r="I97" s="588">
        <v>34.846153846153854</v>
      </c>
      <c r="J97" s="588">
        <v>21.769230769230774</v>
      </c>
      <c r="K97" s="801">
        <v>1.8846153846153868</v>
      </c>
      <c r="L97" s="8"/>
    </row>
    <row r="98" spans="1:12" ht="13">
      <c r="A98" s="303" t="s">
        <v>9</v>
      </c>
      <c r="B98" s="820">
        <v>1538</v>
      </c>
      <c r="C98" s="815">
        <v>99.674902470741216</v>
      </c>
      <c r="D98" s="591">
        <v>99.609882964889465</v>
      </c>
      <c r="E98" s="591">
        <v>98.959687906371911</v>
      </c>
      <c r="F98" s="591">
        <v>98.89466840052016</v>
      </c>
      <c r="G98" s="591">
        <v>96.618985695708716</v>
      </c>
      <c r="H98" s="591">
        <v>85.695708712613779</v>
      </c>
      <c r="I98" s="591">
        <v>29.388816644993497</v>
      </c>
      <c r="J98" s="591">
        <v>16.905071521456435</v>
      </c>
      <c r="K98" s="802">
        <v>3.315994798439533</v>
      </c>
      <c r="L98" s="8"/>
    </row>
    <row r="99" spans="1:12" ht="13">
      <c r="A99" s="305" t="s">
        <v>10</v>
      </c>
      <c r="B99" s="819">
        <v>431</v>
      </c>
      <c r="C99" s="814">
        <v>91.415313225058</v>
      </c>
      <c r="D99" s="588">
        <v>90.25522041763341</v>
      </c>
      <c r="E99" s="588">
        <v>82.134570765661252</v>
      </c>
      <c r="F99" s="588">
        <v>73.781902552204173</v>
      </c>
      <c r="G99" s="588">
        <v>40.603248259860791</v>
      </c>
      <c r="H99" s="588">
        <v>24.825986078886302</v>
      </c>
      <c r="I99" s="588">
        <v>3.712296983758705</v>
      </c>
      <c r="J99" s="588">
        <v>2.3201856148491942</v>
      </c>
      <c r="K99" s="801">
        <v>0</v>
      </c>
      <c r="L99" s="8"/>
    </row>
    <row r="100" spans="1:12" ht="13">
      <c r="A100" s="303" t="s">
        <v>11</v>
      </c>
      <c r="B100" s="820">
        <v>1099</v>
      </c>
      <c r="C100" s="815">
        <v>95.814376706096454</v>
      </c>
      <c r="D100" s="591">
        <v>95.268425841674244</v>
      </c>
      <c r="E100" s="591">
        <v>94.358507734303913</v>
      </c>
      <c r="F100" s="591">
        <v>93.266606005459508</v>
      </c>
      <c r="G100" s="591">
        <v>79.253867151956314</v>
      </c>
      <c r="H100" s="591">
        <v>75.614194722474977</v>
      </c>
      <c r="I100" s="591">
        <v>53.594176524112832</v>
      </c>
      <c r="J100" s="591">
        <v>44.222020018198357</v>
      </c>
      <c r="K100" s="802">
        <v>6.1874431301182824</v>
      </c>
      <c r="L100" s="8"/>
    </row>
    <row r="101" spans="1:12" ht="13">
      <c r="A101" s="305" t="s">
        <v>12</v>
      </c>
      <c r="B101" s="819">
        <v>4098</v>
      </c>
      <c r="C101" s="814">
        <v>94.826744753538307</v>
      </c>
      <c r="D101" s="588">
        <v>93.191800878477309</v>
      </c>
      <c r="E101" s="588">
        <v>88.116154221571492</v>
      </c>
      <c r="F101" s="588">
        <v>85.96876525134212</v>
      </c>
      <c r="G101" s="588">
        <v>75.744265495363592</v>
      </c>
      <c r="H101" s="588">
        <v>50.707662274280132</v>
      </c>
      <c r="I101" s="588">
        <v>6.1737432894094724</v>
      </c>
      <c r="J101" s="588">
        <v>3.9043435822352421</v>
      </c>
      <c r="K101" s="801">
        <v>1.0004880429477794</v>
      </c>
      <c r="L101" s="8"/>
    </row>
    <row r="102" spans="1:12" ht="13">
      <c r="A102" s="303" t="s">
        <v>21</v>
      </c>
      <c r="B102" s="820">
        <v>945</v>
      </c>
      <c r="C102" s="815">
        <v>99.470899470899468</v>
      </c>
      <c r="D102" s="591">
        <v>99.365079365079367</v>
      </c>
      <c r="E102" s="591">
        <v>99.365079365079367</v>
      </c>
      <c r="F102" s="591">
        <v>99.365079365079367</v>
      </c>
      <c r="G102" s="591">
        <v>99.047619047619051</v>
      </c>
      <c r="H102" s="591">
        <v>94.497354497354493</v>
      </c>
      <c r="I102" s="591">
        <v>43.06878306878307</v>
      </c>
      <c r="J102" s="591">
        <v>26.24338624338624</v>
      </c>
      <c r="K102" s="802">
        <v>4.2328042328042272</v>
      </c>
      <c r="L102" s="8"/>
    </row>
    <row r="103" spans="1:12" ht="13">
      <c r="A103" s="305" t="s">
        <v>13</v>
      </c>
      <c r="B103" s="819">
        <v>4915</v>
      </c>
      <c r="C103" s="814">
        <v>78.596134282807725</v>
      </c>
      <c r="D103" s="588">
        <v>75.686673448626649</v>
      </c>
      <c r="E103" s="588">
        <v>66.266531027466939</v>
      </c>
      <c r="F103" s="588">
        <v>62.624618514750765</v>
      </c>
      <c r="G103" s="588">
        <v>44.801627670396748</v>
      </c>
      <c r="H103" s="588">
        <v>30.172939979654117</v>
      </c>
      <c r="I103" s="588">
        <v>6.083418107833154</v>
      </c>
      <c r="J103" s="588">
        <v>3.1332655137334768</v>
      </c>
      <c r="K103" s="801">
        <v>0.85452695829094694</v>
      </c>
      <c r="L103" s="8"/>
    </row>
    <row r="104" spans="1:12" ht="13">
      <c r="A104" s="303" t="s">
        <v>14</v>
      </c>
      <c r="B104" s="820">
        <v>10162</v>
      </c>
      <c r="C104" s="815">
        <v>96.201535130879748</v>
      </c>
      <c r="D104" s="591">
        <v>94.312143278882104</v>
      </c>
      <c r="E104" s="591">
        <v>93.34776618775831</v>
      </c>
      <c r="F104" s="591">
        <v>93.013186380633726</v>
      </c>
      <c r="G104" s="591">
        <v>73.47962999409566</v>
      </c>
      <c r="H104" s="591">
        <v>19.750049202912805</v>
      </c>
      <c r="I104" s="591">
        <v>3.1293052548710847</v>
      </c>
      <c r="J104" s="591">
        <v>2.0370005904349568</v>
      </c>
      <c r="K104" s="802">
        <v>0.59043495374926636</v>
      </c>
      <c r="L104" s="8"/>
    </row>
    <row r="105" spans="1:12" ht="13">
      <c r="A105" s="305" t="s">
        <v>15</v>
      </c>
      <c r="B105" s="819">
        <v>2457</v>
      </c>
      <c r="C105" s="814">
        <v>97.964997964997963</v>
      </c>
      <c r="D105" s="588">
        <v>96.825396825396822</v>
      </c>
      <c r="E105" s="588">
        <v>96.418396418396412</v>
      </c>
      <c r="F105" s="588">
        <v>95.441595441595439</v>
      </c>
      <c r="G105" s="588">
        <v>70.858770858770868</v>
      </c>
      <c r="H105" s="588">
        <v>29.7924297924298</v>
      </c>
      <c r="I105" s="588">
        <v>3.6630036630036642</v>
      </c>
      <c r="J105" s="588">
        <v>1.5466015466015506</v>
      </c>
      <c r="K105" s="801">
        <v>0.44770044770045558</v>
      </c>
      <c r="L105" s="8"/>
    </row>
    <row r="106" spans="1:12" ht="13">
      <c r="A106" s="303" t="s">
        <v>16</v>
      </c>
      <c r="B106" s="820">
        <v>464</v>
      </c>
      <c r="C106" s="815">
        <v>98.060344827586206</v>
      </c>
      <c r="D106" s="591">
        <v>97.629310344827587</v>
      </c>
      <c r="E106" s="591">
        <v>96.33620689655173</v>
      </c>
      <c r="F106" s="591">
        <v>96.120689655172413</v>
      </c>
      <c r="G106" s="591">
        <v>93.75</v>
      </c>
      <c r="H106" s="591">
        <v>88.793103448275858</v>
      </c>
      <c r="I106" s="591">
        <v>12.068965517241381</v>
      </c>
      <c r="J106" s="591">
        <v>9.698275862068968</v>
      </c>
      <c r="K106" s="802">
        <v>1.9396551724137936</v>
      </c>
      <c r="L106" s="8"/>
    </row>
    <row r="107" spans="1:12" ht="13">
      <c r="A107" s="305" t="s">
        <v>17</v>
      </c>
      <c r="B107" s="819">
        <v>2341</v>
      </c>
      <c r="C107" s="814">
        <v>99.957283212302428</v>
      </c>
      <c r="D107" s="588">
        <v>99.957283212302428</v>
      </c>
      <c r="E107" s="588">
        <v>99.871849636907299</v>
      </c>
      <c r="F107" s="588">
        <v>99.658265698419484</v>
      </c>
      <c r="G107" s="588">
        <v>96.753524134985042</v>
      </c>
      <c r="H107" s="588">
        <v>71.678769756514313</v>
      </c>
      <c r="I107" s="588">
        <v>16.488680051260147</v>
      </c>
      <c r="J107" s="588">
        <v>6.8774028193079886</v>
      </c>
      <c r="K107" s="801">
        <v>1.5378043571123499</v>
      </c>
      <c r="L107" s="8"/>
    </row>
    <row r="108" spans="1:12" ht="13">
      <c r="A108" s="303" t="s">
        <v>18</v>
      </c>
      <c r="B108" s="820">
        <v>1418</v>
      </c>
      <c r="C108" s="815">
        <v>99.788434414668544</v>
      </c>
      <c r="D108" s="591">
        <v>99.788434414668544</v>
      </c>
      <c r="E108" s="591">
        <v>99.647390691114239</v>
      </c>
      <c r="F108" s="591">
        <v>99.576868829337101</v>
      </c>
      <c r="G108" s="591">
        <v>98.307475317348377</v>
      </c>
      <c r="H108" s="591">
        <v>84.414668547249647</v>
      </c>
      <c r="I108" s="591">
        <v>20.380818053596613</v>
      </c>
      <c r="J108" s="591">
        <v>15.16220028208744</v>
      </c>
      <c r="K108" s="802">
        <v>1.8335684062059272</v>
      </c>
      <c r="L108" s="8"/>
    </row>
    <row r="109" spans="1:12" ht="13">
      <c r="A109" s="305" t="s">
        <v>19</v>
      </c>
      <c r="B109" s="819">
        <v>1768</v>
      </c>
      <c r="C109" s="814">
        <v>81.165158371040718</v>
      </c>
      <c r="D109" s="588">
        <v>79.468325791855207</v>
      </c>
      <c r="E109" s="588">
        <v>69.400452488687776</v>
      </c>
      <c r="F109" s="588">
        <v>64.988687782805442</v>
      </c>
      <c r="G109" s="588">
        <v>42.929864253393667</v>
      </c>
      <c r="H109" s="588">
        <v>37.386877828054295</v>
      </c>
      <c r="I109" s="588">
        <v>7.4095022624434392</v>
      </c>
      <c r="J109" s="588">
        <v>4.0158371040723893</v>
      </c>
      <c r="K109" s="801">
        <v>1.1877828054298618</v>
      </c>
      <c r="L109" s="8"/>
    </row>
    <row r="110" spans="1:12" ht="13.5" thickBot="1">
      <c r="A110" s="308" t="s">
        <v>20</v>
      </c>
      <c r="B110" s="821">
        <v>1328</v>
      </c>
      <c r="C110" s="816">
        <v>100</v>
      </c>
      <c r="D110" s="592">
        <v>99.924698795180717</v>
      </c>
      <c r="E110" s="592">
        <v>99.849397590361448</v>
      </c>
      <c r="F110" s="592">
        <v>99.849397590361448</v>
      </c>
      <c r="G110" s="592">
        <v>97.515060240963862</v>
      </c>
      <c r="H110" s="592">
        <v>75.602409638554221</v>
      </c>
      <c r="I110" s="592">
        <v>13.930722891566262</v>
      </c>
      <c r="J110" s="592">
        <v>5.9487951807228825</v>
      </c>
      <c r="K110" s="803">
        <v>0.45180722891565495</v>
      </c>
      <c r="L110" s="8"/>
    </row>
    <row r="111" spans="1:12" ht="13">
      <c r="A111" s="593" t="s">
        <v>26</v>
      </c>
      <c r="B111" s="653">
        <v>42700</v>
      </c>
      <c r="C111" s="804">
        <v>87.311475409836063</v>
      </c>
      <c r="D111" s="595">
        <v>84.812646370023415</v>
      </c>
      <c r="E111" s="594">
        <v>80.838407494145201</v>
      </c>
      <c r="F111" s="595">
        <v>78.75644028103045</v>
      </c>
      <c r="G111" s="594">
        <v>61.99063231850117</v>
      </c>
      <c r="H111" s="595">
        <v>34.269320843091336</v>
      </c>
      <c r="I111" s="594">
        <v>7.1194379391100711</v>
      </c>
      <c r="J111" s="595">
        <v>4.1615925058547987</v>
      </c>
      <c r="K111" s="594">
        <v>0.90632318501171483</v>
      </c>
      <c r="L111" s="8"/>
    </row>
    <row r="112" spans="1:12" ht="13">
      <c r="A112" s="311" t="s">
        <v>25</v>
      </c>
      <c r="B112" s="654">
        <v>10170</v>
      </c>
      <c r="C112" s="804">
        <v>99.754178957718779</v>
      </c>
      <c r="D112" s="595">
        <v>99.714847590953781</v>
      </c>
      <c r="E112" s="594">
        <v>99.35103244837758</v>
      </c>
      <c r="F112" s="595">
        <v>99.164208456243855</v>
      </c>
      <c r="G112" s="594">
        <v>95.614552605703054</v>
      </c>
      <c r="H112" s="595">
        <v>78.928220255653883</v>
      </c>
      <c r="I112" s="594">
        <v>25.811209439528028</v>
      </c>
      <c r="J112" s="595">
        <v>15.034414945919366</v>
      </c>
      <c r="K112" s="594">
        <v>2.0452310717797388</v>
      </c>
      <c r="L112" s="8"/>
    </row>
    <row r="113" spans="1:33" ht="13.5" thickBot="1">
      <c r="A113" s="312" t="s">
        <v>24</v>
      </c>
      <c r="B113" s="655">
        <v>52870</v>
      </c>
      <c r="C113" s="805">
        <v>89.704936637034237</v>
      </c>
      <c r="D113" s="600">
        <v>87.679213164365422</v>
      </c>
      <c r="E113" s="599">
        <v>84.39947039909211</v>
      </c>
      <c r="F113" s="600">
        <v>82.682050312086247</v>
      </c>
      <c r="G113" s="599">
        <v>68.458483071685265</v>
      </c>
      <c r="H113" s="600">
        <v>42.859844902591263</v>
      </c>
      <c r="I113" s="599">
        <v>10.714961225647812</v>
      </c>
      <c r="J113" s="600">
        <v>6.2530735766975596</v>
      </c>
      <c r="K113" s="599">
        <v>1.1254019292604482</v>
      </c>
      <c r="L113" s="8"/>
    </row>
    <row r="114" spans="1:33">
      <c r="A114" s="1246" t="s">
        <v>595</v>
      </c>
      <c r="B114" s="1246"/>
      <c r="C114" s="1246"/>
      <c r="D114" s="1246"/>
      <c r="E114" s="1246"/>
      <c r="F114" s="1246"/>
      <c r="G114" s="1246"/>
      <c r="H114" s="1246"/>
      <c r="I114" s="1246"/>
      <c r="J114" s="1246"/>
      <c r="K114" s="1246"/>
    </row>
    <row r="115" spans="1:33">
      <c r="A115" s="1179" t="s">
        <v>594</v>
      </c>
      <c r="B115" s="1179"/>
      <c r="C115" s="1179"/>
      <c r="D115" s="1179"/>
      <c r="E115" s="1179"/>
      <c r="F115" s="1179"/>
      <c r="G115" s="1179"/>
      <c r="H115" s="1179"/>
      <c r="I115" s="1179"/>
      <c r="J115" s="1179"/>
      <c r="K115" s="1179"/>
    </row>
    <row r="116" spans="1:33">
      <c r="A116" s="1249" t="s">
        <v>132</v>
      </c>
      <c r="B116" s="1249"/>
      <c r="C116" s="1249"/>
      <c r="D116" s="1249"/>
      <c r="E116" s="1249"/>
      <c r="F116" s="1249"/>
      <c r="G116" s="1249"/>
      <c r="H116" s="1249"/>
      <c r="I116" s="1249"/>
      <c r="J116" s="1249"/>
      <c r="K116" s="1249"/>
    </row>
    <row r="117" spans="1:33">
      <c r="A117" s="1249" t="s">
        <v>133</v>
      </c>
      <c r="B117" s="1249"/>
      <c r="C117" s="1249"/>
      <c r="D117" s="1249"/>
      <c r="E117" s="1249"/>
      <c r="F117" s="1249"/>
      <c r="G117" s="1249"/>
      <c r="H117" s="1249"/>
      <c r="I117" s="1249"/>
      <c r="J117" s="1249"/>
      <c r="K117" s="1249"/>
    </row>
    <row r="118" spans="1:33" ht="30" customHeight="1">
      <c r="A118" s="1066" t="s">
        <v>105</v>
      </c>
      <c r="B118" s="1066"/>
      <c r="C118" s="1066"/>
      <c r="D118" s="1066"/>
      <c r="E118" s="1066"/>
      <c r="F118" s="1066"/>
      <c r="G118" s="1066"/>
      <c r="H118" s="1066"/>
      <c r="I118" s="1066"/>
      <c r="J118" s="1066"/>
      <c r="K118" s="1066"/>
    </row>
    <row r="119" spans="1:33">
      <c r="A119" s="935"/>
      <c r="B119" s="935"/>
      <c r="C119" s="935"/>
      <c r="D119" s="935"/>
      <c r="E119" s="935"/>
      <c r="F119" s="935"/>
      <c r="G119" s="935"/>
      <c r="H119" s="935"/>
      <c r="I119" s="935"/>
      <c r="J119" s="935"/>
      <c r="K119" s="935"/>
    </row>
    <row r="120" spans="1:33" ht="23.5">
      <c r="A120" s="1252">
        <v>2019</v>
      </c>
      <c r="B120" s="1252"/>
      <c r="C120" s="1252"/>
      <c r="D120" s="1252"/>
      <c r="E120" s="1252"/>
      <c r="F120" s="1252"/>
      <c r="G120" s="1252"/>
      <c r="H120" s="1252"/>
      <c r="I120" s="1252"/>
      <c r="J120" s="1252"/>
      <c r="K120" s="1252"/>
    </row>
    <row r="121" spans="1:33" ht="13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33" ht="14.5">
      <c r="A122" s="1089" t="s">
        <v>528</v>
      </c>
      <c r="B122" s="1089"/>
      <c r="C122" s="1089"/>
      <c r="D122" s="1089"/>
      <c r="E122" s="1089"/>
      <c r="F122" s="1089"/>
      <c r="G122" s="1089"/>
      <c r="H122" s="1089"/>
      <c r="I122" s="1089"/>
      <c r="J122" s="1089"/>
      <c r="K122" s="70"/>
    </row>
    <row r="123" spans="1:33" ht="24.75" customHeight="1">
      <c r="A123" s="1041" t="s">
        <v>22</v>
      </c>
      <c r="B123" s="1248" t="s">
        <v>27</v>
      </c>
      <c r="C123" s="1090" t="s">
        <v>64</v>
      </c>
      <c r="D123" s="1093"/>
      <c r="E123" s="1093"/>
      <c r="F123" s="1093"/>
      <c r="G123" s="1093"/>
      <c r="H123" s="1093"/>
      <c r="I123" s="1093"/>
      <c r="J123" s="1093"/>
      <c r="K123" s="70"/>
    </row>
    <row r="124" spans="1:33" ht="34.5" customHeight="1">
      <c r="A124" s="1041"/>
      <c r="B124" s="1248"/>
      <c r="C124" s="770" t="s">
        <v>144</v>
      </c>
      <c r="D124" s="809" t="s">
        <v>145</v>
      </c>
      <c r="E124" s="809" t="s">
        <v>146</v>
      </c>
      <c r="F124" s="809" t="s">
        <v>147</v>
      </c>
      <c r="G124" s="809" t="s">
        <v>148</v>
      </c>
      <c r="H124" s="809" t="s">
        <v>149</v>
      </c>
      <c r="I124" s="809" t="s">
        <v>150</v>
      </c>
      <c r="J124" s="809" t="s">
        <v>28</v>
      </c>
      <c r="K124" s="602"/>
    </row>
    <row r="125" spans="1:33" ht="15" thickBot="1">
      <c r="A125" s="1042"/>
      <c r="B125" s="829" t="s">
        <v>3</v>
      </c>
      <c r="C125" s="1043" t="s">
        <v>29</v>
      </c>
      <c r="D125" s="1044"/>
      <c r="E125" s="1044"/>
      <c r="F125" s="1044"/>
      <c r="G125" s="1044"/>
      <c r="H125" s="1044"/>
      <c r="I125" s="1044"/>
      <c r="J125" s="1044"/>
      <c r="K125" s="70"/>
    </row>
    <row r="126" spans="1:33" ht="13">
      <c r="A126" s="305" t="s">
        <v>6</v>
      </c>
      <c r="B126" s="828">
        <v>8712</v>
      </c>
      <c r="C126" s="814">
        <v>0.1147842056932966</v>
      </c>
      <c r="D126" s="588">
        <v>0.4935720844811754</v>
      </c>
      <c r="E126" s="588">
        <v>0.52800734618916434</v>
      </c>
      <c r="F126" s="588">
        <v>3.5468319559228649</v>
      </c>
      <c r="G126" s="588">
        <v>4.5110192837465561</v>
      </c>
      <c r="H126" s="588">
        <v>40.920569329660239</v>
      </c>
      <c r="I126" s="588">
        <v>47.601010101010097</v>
      </c>
      <c r="J126" s="801">
        <v>91.55188246097336</v>
      </c>
      <c r="K126" s="70"/>
      <c r="L126" s="18"/>
      <c r="M126" s="18"/>
      <c r="N126" s="18"/>
      <c r="O126" s="18"/>
      <c r="P126" s="18"/>
      <c r="Q126" s="18"/>
      <c r="R126" s="18"/>
      <c r="S126" s="18"/>
      <c r="T126" s="18"/>
      <c r="U126" s="10"/>
      <c r="V126" s="18"/>
      <c r="W126" s="18"/>
      <c r="X126" s="18"/>
      <c r="Y126" s="18"/>
      <c r="Z126" s="18"/>
      <c r="AA126" s="14"/>
      <c r="AB126" s="14"/>
      <c r="AC126" s="14"/>
      <c r="AD126" s="14"/>
      <c r="AE126" s="14"/>
      <c r="AF126" s="14"/>
      <c r="AG126" s="14"/>
    </row>
    <row r="127" spans="1:33" ht="13">
      <c r="A127" s="303" t="s">
        <v>7</v>
      </c>
      <c r="B127" s="820">
        <v>8594</v>
      </c>
      <c r="C127" s="815">
        <v>0.12799627647195719</v>
      </c>
      <c r="D127" s="591">
        <v>0.5585292064230859</v>
      </c>
      <c r="E127" s="591">
        <v>0.77961368396555741</v>
      </c>
      <c r="F127" s="591">
        <v>4.2936932743774729</v>
      </c>
      <c r="G127" s="591">
        <v>6.8187107284151738</v>
      </c>
      <c r="H127" s="591">
        <v>59.529904584593908</v>
      </c>
      <c r="I127" s="591">
        <v>68.966720968117286</v>
      </c>
      <c r="J127" s="802">
        <v>94.170351407959046</v>
      </c>
      <c r="K127" s="70"/>
      <c r="L127" s="18"/>
      <c r="M127" s="18"/>
      <c r="N127" s="18"/>
      <c r="O127" s="18"/>
      <c r="P127" s="18"/>
      <c r="Q127" s="18"/>
      <c r="R127" s="18"/>
      <c r="S127" s="18"/>
      <c r="T127" s="18"/>
      <c r="U127" s="10"/>
      <c r="V127" s="18"/>
      <c r="W127" s="18"/>
      <c r="X127" s="18"/>
      <c r="Y127" s="18"/>
      <c r="Z127" s="18"/>
      <c r="AA127" s="14"/>
      <c r="AB127" s="14"/>
      <c r="AC127" s="14"/>
      <c r="AD127" s="14"/>
      <c r="AE127" s="14"/>
      <c r="AF127" s="14"/>
      <c r="AG127" s="14"/>
    </row>
    <row r="128" spans="1:33" ht="13">
      <c r="A128" s="305" t="s">
        <v>8</v>
      </c>
      <c r="B128" s="819">
        <v>2600</v>
      </c>
      <c r="C128" s="814">
        <v>0.26923076923076922</v>
      </c>
      <c r="D128" s="588">
        <v>26.73076923076923</v>
      </c>
      <c r="E128" s="588">
        <v>26.884615384615383</v>
      </c>
      <c r="F128" s="588">
        <v>34.692307692307693</v>
      </c>
      <c r="G128" s="588">
        <v>34.92307692307692</v>
      </c>
      <c r="H128" s="588">
        <v>57.846153846153847</v>
      </c>
      <c r="I128" s="588">
        <v>58.461538461538467</v>
      </c>
      <c r="J128" s="801">
        <v>76.730769230769241</v>
      </c>
      <c r="K128" s="70"/>
      <c r="L128" s="18"/>
      <c r="M128" s="18"/>
      <c r="N128" s="18"/>
      <c r="O128" s="18"/>
      <c r="P128" s="18"/>
      <c r="Q128" s="18"/>
      <c r="R128" s="18"/>
      <c r="S128" s="18"/>
      <c r="T128" s="18"/>
      <c r="U128" s="10"/>
      <c r="V128" s="18"/>
      <c r="W128" s="18"/>
      <c r="X128" s="18"/>
      <c r="Y128" s="18"/>
      <c r="Z128" s="18"/>
      <c r="AA128" s="14"/>
      <c r="AB128" s="14"/>
      <c r="AC128" s="14"/>
      <c r="AD128" s="14"/>
      <c r="AE128" s="14"/>
      <c r="AF128" s="14"/>
      <c r="AG128" s="14"/>
    </row>
    <row r="129" spans="1:33" ht="13">
      <c r="A129" s="303" t="s">
        <v>9</v>
      </c>
      <c r="B129" s="820">
        <v>1538</v>
      </c>
      <c r="C129" s="815">
        <v>4.746423927178153</v>
      </c>
      <c r="D129" s="591">
        <v>70.80624187256177</v>
      </c>
      <c r="E129" s="591">
        <v>72.431729518855661</v>
      </c>
      <c r="F129" s="591">
        <v>88.491547464239275</v>
      </c>
      <c r="G129" s="591">
        <v>89.076723016905063</v>
      </c>
      <c r="H129" s="591">
        <v>96.553966189856951</v>
      </c>
      <c r="I129" s="591">
        <v>96.749024707412218</v>
      </c>
      <c r="J129" s="802">
        <v>98.504551365409625</v>
      </c>
      <c r="K129" s="7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C129" s="14"/>
      <c r="AD129" s="14"/>
      <c r="AE129" s="14"/>
      <c r="AF129" s="14"/>
      <c r="AG129" s="14"/>
    </row>
    <row r="130" spans="1:33" ht="13">
      <c r="A130" s="305" t="s">
        <v>10</v>
      </c>
      <c r="B130" s="819">
        <v>431</v>
      </c>
      <c r="C130" s="814">
        <v>0</v>
      </c>
      <c r="D130" s="588">
        <v>0.46403712296983757</v>
      </c>
      <c r="E130" s="588">
        <v>0.46403712296983757</v>
      </c>
      <c r="F130" s="588">
        <v>3.0162412993039442</v>
      </c>
      <c r="G130" s="588">
        <v>5.1044083526682131</v>
      </c>
      <c r="H130" s="588">
        <v>42.691415313225058</v>
      </c>
      <c r="I130" s="588">
        <v>45.475638051044079</v>
      </c>
      <c r="J130" s="801">
        <v>71.925754060324834</v>
      </c>
      <c r="K130" s="7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C130" s="14"/>
      <c r="AD130" s="14"/>
      <c r="AE130" s="14"/>
      <c r="AF130" s="14"/>
      <c r="AG130" s="14"/>
    </row>
    <row r="131" spans="1:33" ht="13">
      <c r="A131" s="303" t="s">
        <v>11</v>
      </c>
      <c r="B131" s="820">
        <v>1099</v>
      </c>
      <c r="C131" s="815">
        <v>1.2738853503184715</v>
      </c>
      <c r="D131" s="591">
        <v>28.571428571428569</v>
      </c>
      <c r="E131" s="591">
        <v>28.753412192902637</v>
      </c>
      <c r="F131" s="591">
        <v>32.120109190172883</v>
      </c>
      <c r="G131" s="591">
        <v>32.848043676069153</v>
      </c>
      <c r="H131" s="591">
        <v>65.150136487716111</v>
      </c>
      <c r="I131" s="591">
        <v>65.514103730664246</v>
      </c>
      <c r="J131" s="802">
        <v>80.345768880800733</v>
      </c>
      <c r="K131" s="7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C131" s="14"/>
      <c r="AD131" s="14"/>
      <c r="AE131" s="14"/>
      <c r="AF131" s="14"/>
      <c r="AG131" s="14"/>
    </row>
    <row r="132" spans="1:33" ht="13">
      <c r="A132" s="305" t="s">
        <v>12</v>
      </c>
      <c r="B132" s="819">
        <v>4098</v>
      </c>
      <c r="C132" s="814">
        <v>7.320644216691069E-2</v>
      </c>
      <c r="D132" s="588">
        <v>0.39043435822352368</v>
      </c>
      <c r="E132" s="588">
        <v>0.43923865300146414</v>
      </c>
      <c r="F132" s="588">
        <v>1.4153245485602732</v>
      </c>
      <c r="G132" s="588">
        <v>2.4646168862859934</v>
      </c>
      <c r="H132" s="588">
        <v>49.194729136163986</v>
      </c>
      <c r="I132" s="588">
        <v>55.319668130795506</v>
      </c>
      <c r="J132" s="801">
        <v>94.070278184480244</v>
      </c>
      <c r="K132" s="7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C132" s="14"/>
      <c r="AD132" s="14"/>
      <c r="AE132" s="14"/>
      <c r="AF132" s="14"/>
      <c r="AG132" s="14"/>
    </row>
    <row r="133" spans="1:33" ht="13">
      <c r="A133" s="303" t="s">
        <v>21</v>
      </c>
      <c r="B133" s="820">
        <v>945</v>
      </c>
      <c r="C133" s="815">
        <v>5.7142857142857144</v>
      </c>
      <c r="D133" s="591">
        <v>71.005291005290999</v>
      </c>
      <c r="E133" s="591">
        <v>73.439153439153444</v>
      </c>
      <c r="F133" s="591">
        <v>94.708994708994709</v>
      </c>
      <c r="G133" s="591">
        <v>95.449735449735456</v>
      </c>
      <c r="H133" s="591">
        <v>99.047619047619051</v>
      </c>
      <c r="I133" s="591">
        <v>99.047619047619051</v>
      </c>
      <c r="J133" s="802">
        <v>99.153439153439152</v>
      </c>
      <c r="K133" s="70"/>
      <c r="AC133" s="14"/>
      <c r="AD133" s="14"/>
      <c r="AE133" s="14"/>
      <c r="AF133" s="14"/>
      <c r="AG133" s="14"/>
    </row>
    <row r="134" spans="1:33" ht="13">
      <c r="A134" s="305" t="s">
        <v>13</v>
      </c>
      <c r="B134" s="819">
        <v>4915</v>
      </c>
      <c r="C134" s="814">
        <v>0.3051881993896236</v>
      </c>
      <c r="D134" s="588">
        <v>1.0986775178026451</v>
      </c>
      <c r="E134" s="588">
        <v>1.119023397761953</v>
      </c>
      <c r="F134" s="588">
        <v>2.6856561546286879</v>
      </c>
      <c r="G134" s="588">
        <v>3.2349949135300102</v>
      </c>
      <c r="H134" s="588">
        <v>44.577822990844354</v>
      </c>
      <c r="I134" s="588">
        <v>46.65310274669379</v>
      </c>
      <c r="J134" s="801">
        <v>86.693794506612406</v>
      </c>
      <c r="K134" s="70"/>
      <c r="AC134" s="14"/>
      <c r="AD134" s="14"/>
      <c r="AE134" s="14"/>
      <c r="AF134" s="14"/>
      <c r="AG134" s="14"/>
    </row>
    <row r="135" spans="1:33" ht="13">
      <c r="A135" s="303" t="s">
        <v>14</v>
      </c>
      <c r="B135" s="820">
        <v>10162</v>
      </c>
      <c r="C135" s="815">
        <v>4.9202912812438493E-2</v>
      </c>
      <c r="D135" s="591">
        <v>0.52155087581184811</v>
      </c>
      <c r="E135" s="591">
        <v>0.57075378862428661</v>
      </c>
      <c r="F135" s="591">
        <v>1.308797480810864</v>
      </c>
      <c r="G135" s="591">
        <v>2.519189135996851</v>
      </c>
      <c r="H135" s="591">
        <v>53.296595158433377</v>
      </c>
      <c r="I135" s="591">
        <v>68.28380240110215</v>
      </c>
      <c r="J135" s="802">
        <v>95.847274158630185</v>
      </c>
      <c r="K135" s="70"/>
      <c r="AC135" s="14"/>
      <c r="AD135" s="14"/>
      <c r="AE135" s="14"/>
      <c r="AF135" s="14"/>
      <c r="AG135" s="14"/>
    </row>
    <row r="136" spans="1:33" ht="13">
      <c r="A136" s="305" t="s">
        <v>15</v>
      </c>
      <c r="B136" s="819">
        <v>2457</v>
      </c>
      <c r="C136" s="814">
        <v>0.20350020350020348</v>
      </c>
      <c r="D136" s="588">
        <v>0.52910052910052907</v>
      </c>
      <c r="E136" s="588">
        <v>0.56980056980056981</v>
      </c>
      <c r="F136" s="588">
        <v>1.4245014245014245</v>
      </c>
      <c r="G136" s="588">
        <v>2.7676027676027677</v>
      </c>
      <c r="H136" s="588">
        <v>49.409849409849407</v>
      </c>
      <c r="I136" s="588">
        <v>72.608872608872616</v>
      </c>
      <c r="J136" s="801">
        <v>97.680097680097674</v>
      </c>
      <c r="K136" s="70"/>
      <c r="AC136" s="14"/>
      <c r="AD136" s="14"/>
      <c r="AE136" s="14"/>
      <c r="AF136" s="14"/>
      <c r="AG136" s="14"/>
    </row>
    <row r="137" spans="1:33" ht="13">
      <c r="A137" s="303" t="s">
        <v>16</v>
      </c>
      <c r="B137" s="820">
        <v>464</v>
      </c>
      <c r="C137" s="815">
        <v>0.21551724137931033</v>
      </c>
      <c r="D137" s="591">
        <v>0.21551724137931033</v>
      </c>
      <c r="E137" s="591">
        <v>0.21551724137931033</v>
      </c>
      <c r="F137" s="591">
        <v>3.6637931034482754</v>
      </c>
      <c r="G137" s="591">
        <v>4.7413793103448274</v>
      </c>
      <c r="H137" s="591">
        <v>88.793103448275872</v>
      </c>
      <c r="I137" s="591">
        <v>91.810344827586206</v>
      </c>
      <c r="J137" s="802">
        <v>99.137931034482762</v>
      </c>
      <c r="K137" s="70"/>
      <c r="AC137" s="14"/>
      <c r="AD137" s="14"/>
      <c r="AE137" s="14"/>
      <c r="AF137" s="14"/>
      <c r="AG137" s="14"/>
    </row>
    <row r="138" spans="1:33" ht="13">
      <c r="A138" s="305" t="s">
        <v>17</v>
      </c>
      <c r="B138" s="819">
        <v>2341</v>
      </c>
      <c r="C138" s="814">
        <v>2.1785561725758225</v>
      </c>
      <c r="D138" s="588">
        <v>72.960273387441262</v>
      </c>
      <c r="E138" s="588">
        <v>74.839812046134142</v>
      </c>
      <c r="F138" s="588">
        <v>90.986757795813759</v>
      </c>
      <c r="G138" s="588">
        <v>91.670226398974791</v>
      </c>
      <c r="H138" s="588">
        <v>98.376762067492535</v>
      </c>
      <c r="I138" s="588">
        <v>98.419478855190093</v>
      </c>
      <c r="J138" s="801">
        <v>99.871849636907299</v>
      </c>
      <c r="K138" s="70"/>
      <c r="M138" s="14"/>
      <c r="N138" s="14"/>
      <c r="O138" s="14"/>
      <c r="P138" s="14"/>
      <c r="Q138" s="14"/>
      <c r="R138" s="14"/>
      <c r="S138" s="14"/>
      <c r="T138" s="14"/>
      <c r="U138" s="14"/>
      <c r="AC138" s="14"/>
      <c r="AD138" s="14"/>
      <c r="AE138" s="14"/>
      <c r="AF138" s="14"/>
      <c r="AG138" s="14"/>
    </row>
    <row r="139" spans="1:33" ht="13">
      <c r="A139" s="303" t="s">
        <v>18</v>
      </c>
      <c r="B139" s="820">
        <v>1418</v>
      </c>
      <c r="C139" s="815">
        <v>6.2059238363892808</v>
      </c>
      <c r="D139" s="591">
        <v>85.684062059238357</v>
      </c>
      <c r="E139" s="591">
        <v>86.600846262341321</v>
      </c>
      <c r="F139" s="591">
        <v>97.038081805359667</v>
      </c>
      <c r="G139" s="591">
        <v>97.249647390691123</v>
      </c>
      <c r="H139" s="591">
        <v>99.294781382228493</v>
      </c>
      <c r="I139" s="591">
        <v>99.294781382228493</v>
      </c>
      <c r="J139" s="802">
        <v>99.717912552891391</v>
      </c>
      <c r="K139" s="70"/>
      <c r="M139" s="14"/>
      <c r="N139" s="14"/>
      <c r="O139" s="14"/>
      <c r="P139" s="14"/>
      <c r="Q139" s="14"/>
      <c r="R139" s="14"/>
      <c r="S139" s="14"/>
      <c r="T139" s="14"/>
      <c r="U139" s="14"/>
      <c r="AC139" s="14"/>
      <c r="AD139" s="14"/>
      <c r="AE139" s="14"/>
      <c r="AF139" s="14"/>
      <c r="AG139" s="14"/>
    </row>
    <row r="140" spans="1:33" ht="13">
      <c r="A140" s="305" t="s">
        <v>19</v>
      </c>
      <c r="B140" s="819">
        <v>1768</v>
      </c>
      <c r="C140" s="814">
        <v>0.84841628959276016</v>
      </c>
      <c r="D140" s="588">
        <v>3.2239819004524892</v>
      </c>
      <c r="E140" s="588">
        <v>3.2239819004524892</v>
      </c>
      <c r="F140" s="588">
        <v>7.2398190045248878</v>
      </c>
      <c r="G140" s="588">
        <v>8.9366515837104075</v>
      </c>
      <c r="H140" s="588">
        <v>64.592760180995484</v>
      </c>
      <c r="I140" s="588">
        <v>66.402714932126699</v>
      </c>
      <c r="J140" s="801">
        <v>91.233031674208149</v>
      </c>
      <c r="K140" s="70"/>
      <c r="M140" s="14"/>
      <c r="N140" s="14"/>
      <c r="O140" s="14"/>
      <c r="P140" s="14"/>
      <c r="Q140" s="14"/>
      <c r="R140" s="14"/>
      <c r="S140" s="14"/>
      <c r="T140" s="14"/>
      <c r="U140" s="14"/>
      <c r="AC140" s="14"/>
      <c r="AD140" s="14"/>
      <c r="AE140" s="14"/>
      <c r="AF140" s="14"/>
      <c r="AG140" s="14"/>
    </row>
    <row r="141" spans="1:33" ht="13.5" thickBot="1">
      <c r="A141" s="308" t="s">
        <v>20</v>
      </c>
      <c r="B141" s="821">
        <v>1328</v>
      </c>
      <c r="C141" s="816">
        <v>1.8825301204819278</v>
      </c>
      <c r="D141" s="592">
        <v>70.105421686746979</v>
      </c>
      <c r="E141" s="592">
        <v>74.021084337349393</v>
      </c>
      <c r="F141" s="592">
        <v>93.825301204819283</v>
      </c>
      <c r="G141" s="592">
        <v>95.256024096385545</v>
      </c>
      <c r="H141" s="592">
        <v>99.472891566265062</v>
      </c>
      <c r="I141" s="592">
        <v>99.472891566265062</v>
      </c>
      <c r="J141" s="803">
        <v>99.774096385542165</v>
      </c>
      <c r="K141" s="70"/>
      <c r="M141" s="14"/>
      <c r="N141" s="14"/>
      <c r="O141" s="14"/>
      <c r="P141" s="14"/>
      <c r="Q141" s="14"/>
      <c r="R141" s="14"/>
      <c r="S141" s="14"/>
      <c r="T141" s="14"/>
      <c r="U141" s="14"/>
      <c r="AC141" s="14"/>
      <c r="AD141" s="14"/>
      <c r="AE141" s="14"/>
      <c r="AF141" s="14"/>
      <c r="AG141" s="14"/>
    </row>
    <row r="142" spans="1:33" ht="13">
      <c r="A142" s="593" t="s">
        <v>26</v>
      </c>
      <c r="B142" s="827">
        <f>SUM(B126:B127,B130,B131,B132,B134,B135,B136,B137,B140)</f>
        <v>42700</v>
      </c>
      <c r="C142" s="804">
        <v>0.18501170960187355</v>
      </c>
      <c r="D142" s="595">
        <v>1.4074941451990632</v>
      </c>
      <c r="E142" s="594">
        <v>1.4847775175644027</v>
      </c>
      <c r="F142" s="595">
        <v>3.6229508196721314</v>
      </c>
      <c r="G142" s="594">
        <v>4.9789227166276344</v>
      </c>
      <c r="H142" s="595">
        <v>51.45667447306792</v>
      </c>
      <c r="I142" s="594">
        <v>60.59250585480094</v>
      </c>
      <c r="J142" s="804">
        <v>92.71896955503513</v>
      </c>
      <c r="K142" s="70"/>
      <c r="M142" s="14"/>
      <c r="N142" s="14"/>
      <c r="O142" s="14"/>
      <c r="P142" s="14"/>
      <c r="Q142" s="14"/>
      <c r="R142" s="14"/>
      <c r="S142" s="14"/>
      <c r="T142" s="14"/>
      <c r="U142" s="14"/>
      <c r="AC142" s="14"/>
      <c r="AD142" s="14"/>
      <c r="AE142" s="14"/>
      <c r="AF142" s="14"/>
      <c r="AG142" s="14"/>
    </row>
    <row r="143" spans="1:33" ht="13">
      <c r="A143" s="597" t="s">
        <v>25</v>
      </c>
      <c r="B143" s="654">
        <f t="shared" ref="B143" si="0">SUM(B128,B129,B133,B138,B139,B141)</f>
        <v>10170</v>
      </c>
      <c r="C143" s="804">
        <v>2.9301868239921336</v>
      </c>
      <c r="D143" s="595">
        <v>62.035398230088504</v>
      </c>
      <c r="E143" s="594">
        <v>63.618485742379548</v>
      </c>
      <c r="F143" s="595">
        <v>77.777777777777786</v>
      </c>
      <c r="G143" s="594">
        <v>78.367748279252709</v>
      </c>
      <c r="H143" s="595">
        <v>88.07276302851524</v>
      </c>
      <c r="I143" s="594">
        <v>88.269419862340214</v>
      </c>
      <c r="J143" s="804">
        <v>93.647984267453296</v>
      </c>
      <c r="K143" s="70"/>
      <c r="M143" s="14"/>
      <c r="N143" s="14"/>
      <c r="O143" s="14"/>
      <c r="P143" s="14"/>
      <c r="Q143" s="14"/>
      <c r="R143" s="14"/>
      <c r="S143" s="14"/>
      <c r="T143" s="14"/>
      <c r="U143" s="14"/>
      <c r="AC143" s="14"/>
      <c r="AD143" s="14"/>
      <c r="AE143" s="14"/>
      <c r="AF143" s="14"/>
      <c r="AG143" s="14"/>
    </row>
    <row r="144" spans="1:33" ht="13.5" thickBot="1">
      <c r="A144" s="598" t="s">
        <v>24</v>
      </c>
      <c r="B144" s="655">
        <f t="shared" ref="B144" si="1">SUM(B126:B141)</f>
        <v>52870</v>
      </c>
      <c r="C144" s="805">
        <v>0.71306979383393232</v>
      </c>
      <c r="D144" s="600">
        <v>13.069793833932286</v>
      </c>
      <c r="E144" s="599">
        <v>13.43673160582561</v>
      </c>
      <c r="F144" s="600">
        <v>17.887270663892565</v>
      </c>
      <c r="G144" s="599">
        <v>19.095895592963874</v>
      </c>
      <c r="H144" s="600">
        <v>58.500094571590701</v>
      </c>
      <c r="I144" s="599">
        <v>65.916398713826368</v>
      </c>
      <c r="J144" s="805">
        <v>92.897673538868915</v>
      </c>
      <c r="K144" s="70"/>
      <c r="M144" s="14"/>
      <c r="N144" s="14"/>
      <c r="O144" s="14"/>
      <c r="P144" s="14"/>
      <c r="Q144" s="14"/>
      <c r="R144" s="14"/>
      <c r="S144" s="14"/>
      <c r="T144" s="14"/>
      <c r="U144" s="14"/>
      <c r="AC144" s="14"/>
      <c r="AD144" s="14"/>
      <c r="AE144" s="14"/>
      <c r="AF144" s="14"/>
      <c r="AG144" s="14"/>
    </row>
    <row r="145" spans="1:21" ht="13">
      <c r="A145" s="1246" t="s">
        <v>595</v>
      </c>
      <c r="B145" s="1246"/>
      <c r="C145" s="1246"/>
      <c r="D145" s="1246"/>
      <c r="E145" s="1246"/>
      <c r="F145" s="1246"/>
      <c r="G145" s="1246"/>
      <c r="H145" s="1246"/>
      <c r="I145" s="1246"/>
      <c r="J145" s="1246"/>
      <c r="K145" s="70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3">
      <c r="A146" s="1179" t="s">
        <v>593</v>
      </c>
      <c r="B146" s="1179"/>
      <c r="C146" s="1179"/>
      <c r="D146" s="1179"/>
      <c r="E146" s="1179"/>
      <c r="F146" s="1179"/>
      <c r="G146" s="1179"/>
      <c r="H146" s="1179"/>
      <c r="I146" s="1179"/>
      <c r="J146" s="1179"/>
      <c r="K146" s="70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3">
      <c r="A147" s="1179" t="s">
        <v>78</v>
      </c>
      <c r="B147" s="1179"/>
      <c r="C147" s="1179"/>
      <c r="D147" s="1179"/>
      <c r="E147" s="1179"/>
      <c r="F147" s="1179"/>
      <c r="G147" s="1179"/>
      <c r="H147" s="1179"/>
      <c r="I147" s="1179"/>
      <c r="J147" s="1179"/>
      <c r="K147" s="70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30" customHeight="1">
      <c r="A148" s="1066" t="s">
        <v>39</v>
      </c>
      <c r="B148" s="1066"/>
      <c r="C148" s="1066"/>
      <c r="D148" s="1066"/>
      <c r="E148" s="1066"/>
      <c r="F148" s="1066"/>
      <c r="G148" s="1066"/>
      <c r="H148" s="1066"/>
      <c r="I148" s="1066"/>
      <c r="J148" s="1066"/>
      <c r="K148" s="70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4.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4.5">
      <c r="A150" s="1089" t="s">
        <v>529</v>
      </c>
      <c r="B150" s="1089"/>
      <c r="C150" s="1089"/>
      <c r="D150" s="1089"/>
      <c r="E150" s="1089"/>
      <c r="F150" s="1089"/>
      <c r="G150" s="1089"/>
      <c r="H150" s="1089"/>
      <c r="I150" s="1089"/>
      <c r="J150" s="1089"/>
      <c r="K150" s="1089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27.75" customHeight="1">
      <c r="A151" s="1041" t="s">
        <v>22</v>
      </c>
      <c r="B151" s="1247" t="s">
        <v>27</v>
      </c>
      <c r="C151" s="1090" t="s">
        <v>65</v>
      </c>
      <c r="D151" s="1093"/>
      <c r="E151" s="1093"/>
      <c r="F151" s="1093"/>
      <c r="G151" s="1093"/>
      <c r="H151" s="1093"/>
      <c r="I151" s="1093"/>
      <c r="J151" s="1093"/>
      <c r="K151" s="1093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29">
      <c r="A152" s="1041"/>
      <c r="B152" s="1247"/>
      <c r="C152" s="770" t="s">
        <v>135</v>
      </c>
      <c r="D152" s="809" t="s">
        <v>136</v>
      </c>
      <c r="E152" s="809" t="s">
        <v>137</v>
      </c>
      <c r="F152" s="809" t="s">
        <v>138</v>
      </c>
      <c r="G152" s="809" t="s">
        <v>139</v>
      </c>
      <c r="H152" s="809" t="s">
        <v>140</v>
      </c>
      <c r="I152" s="809" t="s">
        <v>141</v>
      </c>
      <c r="J152" s="809" t="s">
        <v>142</v>
      </c>
      <c r="K152" s="809" t="s">
        <v>143</v>
      </c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5" thickBot="1">
      <c r="A153" s="1042"/>
      <c r="B153" s="818" t="s">
        <v>3</v>
      </c>
      <c r="C153" s="1043" t="s">
        <v>29</v>
      </c>
      <c r="D153" s="1044"/>
      <c r="E153" s="1044"/>
      <c r="F153" s="1044"/>
      <c r="G153" s="1044"/>
      <c r="H153" s="1044"/>
      <c r="I153" s="1044"/>
      <c r="J153" s="1044"/>
      <c r="K153" s="1044"/>
      <c r="L153" s="14"/>
    </row>
    <row r="154" spans="1:21" ht="13">
      <c r="A154" s="305" t="s">
        <v>6</v>
      </c>
      <c r="B154" s="819">
        <v>8712</v>
      </c>
      <c r="C154" s="814">
        <v>46.820477502295681</v>
      </c>
      <c r="D154" s="588">
        <v>32.598714416896236</v>
      </c>
      <c r="E154" s="588">
        <v>31.818181818181817</v>
      </c>
      <c r="F154" s="588">
        <v>7.1280991735537187</v>
      </c>
      <c r="G154" s="588">
        <v>6.4853076216712573</v>
      </c>
      <c r="H154" s="588">
        <v>3.1221303948576673</v>
      </c>
      <c r="I154" s="588">
        <v>3.0876951331496785</v>
      </c>
      <c r="J154" s="588">
        <v>0.52800734618916434</v>
      </c>
      <c r="K154" s="801">
        <v>0.50505050505050508</v>
      </c>
      <c r="L154" s="14"/>
    </row>
    <row r="155" spans="1:21" ht="13">
      <c r="A155" s="303" t="s">
        <v>7</v>
      </c>
      <c r="B155" s="820">
        <v>8594</v>
      </c>
      <c r="C155" s="815">
        <v>62.590179194787069</v>
      </c>
      <c r="D155" s="591">
        <v>40.493367465673721</v>
      </c>
      <c r="E155" s="591">
        <v>39.294856876890854</v>
      </c>
      <c r="F155" s="591">
        <v>7.7495927391203159</v>
      </c>
      <c r="G155" s="591">
        <v>7.0747032813590875</v>
      </c>
      <c r="H155" s="591">
        <v>3.8864323946939727</v>
      </c>
      <c r="I155" s="591">
        <v>3.7817081684896441</v>
      </c>
      <c r="J155" s="591">
        <v>1.0356062369094718</v>
      </c>
      <c r="K155" s="802">
        <v>0.89597393530370018</v>
      </c>
      <c r="L155" s="14"/>
    </row>
    <row r="156" spans="1:21" ht="13">
      <c r="A156" s="305" t="s">
        <v>8</v>
      </c>
      <c r="B156" s="819">
        <v>2600</v>
      </c>
      <c r="C156" s="814">
        <v>89.5</v>
      </c>
      <c r="D156" s="588">
        <v>74.461538461538453</v>
      </c>
      <c r="E156" s="588">
        <v>73.615384615384613</v>
      </c>
      <c r="F156" s="588">
        <v>34.846153846153847</v>
      </c>
      <c r="G156" s="588">
        <v>34.57692307692308</v>
      </c>
      <c r="H156" s="588">
        <v>21.76923076923077</v>
      </c>
      <c r="I156" s="588">
        <v>21.615384615384613</v>
      </c>
      <c r="J156" s="588">
        <v>1.8846153846153846</v>
      </c>
      <c r="K156" s="801">
        <v>1.8846153846153846</v>
      </c>
    </row>
    <row r="157" spans="1:21" ht="13">
      <c r="A157" s="303" t="s">
        <v>9</v>
      </c>
      <c r="B157" s="820">
        <v>1538</v>
      </c>
      <c r="C157" s="815">
        <v>96.423927178153448</v>
      </c>
      <c r="D157" s="591">
        <v>85.695708712613779</v>
      </c>
      <c r="E157" s="591">
        <v>84.785435630689207</v>
      </c>
      <c r="F157" s="591">
        <v>29.388816644993497</v>
      </c>
      <c r="G157" s="591">
        <v>28.738621586475944</v>
      </c>
      <c r="H157" s="591">
        <v>16.905071521456435</v>
      </c>
      <c r="I157" s="591">
        <v>16.644993498049416</v>
      </c>
      <c r="J157" s="591">
        <v>3.3159947984395317</v>
      </c>
      <c r="K157" s="802">
        <v>3.3159947984395317</v>
      </c>
    </row>
    <row r="158" spans="1:21" ht="13">
      <c r="A158" s="305" t="s">
        <v>10</v>
      </c>
      <c r="B158" s="819">
        <v>431</v>
      </c>
      <c r="C158" s="814">
        <v>39.907192575406029</v>
      </c>
      <c r="D158" s="588">
        <v>24.825986078886313</v>
      </c>
      <c r="E158" s="588">
        <v>23.201856148491878</v>
      </c>
      <c r="F158" s="588">
        <v>3.7122969837587005</v>
      </c>
      <c r="G158" s="588">
        <v>3.4802784222737819</v>
      </c>
      <c r="H158" s="588">
        <v>2.3201856148491879</v>
      </c>
      <c r="I158" s="588">
        <v>2.3201856148491879</v>
      </c>
      <c r="J158" s="588">
        <v>0</v>
      </c>
      <c r="K158" s="801">
        <v>0</v>
      </c>
    </row>
    <row r="159" spans="1:21" ht="13">
      <c r="A159" s="303" t="s">
        <v>11</v>
      </c>
      <c r="B159" s="820">
        <v>1099</v>
      </c>
      <c r="C159" s="815">
        <v>79.162875341219291</v>
      </c>
      <c r="D159" s="591">
        <v>75.614194722474977</v>
      </c>
      <c r="E159" s="591">
        <v>75.614194722474977</v>
      </c>
      <c r="F159" s="591">
        <v>53.594176524112832</v>
      </c>
      <c r="G159" s="591">
        <v>53.321201091901727</v>
      </c>
      <c r="H159" s="591">
        <v>44.222020018198357</v>
      </c>
      <c r="I159" s="591">
        <v>44.222020018198357</v>
      </c>
      <c r="J159" s="591">
        <v>6.1874431301182895</v>
      </c>
      <c r="K159" s="802">
        <v>6.0964513193812557</v>
      </c>
    </row>
    <row r="160" spans="1:21" ht="13">
      <c r="A160" s="305" t="s">
        <v>12</v>
      </c>
      <c r="B160" s="819">
        <v>4098</v>
      </c>
      <c r="C160" s="814">
        <v>74.743777452415813</v>
      </c>
      <c r="D160" s="588">
        <v>50.707662274280139</v>
      </c>
      <c r="E160" s="588">
        <v>49.85358711566618</v>
      </c>
      <c r="F160" s="588">
        <v>6.1493411420204982</v>
      </c>
      <c r="G160" s="588">
        <v>5.5880917520741828</v>
      </c>
      <c r="H160" s="588">
        <v>3.9043435822352368</v>
      </c>
      <c r="I160" s="588">
        <v>3.8555392874572965</v>
      </c>
      <c r="J160" s="588">
        <v>1.0004880429477794</v>
      </c>
      <c r="K160" s="801">
        <v>0.90287945339189846</v>
      </c>
    </row>
    <row r="161" spans="1:11" ht="13">
      <c r="A161" s="303" t="s">
        <v>21</v>
      </c>
      <c r="B161" s="820">
        <v>945</v>
      </c>
      <c r="C161" s="815">
        <v>99.047619047619051</v>
      </c>
      <c r="D161" s="591">
        <v>94.497354497354507</v>
      </c>
      <c r="E161" s="591">
        <v>93.544973544973544</v>
      </c>
      <c r="F161" s="591">
        <v>43.06878306878307</v>
      </c>
      <c r="G161" s="591">
        <v>42.328042328042329</v>
      </c>
      <c r="H161" s="591">
        <v>26.24338624338624</v>
      </c>
      <c r="I161" s="591">
        <v>26.24338624338624</v>
      </c>
      <c r="J161" s="591">
        <v>4.2328042328042326</v>
      </c>
      <c r="K161" s="802">
        <v>4.0211640211640214</v>
      </c>
    </row>
    <row r="162" spans="1:11" ht="13">
      <c r="A162" s="305" t="s">
        <v>13</v>
      </c>
      <c r="B162" s="819">
        <v>4915</v>
      </c>
      <c r="C162" s="814">
        <v>44.455747711088506</v>
      </c>
      <c r="D162" s="588">
        <v>30.172939979654117</v>
      </c>
      <c r="E162" s="588">
        <v>29.786368260427267</v>
      </c>
      <c r="F162" s="588">
        <v>6.0834181078331637</v>
      </c>
      <c r="G162" s="588">
        <v>5.9003051881993898</v>
      </c>
      <c r="H162" s="588">
        <v>3.1332655137334693</v>
      </c>
      <c r="I162" s="588">
        <v>3.0925737538148526</v>
      </c>
      <c r="J162" s="588">
        <v>0.85452695829094616</v>
      </c>
      <c r="K162" s="801">
        <v>0.77314343845371314</v>
      </c>
    </row>
    <row r="163" spans="1:11" ht="13">
      <c r="A163" s="303" t="s">
        <v>14</v>
      </c>
      <c r="B163" s="820">
        <v>10162</v>
      </c>
      <c r="C163" s="815">
        <v>64.465656366856919</v>
      </c>
      <c r="D163" s="591">
        <v>19.730368037787837</v>
      </c>
      <c r="E163" s="591">
        <v>17.496555796103131</v>
      </c>
      <c r="F163" s="591">
        <v>3.1293052548710882</v>
      </c>
      <c r="G163" s="591">
        <v>2.8340877779964573</v>
      </c>
      <c r="H163" s="591">
        <v>2.0370005904349537</v>
      </c>
      <c r="I163" s="591">
        <v>2.0271600078724661</v>
      </c>
      <c r="J163" s="591">
        <v>0.59043495374926191</v>
      </c>
      <c r="K163" s="802">
        <v>0.56091320606179884</v>
      </c>
    </row>
    <row r="164" spans="1:11" ht="13">
      <c r="A164" s="305" t="s">
        <v>15</v>
      </c>
      <c r="B164" s="819">
        <v>2457</v>
      </c>
      <c r="C164" s="814">
        <v>65.282865282865288</v>
      </c>
      <c r="D164" s="588">
        <v>29.792429792429793</v>
      </c>
      <c r="E164" s="588">
        <v>27.594627594627596</v>
      </c>
      <c r="F164" s="588">
        <v>3.6630036630036633</v>
      </c>
      <c r="G164" s="588">
        <v>3.2153032153032153</v>
      </c>
      <c r="H164" s="588">
        <v>1.5466015466015466</v>
      </c>
      <c r="I164" s="588">
        <v>1.4652014652014651</v>
      </c>
      <c r="J164" s="588">
        <v>0.4477004477004477</v>
      </c>
      <c r="K164" s="801">
        <v>0.4477004477004477</v>
      </c>
    </row>
    <row r="165" spans="1:11" ht="13">
      <c r="A165" s="303" t="s">
        <v>16</v>
      </c>
      <c r="B165" s="820">
        <v>464</v>
      </c>
      <c r="C165" s="815">
        <v>93.75</v>
      </c>
      <c r="D165" s="591">
        <v>88.793103448275872</v>
      </c>
      <c r="E165" s="591">
        <v>88.146551724137936</v>
      </c>
      <c r="F165" s="591">
        <v>12.068965517241379</v>
      </c>
      <c r="G165" s="591">
        <v>11.853448275862069</v>
      </c>
      <c r="H165" s="591">
        <v>9.6982758620689662</v>
      </c>
      <c r="I165" s="591">
        <v>9.6982758620689662</v>
      </c>
      <c r="J165" s="591">
        <v>1.9396551724137931</v>
      </c>
      <c r="K165" s="802">
        <v>1.7241379310344827</v>
      </c>
    </row>
    <row r="166" spans="1:11" ht="13">
      <c r="A166" s="305" t="s">
        <v>17</v>
      </c>
      <c r="B166" s="819">
        <v>2341</v>
      </c>
      <c r="C166" s="814">
        <v>96.198205894916697</v>
      </c>
      <c r="D166" s="588">
        <v>71.678769756514313</v>
      </c>
      <c r="E166" s="588">
        <v>70.525416488680051</v>
      </c>
      <c r="F166" s="588">
        <v>16.488680051260147</v>
      </c>
      <c r="G166" s="588">
        <v>15.719777872703972</v>
      </c>
      <c r="H166" s="588">
        <v>6.8774028193079886</v>
      </c>
      <c r="I166" s="588">
        <v>6.6211020931225963</v>
      </c>
      <c r="J166" s="588">
        <v>1.5378043571123452</v>
      </c>
      <c r="K166" s="801">
        <v>1.4096539940196497</v>
      </c>
    </row>
    <row r="167" spans="1:11" ht="13">
      <c r="A167" s="303" t="s">
        <v>18</v>
      </c>
      <c r="B167" s="820">
        <v>1418</v>
      </c>
      <c r="C167" s="815">
        <v>98.095909732016935</v>
      </c>
      <c r="D167" s="591">
        <v>84.414668547249647</v>
      </c>
      <c r="E167" s="591">
        <v>83.638928067700988</v>
      </c>
      <c r="F167" s="591">
        <v>20.380818053596613</v>
      </c>
      <c r="G167" s="591">
        <v>20.16925246826516</v>
      </c>
      <c r="H167" s="591">
        <v>15.162200282087445</v>
      </c>
      <c r="I167" s="591">
        <v>15.091678420310295</v>
      </c>
      <c r="J167" s="591">
        <v>1.8335684062059237</v>
      </c>
      <c r="K167" s="802">
        <v>1.8335684062059237</v>
      </c>
    </row>
    <row r="168" spans="1:11" ht="13">
      <c r="A168" s="305" t="s">
        <v>19</v>
      </c>
      <c r="B168" s="819">
        <v>1768</v>
      </c>
      <c r="C168" s="814">
        <v>42.703619909502258</v>
      </c>
      <c r="D168" s="588">
        <v>37.386877828054295</v>
      </c>
      <c r="E168" s="588">
        <v>37.217194570135746</v>
      </c>
      <c r="F168" s="588">
        <v>7.4095022624434392</v>
      </c>
      <c r="G168" s="588">
        <v>7.1266968325791851</v>
      </c>
      <c r="H168" s="588">
        <v>4.0158371040723981</v>
      </c>
      <c r="I168" s="588">
        <v>3.9027149321266967</v>
      </c>
      <c r="J168" s="588">
        <v>1.1877828054298643</v>
      </c>
      <c r="K168" s="801">
        <v>1.1877828054298643</v>
      </c>
    </row>
    <row r="169" spans="1:11" ht="13.5" thickBot="1">
      <c r="A169" s="308" t="s">
        <v>20</v>
      </c>
      <c r="B169" s="821">
        <v>1328</v>
      </c>
      <c r="C169" s="816">
        <v>96.310240963855421</v>
      </c>
      <c r="D169" s="592">
        <v>75.602409638554207</v>
      </c>
      <c r="E169" s="592">
        <v>72.966867469879517</v>
      </c>
      <c r="F169" s="592">
        <v>13.930722891566266</v>
      </c>
      <c r="G169" s="592">
        <v>13.403614457831326</v>
      </c>
      <c r="H169" s="592">
        <v>5.9487951807228914</v>
      </c>
      <c r="I169" s="592">
        <v>5.7981927710843371</v>
      </c>
      <c r="J169" s="592">
        <v>0.45180722891566261</v>
      </c>
      <c r="K169" s="803">
        <v>0.45180722891566261</v>
      </c>
    </row>
    <row r="170" spans="1:11" ht="13">
      <c r="A170" s="593" t="s">
        <v>26</v>
      </c>
      <c r="B170" s="653">
        <f>SUM(B154:B155,B158,B159,B160,B162,B163,B164,B165,B168)</f>
        <v>42700</v>
      </c>
      <c r="C170" s="804">
        <v>58.765807962529273</v>
      </c>
      <c r="D170" s="595">
        <v>34.259953161592506</v>
      </c>
      <c r="E170" s="594">
        <v>33.044496487119439</v>
      </c>
      <c r="F170" s="595">
        <v>7.1147540983606552</v>
      </c>
      <c r="G170" s="594">
        <v>6.653395784543326</v>
      </c>
      <c r="H170" s="595">
        <v>4.1615925058548013</v>
      </c>
      <c r="I170" s="594">
        <v>4.1124121779859486</v>
      </c>
      <c r="J170" s="595">
        <v>0.90632318501170961</v>
      </c>
      <c r="K170" s="594">
        <v>0.84309133489461363</v>
      </c>
    </row>
    <row r="171" spans="1:11" ht="13">
      <c r="A171" s="311" t="s">
        <v>25</v>
      </c>
      <c r="B171" s="654">
        <f t="shared" ref="B171" si="2">SUM(B156,B157,B161,B166,B167,B169)</f>
        <v>10170</v>
      </c>
      <c r="C171" s="804">
        <v>95.063913470993128</v>
      </c>
      <c r="D171" s="595">
        <v>78.918387413962634</v>
      </c>
      <c r="E171" s="594">
        <v>77.758112094395287</v>
      </c>
      <c r="F171" s="595">
        <v>25.811209439528021</v>
      </c>
      <c r="G171" s="594">
        <v>25.299901671583086</v>
      </c>
      <c r="H171" s="595">
        <v>15.034414945919369</v>
      </c>
      <c r="I171" s="594">
        <v>14.867256637168142</v>
      </c>
      <c r="J171" s="595">
        <v>2.0452310717797446</v>
      </c>
      <c r="K171" s="594">
        <v>1.9960668633235004</v>
      </c>
    </row>
    <row r="172" spans="1:11" ht="13.5" thickBot="1">
      <c r="A172" s="312" t="s">
        <v>24</v>
      </c>
      <c r="B172" s="655">
        <f t="shared" ref="B172" si="3">SUM(B154:B169)</f>
        <v>52870</v>
      </c>
      <c r="C172" s="805">
        <v>65.748061282390765</v>
      </c>
      <c r="D172" s="600">
        <v>42.850387743521843</v>
      </c>
      <c r="E172" s="599">
        <v>41.645545678078307</v>
      </c>
      <c r="F172" s="600">
        <v>10.71117836202005</v>
      </c>
      <c r="G172" s="599">
        <v>10.240211840363154</v>
      </c>
      <c r="H172" s="600">
        <v>6.2530735766975596</v>
      </c>
      <c r="I172" s="599">
        <v>6.1811991677700018</v>
      </c>
      <c r="J172" s="600">
        <v>1.1254019292604502</v>
      </c>
      <c r="K172" s="599">
        <v>1.0648761112161906</v>
      </c>
    </row>
    <row r="173" spans="1:11">
      <c r="A173" s="1246" t="s">
        <v>595</v>
      </c>
      <c r="B173" s="1246"/>
      <c r="C173" s="1246"/>
      <c r="D173" s="1246"/>
      <c r="E173" s="1246"/>
      <c r="F173" s="1246"/>
      <c r="G173" s="1246"/>
      <c r="H173" s="1246"/>
      <c r="I173" s="1246"/>
      <c r="J173" s="1246"/>
      <c r="K173" s="1246"/>
    </row>
    <row r="174" spans="1:11">
      <c r="A174" s="1179" t="s">
        <v>594</v>
      </c>
      <c r="B174" s="1179"/>
      <c r="C174" s="1179"/>
      <c r="D174" s="1179"/>
      <c r="E174" s="1179"/>
      <c r="F174" s="1179"/>
      <c r="G174" s="1179"/>
      <c r="H174" s="1179"/>
      <c r="I174" s="1179"/>
      <c r="J174" s="1179"/>
      <c r="K174" s="1179"/>
    </row>
    <row r="175" spans="1:11">
      <c r="A175" s="1179" t="s">
        <v>90</v>
      </c>
      <c r="B175" s="1179"/>
      <c r="C175" s="1179"/>
      <c r="D175" s="1179"/>
      <c r="E175" s="1179"/>
      <c r="F175" s="1179"/>
      <c r="G175" s="1179"/>
      <c r="H175" s="1179"/>
      <c r="I175" s="1179"/>
      <c r="J175" s="1179"/>
      <c r="K175" s="1179"/>
    </row>
    <row r="176" spans="1:11">
      <c r="A176" s="1179" t="s">
        <v>89</v>
      </c>
      <c r="B176" s="1179"/>
      <c r="C176" s="1179"/>
      <c r="D176" s="1179"/>
      <c r="E176" s="1179"/>
      <c r="F176" s="1179"/>
      <c r="G176" s="1179"/>
      <c r="H176" s="1179"/>
      <c r="I176" s="1179"/>
      <c r="J176" s="1179"/>
      <c r="K176" s="1179"/>
    </row>
    <row r="177" spans="1:11" ht="30" customHeight="1">
      <c r="A177" s="1066" t="s">
        <v>41</v>
      </c>
      <c r="B177" s="1066"/>
      <c r="C177" s="1066"/>
      <c r="D177" s="1066"/>
      <c r="E177" s="1066"/>
      <c r="F177" s="1066"/>
      <c r="G177" s="1066"/>
      <c r="H177" s="1066"/>
      <c r="I177" s="1066"/>
      <c r="J177" s="1066"/>
      <c r="K177" s="1066"/>
    </row>
    <row r="178" spans="1:11">
      <c r="A178" s="935"/>
      <c r="B178" s="935"/>
      <c r="C178" s="935"/>
      <c r="D178" s="935"/>
      <c r="E178" s="935"/>
      <c r="F178" s="935"/>
      <c r="G178" s="935"/>
      <c r="H178" s="935"/>
      <c r="I178" s="935"/>
      <c r="J178" s="935"/>
      <c r="K178" s="935"/>
    </row>
    <row r="179" spans="1:11" ht="14.5">
      <c r="A179" s="1089" t="s">
        <v>530</v>
      </c>
      <c r="B179" s="1089"/>
      <c r="C179" s="1089"/>
      <c r="D179" s="1089"/>
      <c r="E179" s="1089"/>
      <c r="F179" s="1089"/>
      <c r="G179" s="1089"/>
      <c r="H179" s="1089"/>
      <c r="I179" s="1089"/>
      <c r="J179" s="1089"/>
      <c r="K179" s="70"/>
    </row>
    <row r="180" spans="1:11" ht="24.75" customHeight="1">
      <c r="A180" s="1041" t="s">
        <v>22</v>
      </c>
      <c r="B180" s="1247" t="s">
        <v>27</v>
      </c>
      <c r="C180" s="1090" t="s">
        <v>64</v>
      </c>
      <c r="D180" s="1093"/>
      <c r="E180" s="1093"/>
      <c r="F180" s="1093"/>
      <c r="G180" s="1093"/>
      <c r="H180" s="1093"/>
      <c r="I180" s="1093"/>
      <c r="J180" s="1093"/>
      <c r="K180" s="70"/>
    </row>
    <row r="181" spans="1:11" ht="34.5" customHeight="1">
      <c r="A181" s="1041"/>
      <c r="B181" s="1247"/>
      <c r="C181" s="770" t="s">
        <v>144</v>
      </c>
      <c r="D181" s="809" t="s">
        <v>145</v>
      </c>
      <c r="E181" s="809" t="s">
        <v>146</v>
      </c>
      <c r="F181" s="809" t="s">
        <v>147</v>
      </c>
      <c r="G181" s="809" t="s">
        <v>148</v>
      </c>
      <c r="H181" s="809" t="s">
        <v>151</v>
      </c>
      <c r="I181" s="809" t="s">
        <v>150</v>
      </c>
      <c r="J181" s="809" t="s">
        <v>28</v>
      </c>
      <c r="K181" s="70"/>
    </row>
    <row r="182" spans="1:11" ht="15" thickBot="1">
      <c r="A182" s="1042"/>
      <c r="B182" s="818" t="s">
        <v>3</v>
      </c>
      <c r="C182" s="1043" t="s">
        <v>29</v>
      </c>
      <c r="D182" s="1044"/>
      <c r="E182" s="1044"/>
      <c r="F182" s="1044"/>
      <c r="G182" s="1044"/>
      <c r="H182" s="1044"/>
      <c r="I182" s="1044"/>
      <c r="J182" s="1044"/>
      <c r="K182" s="70"/>
    </row>
    <row r="183" spans="1:11" ht="13">
      <c r="A183" s="603" t="s">
        <v>6</v>
      </c>
      <c r="B183" s="826">
        <v>8518</v>
      </c>
      <c r="C183" s="822">
        <v>0.12913829537450106</v>
      </c>
      <c r="D183" s="604">
        <v>0.55177271660014093</v>
      </c>
      <c r="E183" s="604">
        <v>0.58699225170227753</v>
      </c>
      <c r="F183" s="604">
        <v>3.9328480864052593</v>
      </c>
      <c r="G183" s="604">
        <v>5.048133364639587</v>
      </c>
      <c r="H183" s="604">
        <v>40.878140408546606</v>
      </c>
      <c r="I183" s="604">
        <v>47.487673162714252</v>
      </c>
      <c r="J183" s="635">
        <v>88.600610471941764</v>
      </c>
      <c r="K183" s="70"/>
    </row>
    <row r="184" spans="1:11" ht="13">
      <c r="A184" s="303" t="s">
        <v>7</v>
      </c>
      <c r="B184" s="647">
        <v>8495</v>
      </c>
      <c r="C184" s="823">
        <v>0.14125956444967627</v>
      </c>
      <c r="D184" s="605">
        <v>0.57680988816951151</v>
      </c>
      <c r="E184" s="605">
        <v>0.81224249558563866</v>
      </c>
      <c r="F184" s="605">
        <v>4.5556209535020598</v>
      </c>
      <c r="G184" s="605">
        <v>7.1336080047086528</v>
      </c>
      <c r="H184" s="605">
        <v>58.740435550323724</v>
      </c>
      <c r="I184" s="605">
        <v>68.546203649205424</v>
      </c>
      <c r="J184" s="637">
        <v>93.808122424955855</v>
      </c>
      <c r="K184" s="70"/>
    </row>
    <row r="185" spans="1:11" ht="13">
      <c r="A185" s="603" t="s">
        <v>8</v>
      </c>
      <c r="B185" s="826">
        <v>2560</v>
      </c>
      <c r="C185" s="822">
        <v>0.234375</v>
      </c>
      <c r="D185" s="604">
        <v>26.875</v>
      </c>
      <c r="E185" s="604">
        <v>27.0703125</v>
      </c>
      <c r="F185" s="604">
        <v>34.5703125</v>
      </c>
      <c r="G185" s="604">
        <v>34.8828125</v>
      </c>
      <c r="H185" s="604">
        <v>57.8125</v>
      </c>
      <c r="I185" s="604">
        <v>58.359375</v>
      </c>
      <c r="J185" s="635">
        <v>74.296875</v>
      </c>
      <c r="K185" s="70"/>
    </row>
    <row r="186" spans="1:11" ht="13">
      <c r="A186" s="303" t="s">
        <v>9</v>
      </c>
      <c r="B186" s="647">
        <v>1513</v>
      </c>
      <c r="C186" s="823">
        <v>5.1553205551883678</v>
      </c>
      <c r="D186" s="605">
        <v>69.001982815598154</v>
      </c>
      <c r="E186" s="605">
        <v>71.116986120290818</v>
      </c>
      <c r="F186" s="605">
        <v>87.37607402511567</v>
      </c>
      <c r="G186" s="605">
        <v>87.904824851288836</v>
      </c>
      <c r="H186" s="605">
        <v>95.241242564441507</v>
      </c>
      <c r="I186" s="605">
        <v>95.439524124256451</v>
      </c>
      <c r="J186" s="637">
        <v>97.422339722405809</v>
      </c>
      <c r="K186" s="70"/>
    </row>
    <row r="187" spans="1:11" ht="13">
      <c r="A187" s="603" t="s">
        <v>10</v>
      </c>
      <c r="B187" s="826">
        <v>426</v>
      </c>
      <c r="C187" s="822">
        <v>0.23474178403755869</v>
      </c>
      <c r="D187" s="604">
        <v>0.93896713615023475</v>
      </c>
      <c r="E187" s="604">
        <v>0.93896713615023475</v>
      </c>
      <c r="F187" s="604">
        <v>3.5211267605633805</v>
      </c>
      <c r="G187" s="604">
        <v>5.6338028169014089</v>
      </c>
      <c r="H187" s="604">
        <v>41.784037558685441</v>
      </c>
      <c r="I187" s="604">
        <v>44.600938967136152</v>
      </c>
      <c r="J187" s="635">
        <v>71.126760563380287</v>
      </c>
      <c r="K187" s="70"/>
    </row>
    <row r="188" spans="1:11" ht="13">
      <c r="A188" s="303" t="s">
        <v>11</v>
      </c>
      <c r="B188" s="647">
        <v>1070</v>
      </c>
      <c r="C188" s="823">
        <v>1.0280373831775702</v>
      </c>
      <c r="D188" s="605">
        <v>28.598130841121495</v>
      </c>
      <c r="E188" s="605">
        <v>28.691588785046729</v>
      </c>
      <c r="F188" s="605">
        <v>32.616822429906541</v>
      </c>
      <c r="G188" s="605">
        <v>33.271028037383175</v>
      </c>
      <c r="H188" s="605">
        <v>63.36448598130842</v>
      </c>
      <c r="I188" s="605">
        <v>63.738317757009341</v>
      </c>
      <c r="J188" s="637">
        <v>77.943925233644862</v>
      </c>
      <c r="K188" s="70"/>
    </row>
    <row r="189" spans="1:11" ht="13">
      <c r="A189" s="603" t="s">
        <v>12</v>
      </c>
      <c r="B189" s="826">
        <v>4049</v>
      </c>
      <c r="C189" s="822">
        <v>0.14818473697209186</v>
      </c>
      <c r="D189" s="604">
        <v>0.41985675475426038</v>
      </c>
      <c r="E189" s="604">
        <v>0.49394912324030626</v>
      </c>
      <c r="F189" s="604">
        <v>1.2842677204247963</v>
      </c>
      <c r="G189" s="604">
        <v>2.074586317609286</v>
      </c>
      <c r="H189" s="604">
        <v>44.060261793035316</v>
      </c>
      <c r="I189" s="604">
        <v>50.876759693751538</v>
      </c>
      <c r="J189" s="635">
        <v>89.454186218819459</v>
      </c>
      <c r="K189" s="70"/>
    </row>
    <row r="190" spans="1:11" ht="13">
      <c r="A190" s="303" t="s">
        <v>21</v>
      </c>
      <c r="B190" s="647">
        <v>944</v>
      </c>
      <c r="C190" s="823">
        <v>5.1906779661016946</v>
      </c>
      <c r="D190" s="605">
        <v>69.915254237288138</v>
      </c>
      <c r="E190" s="605">
        <v>72.139830508474574</v>
      </c>
      <c r="F190" s="605">
        <v>94.809322033898297</v>
      </c>
      <c r="G190" s="605">
        <v>95.444915254237287</v>
      </c>
      <c r="H190" s="605">
        <v>98.834745762711862</v>
      </c>
      <c r="I190" s="605">
        <v>98.834745762711862</v>
      </c>
      <c r="J190" s="637">
        <v>99.152542372881356</v>
      </c>
      <c r="K190" s="70"/>
    </row>
    <row r="191" spans="1:11" ht="13">
      <c r="A191" s="603" t="s">
        <v>13</v>
      </c>
      <c r="B191" s="826">
        <v>4817</v>
      </c>
      <c r="C191" s="822">
        <v>0.29063732613659954</v>
      </c>
      <c r="D191" s="604">
        <v>1.0587502594976126</v>
      </c>
      <c r="E191" s="604">
        <v>1.1002698775171269</v>
      </c>
      <c r="F191" s="604">
        <v>2.636495744239153</v>
      </c>
      <c r="G191" s="604">
        <v>3.259290014531866</v>
      </c>
      <c r="H191" s="604">
        <v>42.038613244758153</v>
      </c>
      <c r="I191" s="604">
        <v>44.363711853850944</v>
      </c>
      <c r="J191" s="635">
        <v>78.658916337969686</v>
      </c>
      <c r="K191" s="70"/>
    </row>
    <row r="192" spans="1:11" ht="13">
      <c r="A192" s="303" t="s">
        <v>14</v>
      </c>
      <c r="B192" s="647">
        <v>10007</v>
      </c>
      <c r="C192" s="823">
        <v>7.9944039172579195E-2</v>
      </c>
      <c r="D192" s="605">
        <v>0.71949635255321276</v>
      </c>
      <c r="E192" s="605">
        <v>0.76946137703607476</v>
      </c>
      <c r="F192" s="605">
        <v>1.5489157589687219</v>
      </c>
      <c r="G192" s="605">
        <v>2.6181672829019687</v>
      </c>
      <c r="H192" s="605">
        <v>46.487458778854801</v>
      </c>
      <c r="I192" s="605">
        <v>59.568302188468067</v>
      </c>
      <c r="J192" s="637">
        <v>84.870590586589387</v>
      </c>
      <c r="K192" s="70"/>
    </row>
    <row r="193" spans="1:11" ht="13">
      <c r="A193" s="603" t="s">
        <v>15</v>
      </c>
      <c r="B193" s="826">
        <v>2428</v>
      </c>
      <c r="C193" s="822">
        <v>0.20593080724876442</v>
      </c>
      <c r="D193" s="604">
        <v>0.49423393739703458</v>
      </c>
      <c r="E193" s="604">
        <v>0.53542009884678754</v>
      </c>
      <c r="F193" s="604">
        <v>1.5238879736408566</v>
      </c>
      <c r="G193" s="604">
        <v>2.841845140032949</v>
      </c>
      <c r="H193" s="604">
        <v>46.746293245469523</v>
      </c>
      <c r="I193" s="604">
        <v>69.522240527182859</v>
      </c>
      <c r="J193" s="635">
        <v>92.957166392092262</v>
      </c>
      <c r="K193" s="70"/>
    </row>
    <row r="194" spans="1:11" ht="13">
      <c r="A194" s="303" t="s">
        <v>16</v>
      </c>
      <c r="B194" s="647">
        <v>464</v>
      </c>
      <c r="C194" s="823">
        <v>0.21551724137931033</v>
      </c>
      <c r="D194" s="605">
        <v>0.21551724137931033</v>
      </c>
      <c r="E194" s="605">
        <v>0.21551724137931033</v>
      </c>
      <c r="F194" s="605">
        <v>3.4482758620689653</v>
      </c>
      <c r="G194" s="605">
        <v>4.5258620689655169</v>
      </c>
      <c r="H194" s="605">
        <v>84.051724137931032</v>
      </c>
      <c r="I194" s="605">
        <v>87.5</v>
      </c>
      <c r="J194" s="637">
        <v>94.612068965517238</v>
      </c>
      <c r="K194" s="70"/>
    </row>
    <row r="195" spans="1:11" ht="24" customHeight="1">
      <c r="A195" s="603" t="s">
        <v>17</v>
      </c>
      <c r="B195" s="826">
        <v>2321</v>
      </c>
      <c r="C195" s="822">
        <v>2.0249892287806976</v>
      </c>
      <c r="D195" s="604">
        <v>72.468763464024136</v>
      </c>
      <c r="E195" s="604">
        <v>74.321413183972425</v>
      </c>
      <c r="F195" s="604">
        <v>88.797931925894019</v>
      </c>
      <c r="G195" s="604">
        <v>89.358035329599304</v>
      </c>
      <c r="H195" s="604">
        <v>96.036191296854795</v>
      </c>
      <c r="I195" s="604">
        <v>96.122361051271</v>
      </c>
      <c r="J195" s="635">
        <v>97.457992244722107</v>
      </c>
      <c r="K195" s="70"/>
    </row>
    <row r="196" spans="1:11" ht="13">
      <c r="A196" s="303" t="s">
        <v>18</v>
      </c>
      <c r="B196" s="647">
        <v>1413</v>
      </c>
      <c r="C196" s="823">
        <v>7.077140835102619</v>
      </c>
      <c r="D196" s="605">
        <v>84.359518754423206</v>
      </c>
      <c r="E196" s="605">
        <v>85.421089879688608</v>
      </c>
      <c r="F196" s="605">
        <v>95.824486907289455</v>
      </c>
      <c r="G196" s="605">
        <v>96.178343949044589</v>
      </c>
      <c r="H196" s="605">
        <v>98.3722576079264</v>
      </c>
      <c r="I196" s="605">
        <v>98.3722576079264</v>
      </c>
      <c r="J196" s="637">
        <v>99.009200283085633</v>
      </c>
      <c r="K196" s="70"/>
    </row>
    <row r="197" spans="1:11" ht="13">
      <c r="A197" s="603" t="s">
        <v>19</v>
      </c>
      <c r="B197" s="826">
        <v>1740</v>
      </c>
      <c r="C197" s="822">
        <v>0.86206896551724133</v>
      </c>
      <c r="D197" s="604">
        <v>3.2183908045977012</v>
      </c>
      <c r="E197" s="604">
        <v>3.2183908045977012</v>
      </c>
      <c r="F197" s="604">
        <v>7.2413793103448283</v>
      </c>
      <c r="G197" s="604">
        <v>9.0229885057471257</v>
      </c>
      <c r="H197" s="604">
        <v>62.52873563218391</v>
      </c>
      <c r="I197" s="604">
        <v>64.65517241379311</v>
      </c>
      <c r="J197" s="635">
        <v>87.586206896551715</v>
      </c>
      <c r="K197" s="70"/>
    </row>
    <row r="198" spans="1:11" ht="13.5" thickBot="1">
      <c r="A198" s="308" t="s">
        <v>20</v>
      </c>
      <c r="B198" s="652">
        <v>1320</v>
      </c>
      <c r="C198" s="824">
        <v>2.2727272727272729</v>
      </c>
      <c r="D198" s="606">
        <v>70.378787878787875</v>
      </c>
      <c r="E198" s="606">
        <v>74.318181818181813</v>
      </c>
      <c r="F198" s="606">
        <v>93.712121212121218</v>
      </c>
      <c r="G198" s="606">
        <v>95.227272727272734</v>
      </c>
      <c r="H198" s="606">
        <v>99.318181818181813</v>
      </c>
      <c r="I198" s="606">
        <v>99.318181818181813</v>
      </c>
      <c r="J198" s="806">
        <v>99.848484848484858</v>
      </c>
      <c r="K198" s="70"/>
    </row>
    <row r="199" spans="1:11" ht="13">
      <c r="A199" s="593" t="s">
        <v>26</v>
      </c>
      <c r="B199" s="653">
        <f>SUM(B183:B184,B187,B188,B189,B191,B192,B193,B194,B197)</f>
        <v>42014</v>
      </c>
      <c r="C199" s="807">
        <v>0.19993335554815062</v>
      </c>
      <c r="D199" s="607">
        <v>1.4637977816918171</v>
      </c>
      <c r="E199" s="278">
        <v>1.5471033465035464</v>
      </c>
      <c r="F199" s="607">
        <v>3.805874232398724</v>
      </c>
      <c r="G199" s="278">
        <v>5.1554243823487411</v>
      </c>
      <c r="H199" s="607">
        <v>48.560003808254393</v>
      </c>
      <c r="I199" s="278">
        <v>57.402294473270807</v>
      </c>
      <c r="J199" s="807">
        <v>87.535107345170658</v>
      </c>
      <c r="K199" s="70"/>
    </row>
    <row r="200" spans="1:11" ht="13">
      <c r="A200" s="311" t="s">
        <v>25</v>
      </c>
      <c r="B200" s="654">
        <f t="shared" ref="B200" si="4">SUM(B185,B186,B190,B195,B196,B198)</f>
        <v>10071</v>
      </c>
      <c r="C200" s="807">
        <v>3.0781451692979842</v>
      </c>
      <c r="D200" s="607">
        <v>61.513255883229078</v>
      </c>
      <c r="E200" s="278">
        <v>63.181411974977664</v>
      </c>
      <c r="F200" s="607">
        <v>76.993347234634101</v>
      </c>
      <c r="G200" s="278">
        <v>77.589117267401448</v>
      </c>
      <c r="H200" s="607">
        <v>87.2207327971403</v>
      </c>
      <c r="I200" s="278">
        <v>87.409393307516638</v>
      </c>
      <c r="J200" s="807">
        <v>92.254989574024421</v>
      </c>
      <c r="K200" s="70"/>
    </row>
    <row r="201" spans="1:11" ht="13.5" thickBot="1">
      <c r="A201" s="312" t="s">
        <v>24</v>
      </c>
      <c r="B201" s="655">
        <f t="shared" ref="B201" si="5">SUM(B183:B198)</f>
        <v>52085</v>
      </c>
      <c r="C201" s="808">
        <v>0.75645579341461078</v>
      </c>
      <c r="D201" s="608">
        <v>13.074781606988575</v>
      </c>
      <c r="E201" s="280">
        <v>13.464529135067677</v>
      </c>
      <c r="F201" s="608">
        <v>17.957185370068157</v>
      </c>
      <c r="G201" s="280">
        <v>19.160986848420851</v>
      </c>
      <c r="H201" s="608">
        <v>56.035326869540171</v>
      </c>
      <c r="I201" s="280">
        <v>63.204377459921282</v>
      </c>
      <c r="J201" s="808">
        <v>88.447729672650482</v>
      </c>
      <c r="K201" s="70"/>
    </row>
    <row r="202" spans="1:11" ht="13">
      <c r="A202" s="1246" t="s">
        <v>37</v>
      </c>
      <c r="B202" s="1246"/>
      <c r="C202" s="1246"/>
      <c r="D202" s="1246"/>
      <c r="E202" s="1246"/>
      <c r="F202" s="1246"/>
      <c r="G202" s="1246"/>
      <c r="H202" s="1246"/>
      <c r="I202" s="1246"/>
      <c r="J202" s="1246"/>
      <c r="K202" s="70"/>
    </row>
    <row r="203" spans="1:11" ht="13">
      <c r="A203" s="1179" t="s">
        <v>79</v>
      </c>
      <c r="B203" s="1179"/>
      <c r="C203" s="1179"/>
      <c r="D203" s="1179"/>
      <c r="E203" s="1179"/>
      <c r="F203" s="1179"/>
      <c r="G203" s="1179"/>
      <c r="H203" s="1179"/>
      <c r="I203" s="1179"/>
      <c r="J203" s="1179"/>
      <c r="K203" s="70"/>
    </row>
    <row r="204" spans="1:11" ht="30" customHeight="1">
      <c r="A204" s="1068" t="s">
        <v>42</v>
      </c>
      <c r="B204" s="1068"/>
      <c r="C204" s="1068"/>
      <c r="D204" s="1068"/>
      <c r="E204" s="1068"/>
      <c r="F204" s="1068"/>
      <c r="G204" s="1068"/>
      <c r="H204" s="1068"/>
      <c r="I204" s="1068"/>
      <c r="J204" s="1068"/>
      <c r="K204" s="70"/>
    </row>
    <row r="205" spans="1:11" ht="13">
      <c r="A205" s="70"/>
      <c r="B205" s="601"/>
      <c r="C205" s="70"/>
      <c r="D205" s="70"/>
      <c r="E205" s="70"/>
      <c r="F205" s="70"/>
      <c r="G205" s="70"/>
      <c r="H205" s="70"/>
      <c r="I205" s="70"/>
      <c r="J205" s="70"/>
      <c r="K205" s="70"/>
    </row>
    <row r="206" spans="1:11" ht="15" customHeight="1">
      <c r="A206" s="1089" t="s">
        <v>531</v>
      </c>
      <c r="B206" s="1089"/>
      <c r="C206" s="1089"/>
      <c r="D206" s="1089"/>
      <c r="E206" s="1089"/>
      <c r="F206" s="1089"/>
      <c r="G206" s="1089"/>
      <c r="H206" s="1089"/>
      <c r="I206" s="1089"/>
      <c r="J206" s="1089"/>
      <c r="K206" s="1089"/>
    </row>
    <row r="207" spans="1:11" ht="27.75" customHeight="1">
      <c r="A207" s="1041" t="s">
        <v>22</v>
      </c>
      <c r="B207" s="1247" t="s">
        <v>27</v>
      </c>
      <c r="C207" s="1090" t="s">
        <v>65</v>
      </c>
      <c r="D207" s="1093"/>
      <c r="E207" s="1093"/>
      <c r="F207" s="1093"/>
      <c r="G207" s="1093"/>
      <c r="H207" s="1093"/>
      <c r="I207" s="1093"/>
      <c r="J207" s="1093"/>
      <c r="K207" s="1093"/>
    </row>
    <row r="208" spans="1:11" ht="29">
      <c r="A208" s="1041"/>
      <c r="B208" s="1247"/>
      <c r="C208" s="770" t="s">
        <v>135</v>
      </c>
      <c r="D208" s="809" t="s">
        <v>136</v>
      </c>
      <c r="E208" s="809" t="s">
        <v>137</v>
      </c>
      <c r="F208" s="809" t="s">
        <v>138</v>
      </c>
      <c r="G208" s="809" t="s">
        <v>139</v>
      </c>
      <c r="H208" s="809" t="s">
        <v>140</v>
      </c>
      <c r="I208" s="809" t="s">
        <v>141</v>
      </c>
      <c r="J208" s="809" t="s">
        <v>142</v>
      </c>
      <c r="K208" s="809" t="s">
        <v>143</v>
      </c>
    </row>
    <row r="209" spans="1:11" ht="15" thickBot="1">
      <c r="A209" s="1042"/>
      <c r="B209" s="818" t="s">
        <v>3</v>
      </c>
      <c r="C209" s="1043" t="s">
        <v>29</v>
      </c>
      <c r="D209" s="1044"/>
      <c r="E209" s="1044"/>
      <c r="F209" s="1044"/>
      <c r="G209" s="1044"/>
      <c r="H209" s="1044"/>
      <c r="I209" s="1044"/>
      <c r="J209" s="1044"/>
      <c r="K209" s="1044"/>
    </row>
    <row r="210" spans="1:11" ht="13">
      <c r="A210" s="603" t="s">
        <v>6</v>
      </c>
      <c r="B210" s="826">
        <v>8518</v>
      </c>
      <c r="C210" s="822">
        <v>45.444940126790328</v>
      </c>
      <c r="D210" s="604">
        <v>32.824606715191358</v>
      </c>
      <c r="E210" s="604">
        <v>31.991077717774125</v>
      </c>
      <c r="F210" s="604">
        <v>7.5722000469593809</v>
      </c>
      <c r="G210" s="604">
        <v>6.9147687250528289</v>
      </c>
      <c r="H210" s="604">
        <v>3.451514440009392</v>
      </c>
      <c r="I210" s="604">
        <v>3.3928152148391644</v>
      </c>
      <c r="J210" s="604">
        <v>0.57525240666823196</v>
      </c>
      <c r="K210" s="635">
        <v>0.56351256163418639</v>
      </c>
    </row>
    <row r="211" spans="1:11" ht="13">
      <c r="A211" s="303" t="s">
        <v>7</v>
      </c>
      <c r="B211" s="647">
        <v>8495</v>
      </c>
      <c r="C211" s="823">
        <v>62.495585638610947</v>
      </c>
      <c r="D211" s="605">
        <v>40.824014125956445</v>
      </c>
      <c r="E211" s="605">
        <v>39.776339022954673</v>
      </c>
      <c r="F211" s="605">
        <v>8.2048263684520304</v>
      </c>
      <c r="G211" s="605">
        <v>7.4867569158328431</v>
      </c>
      <c r="H211" s="605">
        <v>4.0494408475573866</v>
      </c>
      <c r="I211" s="605">
        <v>3.9081812831077105</v>
      </c>
      <c r="J211" s="605">
        <v>1.0947616244849911</v>
      </c>
      <c r="K211" s="637">
        <v>0.96527369040612121</v>
      </c>
    </row>
    <row r="212" spans="1:11" ht="24" customHeight="1">
      <c r="A212" s="603" t="s">
        <v>8</v>
      </c>
      <c r="B212" s="826">
        <v>2560</v>
      </c>
      <c r="C212" s="822">
        <v>85.546875</v>
      </c>
      <c r="D212" s="604">
        <v>72.890625</v>
      </c>
      <c r="E212" s="604">
        <v>72.109375</v>
      </c>
      <c r="F212" s="604">
        <v>34.6484375</v>
      </c>
      <c r="G212" s="604">
        <v>34.4140625</v>
      </c>
      <c r="H212" s="604">
        <v>22.3046875</v>
      </c>
      <c r="I212" s="604">
        <v>22.109375</v>
      </c>
      <c r="J212" s="604">
        <v>1.875</v>
      </c>
      <c r="K212" s="635">
        <v>1.875</v>
      </c>
    </row>
    <row r="213" spans="1:11" ht="13">
      <c r="A213" s="303" t="s">
        <v>9</v>
      </c>
      <c r="B213" s="647">
        <v>1513</v>
      </c>
      <c r="C213" s="823">
        <v>93.258426966292134</v>
      </c>
      <c r="D213" s="605">
        <v>83.873099801718439</v>
      </c>
      <c r="E213" s="605">
        <v>83.146067415730343</v>
      </c>
      <c r="F213" s="605">
        <v>29.477858559153997</v>
      </c>
      <c r="G213" s="605">
        <v>28.949107732980835</v>
      </c>
      <c r="H213" s="605">
        <v>17.514871116986118</v>
      </c>
      <c r="I213" s="605">
        <v>17.316589557171184</v>
      </c>
      <c r="J213" s="605">
        <v>3.8334434897554526</v>
      </c>
      <c r="K213" s="637">
        <v>3.8334434897554526</v>
      </c>
    </row>
    <row r="214" spans="1:11" ht="13">
      <c r="A214" s="603" t="s">
        <v>10</v>
      </c>
      <c r="B214" s="826">
        <v>426</v>
      </c>
      <c r="C214" s="822">
        <v>39.906103286384976</v>
      </c>
      <c r="D214" s="604">
        <v>25.821596244131456</v>
      </c>
      <c r="E214" s="604">
        <v>24.647887323943664</v>
      </c>
      <c r="F214" s="604">
        <v>3.755868544600939</v>
      </c>
      <c r="G214" s="604">
        <v>3.5211267605633805</v>
      </c>
      <c r="H214" s="604">
        <v>2.3474178403755865</v>
      </c>
      <c r="I214" s="604">
        <v>2.3474178403755865</v>
      </c>
      <c r="J214" s="604">
        <v>0</v>
      </c>
      <c r="K214" s="635">
        <v>0</v>
      </c>
    </row>
    <row r="215" spans="1:11" ht="13">
      <c r="A215" s="303" t="s">
        <v>11</v>
      </c>
      <c r="B215" s="647">
        <v>1070</v>
      </c>
      <c r="C215" s="823">
        <v>76.261682242990659</v>
      </c>
      <c r="D215" s="605">
        <v>72.710280373831765</v>
      </c>
      <c r="E215" s="605">
        <v>72.710280373831765</v>
      </c>
      <c r="F215" s="605">
        <v>52.616822429906541</v>
      </c>
      <c r="G215" s="605">
        <v>52.336448598130836</v>
      </c>
      <c r="H215" s="605">
        <v>44.299065420560744</v>
      </c>
      <c r="I215" s="605">
        <v>44.205607476635514</v>
      </c>
      <c r="J215" s="605">
        <v>5.7943925233644862</v>
      </c>
      <c r="K215" s="637">
        <v>5.7009345794392523</v>
      </c>
    </row>
    <row r="216" spans="1:11" ht="13">
      <c r="A216" s="603" t="s">
        <v>12</v>
      </c>
      <c r="B216" s="826">
        <v>4049</v>
      </c>
      <c r="C216" s="822">
        <v>70.486539886391697</v>
      </c>
      <c r="D216" s="604">
        <v>48.234131884415902</v>
      </c>
      <c r="E216" s="604">
        <v>47.295628550259323</v>
      </c>
      <c r="F216" s="604">
        <v>5.9767843912077057</v>
      </c>
      <c r="G216" s="604">
        <v>5.4828352679673991</v>
      </c>
      <c r="H216" s="604">
        <v>3.8775006174364037</v>
      </c>
      <c r="I216" s="604">
        <v>3.8281057051123737</v>
      </c>
      <c r="J216" s="604">
        <v>1.1360829834527044</v>
      </c>
      <c r="K216" s="635">
        <v>1.037293158804643</v>
      </c>
    </row>
    <row r="217" spans="1:11" ht="13">
      <c r="A217" s="303" t="s">
        <v>21</v>
      </c>
      <c r="B217" s="647">
        <v>944</v>
      </c>
      <c r="C217" s="823">
        <v>98.834745762711862</v>
      </c>
      <c r="D217" s="605">
        <v>94.491525423728817</v>
      </c>
      <c r="E217" s="605">
        <v>93.538135593220346</v>
      </c>
      <c r="F217" s="605">
        <v>44.067796610169488</v>
      </c>
      <c r="G217" s="605">
        <v>43.644067796610173</v>
      </c>
      <c r="H217" s="605">
        <v>26.271186440677969</v>
      </c>
      <c r="I217" s="605">
        <v>26.165254237288138</v>
      </c>
      <c r="J217" s="605">
        <v>4.9788135593220337</v>
      </c>
      <c r="K217" s="637">
        <v>4.8728813559322033</v>
      </c>
    </row>
    <row r="218" spans="1:11" ht="24" customHeight="1">
      <c r="A218" s="603" t="s">
        <v>13</v>
      </c>
      <c r="B218" s="826">
        <v>4817</v>
      </c>
      <c r="C218" s="822">
        <v>39.900352916753171</v>
      </c>
      <c r="D218" s="604">
        <v>30.060203446128298</v>
      </c>
      <c r="E218" s="604">
        <v>29.561968029894125</v>
      </c>
      <c r="F218" s="604">
        <v>6.3940211750051903</v>
      </c>
      <c r="G218" s="604">
        <v>6.227942702927133</v>
      </c>
      <c r="H218" s="604">
        <v>3.1762507784928382</v>
      </c>
      <c r="I218" s="604">
        <v>3.1347311604733239</v>
      </c>
      <c r="J218" s="604">
        <v>1.0172306414780985</v>
      </c>
      <c r="K218" s="635">
        <v>0.95495121444882702</v>
      </c>
    </row>
    <row r="219" spans="1:11" ht="13">
      <c r="A219" s="303" t="s">
        <v>14</v>
      </c>
      <c r="B219" s="647">
        <v>10007</v>
      </c>
      <c r="C219" s="823">
        <v>61.137203957229936</v>
      </c>
      <c r="D219" s="605">
        <v>20.205855900869391</v>
      </c>
      <c r="E219" s="605">
        <v>17.94743679424403</v>
      </c>
      <c r="F219" s="605">
        <v>3.5974817627660638</v>
      </c>
      <c r="G219" s="605">
        <v>3.2177475766963131</v>
      </c>
      <c r="H219" s="605">
        <v>2.2983911262116519</v>
      </c>
      <c r="I219" s="605">
        <v>2.2983911262116519</v>
      </c>
      <c r="J219" s="605">
        <v>0.75946837213950236</v>
      </c>
      <c r="K219" s="637">
        <v>0.71949635255321276</v>
      </c>
    </row>
    <row r="220" spans="1:11" ht="13">
      <c r="A220" s="603" t="s">
        <v>15</v>
      </c>
      <c r="B220" s="826">
        <v>2428</v>
      </c>
      <c r="C220" s="822">
        <v>62.026359143327845</v>
      </c>
      <c r="D220" s="604">
        <v>29.242174629324545</v>
      </c>
      <c r="E220" s="604">
        <v>26.85337726523888</v>
      </c>
      <c r="F220" s="604">
        <v>3.4184514003294892</v>
      </c>
      <c r="G220" s="604">
        <v>3.0065897858319603</v>
      </c>
      <c r="H220" s="604">
        <v>1.4827018121911038</v>
      </c>
      <c r="I220" s="604">
        <v>1.4003294892915981</v>
      </c>
      <c r="J220" s="604">
        <v>0.49423393739703458</v>
      </c>
      <c r="K220" s="635">
        <v>0.49423393739703458</v>
      </c>
    </row>
    <row r="221" spans="1:11" ht="13">
      <c r="A221" s="303" t="s">
        <v>16</v>
      </c>
      <c r="B221" s="647">
        <v>464</v>
      </c>
      <c r="C221" s="823">
        <v>89.224137931034491</v>
      </c>
      <c r="D221" s="605">
        <v>85.34482758620689</v>
      </c>
      <c r="E221" s="605">
        <v>84.698275862068968</v>
      </c>
      <c r="F221" s="605">
        <v>11.206896551724139</v>
      </c>
      <c r="G221" s="605">
        <v>10.991379310344827</v>
      </c>
      <c r="H221" s="605">
        <v>9.2672413793103452</v>
      </c>
      <c r="I221" s="605">
        <v>9.2672413793103452</v>
      </c>
      <c r="J221" s="605">
        <v>2.1551724137931036</v>
      </c>
      <c r="K221" s="637">
        <v>1.9396551724137931</v>
      </c>
    </row>
    <row r="222" spans="1:11" ht="13">
      <c r="A222" s="603" t="s">
        <v>17</v>
      </c>
      <c r="B222" s="826">
        <v>2321</v>
      </c>
      <c r="C222" s="822">
        <v>92.158552348125809</v>
      </c>
      <c r="D222" s="604">
        <v>70.486859112451526</v>
      </c>
      <c r="E222" s="604">
        <v>69.36665230504093</v>
      </c>
      <c r="F222" s="604">
        <v>16.846186988367084</v>
      </c>
      <c r="G222" s="604">
        <v>16.113744075829384</v>
      </c>
      <c r="H222" s="604">
        <v>7.4536837570012917</v>
      </c>
      <c r="I222" s="604">
        <v>7.3244291253769926</v>
      </c>
      <c r="J222" s="604">
        <v>1.8957345971563981</v>
      </c>
      <c r="K222" s="635">
        <v>1.809564842740198</v>
      </c>
    </row>
    <row r="223" spans="1:11" ht="24" customHeight="1">
      <c r="A223" s="303" t="s">
        <v>18</v>
      </c>
      <c r="B223" s="647">
        <v>1413</v>
      </c>
      <c r="C223" s="823">
        <v>95.89525831564049</v>
      </c>
      <c r="D223" s="605">
        <v>83.651804670912952</v>
      </c>
      <c r="E223" s="605">
        <v>82.802547770700642</v>
      </c>
      <c r="F223" s="605">
        <v>21.443736730360936</v>
      </c>
      <c r="G223" s="605">
        <v>21.302193913658883</v>
      </c>
      <c r="H223" s="605">
        <v>16.489738145789101</v>
      </c>
      <c r="I223" s="605">
        <v>16.418966737438076</v>
      </c>
      <c r="J223" s="605">
        <v>2.4062278839348901</v>
      </c>
      <c r="K223" s="637">
        <v>2.4062278839348901</v>
      </c>
    </row>
    <row r="224" spans="1:11" ht="13">
      <c r="A224" s="603" t="s">
        <v>19</v>
      </c>
      <c r="B224" s="826">
        <v>1740</v>
      </c>
      <c r="C224" s="822">
        <v>40.977011494252871</v>
      </c>
      <c r="D224" s="604">
        <v>37.241379310344833</v>
      </c>
      <c r="E224" s="604">
        <v>37.011494252873561</v>
      </c>
      <c r="F224" s="604">
        <v>8.2183908045977017</v>
      </c>
      <c r="G224" s="604">
        <v>7.873563218390804</v>
      </c>
      <c r="H224" s="604">
        <v>4.3103448275862073</v>
      </c>
      <c r="I224" s="604">
        <v>4.3103448275862073</v>
      </c>
      <c r="J224" s="604">
        <v>1.4942528735632183</v>
      </c>
      <c r="K224" s="635">
        <v>1.4942528735632183</v>
      </c>
    </row>
    <row r="225" spans="1:11" ht="13.5" thickBot="1">
      <c r="A225" s="308" t="s">
        <v>20</v>
      </c>
      <c r="B225" s="652">
        <v>1320</v>
      </c>
      <c r="C225" s="824">
        <v>95.757575757575751</v>
      </c>
      <c r="D225" s="606">
        <v>76.212121212121204</v>
      </c>
      <c r="E225" s="606">
        <v>73.712121212121204</v>
      </c>
      <c r="F225" s="606">
        <v>15.909090909090908</v>
      </c>
      <c r="G225" s="606">
        <v>15.378787878787877</v>
      </c>
      <c r="H225" s="606">
        <v>6.9696969696969706</v>
      </c>
      <c r="I225" s="606">
        <v>6.8181818181818175</v>
      </c>
      <c r="J225" s="606">
        <v>0.98484848484848475</v>
      </c>
      <c r="K225" s="806">
        <v>0.98484848484848475</v>
      </c>
    </row>
    <row r="226" spans="1:11" ht="13">
      <c r="A226" s="593" t="s">
        <v>26</v>
      </c>
      <c r="B226" s="653">
        <f>SUM(B210:B211,B214,B215,B216,B218,B219,B220,B221,B224)</f>
        <v>42014</v>
      </c>
      <c r="C226" s="825">
        <v>56.393107059551575</v>
      </c>
      <c r="D226" s="609">
        <v>34.105298233922028</v>
      </c>
      <c r="E226" s="277">
        <v>32.872375874708432</v>
      </c>
      <c r="F226" s="609">
        <v>7.3999143142761934</v>
      </c>
      <c r="G226" s="277">
        <v>6.9143618793735415</v>
      </c>
      <c r="H226" s="609">
        <v>4.3223687342314463</v>
      </c>
      <c r="I226" s="277">
        <v>4.2652449183605468</v>
      </c>
      <c r="J226" s="609">
        <v>1.0068072547246156</v>
      </c>
      <c r="K226" s="277">
        <v>0.94730327985909457</v>
      </c>
    </row>
    <row r="227" spans="1:11" ht="13">
      <c r="A227" s="311" t="s">
        <v>25</v>
      </c>
      <c r="B227" s="654">
        <f t="shared" ref="B227" si="6">SUM(B212,B213,B217,B222,B223,B225)</f>
        <v>10071</v>
      </c>
      <c r="C227" s="807">
        <v>92.264919074570557</v>
      </c>
      <c r="D227" s="607">
        <v>77.956508787607987</v>
      </c>
      <c r="E227" s="278">
        <v>76.854334226988385</v>
      </c>
      <c r="F227" s="607">
        <v>26.342964948863074</v>
      </c>
      <c r="G227" s="278">
        <v>25.906066924833681</v>
      </c>
      <c r="H227" s="607">
        <v>15.708469863965844</v>
      </c>
      <c r="I227" s="278">
        <v>15.559527355774005</v>
      </c>
      <c r="J227" s="607">
        <v>2.4227981332538975</v>
      </c>
      <c r="K227" s="278">
        <v>2.3930096316155298</v>
      </c>
    </row>
    <row r="228" spans="1:11" ht="13.5" thickBot="1">
      <c r="A228" s="312" t="s">
        <v>24</v>
      </c>
      <c r="B228" s="655">
        <f t="shared" ref="B228" si="7">SUM(B210:B225)</f>
        <v>52085</v>
      </c>
      <c r="C228" s="808">
        <v>63.32917346644907</v>
      </c>
      <c r="D228" s="608">
        <v>42.584237304406258</v>
      </c>
      <c r="E228" s="280">
        <v>41.376595948929634</v>
      </c>
      <c r="F228" s="608">
        <v>11.062685994048191</v>
      </c>
      <c r="G228" s="280">
        <v>10.586541230680618</v>
      </c>
      <c r="H228" s="608">
        <v>6.5239512335605268</v>
      </c>
      <c r="I228" s="280">
        <v>6.449073629643852</v>
      </c>
      <c r="J228" s="608">
        <v>1.2805990208313334</v>
      </c>
      <c r="K228" s="280">
        <v>1.2268407410962849</v>
      </c>
    </row>
    <row r="229" spans="1:11">
      <c r="A229" s="1246" t="s">
        <v>37</v>
      </c>
      <c r="B229" s="1246"/>
      <c r="C229" s="1246"/>
      <c r="D229" s="1246"/>
      <c r="E229" s="1246"/>
      <c r="F229" s="1246"/>
      <c r="G229" s="1246"/>
      <c r="H229" s="1246"/>
      <c r="I229" s="1246"/>
      <c r="J229" s="1246"/>
      <c r="K229" s="1246"/>
    </row>
    <row r="230" spans="1:11">
      <c r="A230" s="1179" t="s">
        <v>80</v>
      </c>
      <c r="B230" s="1179"/>
      <c r="C230" s="1179"/>
      <c r="D230" s="1179"/>
      <c r="E230" s="1179"/>
      <c r="F230" s="1179"/>
      <c r="G230" s="1179"/>
      <c r="H230" s="1179"/>
      <c r="I230" s="1179"/>
      <c r="J230" s="1179"/>
      <c r="K230" s="1179"/>
    </row>
    <row r="231" spans="1:11">
      <c r="A231" s="1179" t="s">
        <v>60</v>
      </c>
      <c r="B231" s="1179"/>
      <c r="C231" s="1179"/>
      <c r="D231" s="1179"/>
      <c r="E231" s="1179"/>
      <c r="F231" s="1179"/>
      <c r="G231" s="1179"/>
      <c r="H231" s="1179"/>
      <c r="I231" s="1179"/>
      <c r="J231" s="1179"/>
      <c r="K231" s="1179"/>
    </row>
    <row r="232" spans="1:11" ht="30" customHeight="1">
      <c r="A232" s="1068" t="s">
        <v>42</v>
      </c>
      <c r="B232" s="1068"/>
      <c r="C232" s="1068"/>
      <c r="D232" s="1068"/>
      <c r="E232" s="1068"/>
      <c r="F232" s="1068"/>
      <c r="G232" s="1068"/>
      <c r="H232" s="1068"/>
      <c r="I232" s="1068"/>
      <c r="J232" s="1068"/>
      <c r="K232" s="1068"/>
    </row>
    <row r="233" spans="1:11">
      <c r="A233" s="935"/>
      <c r="B233" s="935"/>
      <c r="C233" s="935"/>
      <c r="D233" s="935"/>
      <c r="E233" s="935"/>
      <c r="F233" s="935"/>
      <c r="G233" s="935"/>
      <c r="H233" s="935"/>
      <c r="I233" s="935"/>
      <c r="J233" s="935"/>
      <c r="K233" s="935"/>
    </row>
    <row r="234" spans="1:11" ht="13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</row>
    <row r="235" spans="1:11" ht="13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</row>
    <row r="236" spans="1:11" ht="13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</row>
    <row r="237" spans="1:11" ht="13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</row>
    <row r="238" spans="1:11" ht="13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</row>
    <row r="239" spans="1:11" ht="13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</row>
    <row r="240" spans="1:11" ht="13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1:11" ht="13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1:11" ht="13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</row>
    <row r="243" spans="1:11" ht="13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</row>
    <row r="244" spans="1:11" ht="13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</row>
    <row r="245" spans="1:11" ht="1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13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</row>
    <row r="247" spans="1:11" ht="13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1:11" ht="13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</row>
    <row r="249" spans="1:11" ht="13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</row>
    <row r="250" spans="1:11" ht="13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</row>
    <row r="251" spans="1:11" ht="13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</row>
    <row r="252" spans="1:11" ht="13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</row>
    <row r="253" spans="1:11" ht="13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</row>
    <row r="254" spans="1:11" ht="13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</row>
    <row r="255" spans="1:11" ht="1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3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1:11" ht="13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</row>
    <row r="258" spans="1:11" ht="13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</row>
    <row r="259" spans="1:11" ht="13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1:11" ht="13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1:11" ht="13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</row>
    <row r="262" spans="1:11" ht="13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</row>
    <row r="263" spans="1:11" ht="13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</row>
    <row r="264" spans="1:11" ht="13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</row>
    <row r="265" spans="1:11" ht="1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1:11" ht="13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1:11" ht="13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1:11" ht="13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1:11" ht="13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1:11" ht="13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</row>
    <row r="271" spans="1:11" ht="13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1:11" ht="13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</row>
    <row r="273" spans="1:11" ht="13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</row>
    <row r="274" spans="1:11" ht="13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</row>
    <row r="275" spans="1:11" ht="13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</row>
    <row r="276" spans="1:11" ht="13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</row>
    <row r="277" spans="1:11" ht="13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</row>
    <row r="278" spans="1:11" ht="13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</row>
    <row r="279" spans="1:11" ht="13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1:11" ht="13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1:11" ht="13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1:11" ht="13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1:11" ht="13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1:11" ht="13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1:11" ht="13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</row>
    <row r="286" spans="1:11" ht="13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1:11" ht="13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</row>
    <row r="288" spans="1:11" ht="13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</row>
    <row r="289" spans="1:11" ht="13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 ht="13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3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3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3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3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3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3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3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3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3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3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3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3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3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3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3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3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3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3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3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3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3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3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3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3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3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3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3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3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3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3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3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3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3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3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3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3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3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3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3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3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3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3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3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3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3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3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3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3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3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3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3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3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3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3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3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3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3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3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3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3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3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3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3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3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3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3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3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3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3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3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3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3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3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3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3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3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3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3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3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3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3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3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3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3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3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3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3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3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3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3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3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3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3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3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3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3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3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3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3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3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3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3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3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3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3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3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3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3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3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3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3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3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3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3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3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3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3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3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3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3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3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3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3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3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3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</sheetData>
  <mergeCells count="77">
    <mergeCell ref="A1:K1"/>
    <mergeCell ref="A120:K120"/>
    <mergeCell ref="A206:K206"/>
    <mergeCell ref="A229:K229"/>
    <mergeCell ref="A230:K230"/>
    <mergeCell ref="A150:K150"/>
    <mergeCell ref="A173:K173"/>
    <mergeCell ref="A174:K174"/>
    <mergeCell ref="A175:K175"/>
    <mergeCell ref="A176:K176"/>
    <mergeCell ref="A114:K114"/>
    <mergeCell ref="A115:K115"/>
    <mergeCell ref="A116:K116"/>
    <mergeCell ref="A117:K117"/>
    <mergeCell ref="A118:K118"/>
    <mergeCell ref="A86:H86"/>
    <mergeCell ref="A231:K231"/>
    <mergeCell ref="A232:K232"/>
    <mergeCell ref="A177:K177"/>
    <mergeCell ref="A179:J179"/>
    <mergeCell ref="A202:J202"/>
    <mergeCell ref="A203:J203"/>
    <mergeCell ref="A204:J204"/>
    <mergeCell ref="A207:A209"/>
    <mergeCell ref="B207:B208"/>
    <mergeCell ref="C207:K207"/>
    <mergeCell ref="C209:K209"/>
    <mergeCell ref="A180:A182"/>
    <mergeCell ref="B180:B181"/>
    <mergeCell ref="C180:J180"/>
    <mergeCell ref="C182:J182"/>
    <mergeCell ref="A54:K54"/>
    <mergeCell ref="A55:K55"/>
    <mergeCell ref="A56:K56"/>
    <mergeCell ref="A57:K57"/>
    <mergeCell ref="A63:H63"/>
    <mergeCell ref="A61:K61"/>
    <mergeCell ref="A58:K59"/>
    <mergeCell ref="A92:A94"/>
    <mergeCell ref="B92:B93"/>
    <mergeCell ref="C92:K92"/>
    <mergeCell ref="C94:K94"/>
    <mergeCell ref="A64:A66"/>
    <mergeCell ref="B64:B65"/>
    <mergeCell ref="C64:H64"/>
    <mergeCell ref="C66:H66"/>
    <mergeCell ref="A87:H87"/>
    <mergeCell ref="A88:H88"/>
    <mergeCell ref="A89:H89"/>
    <mergeCell ref="A91:K91"/>
    <mergeCell ref="C34:K34"/>
    <mergeCell ref="A4:A6"/>
    <mergeCell ref="B4:B5"/>
    <mergeCell ref="A32:A34"/>
    <mergeCell ref="B32:B33"/>
    <mergeCell ref="C32:K32"/>
    <mergeCell ref="C4:H4"/>
    <mergeCell ref="C6:H6"/>
    <mergeCell ref="A31:K31"/>
    <mergeCell ref="A3:H3"/>
    <mergeCell ref="A26:H26"/>
    <mergeCell ref="A27:H27"/>
    <mergeCell ref="A28:H28"/>
    <mergeCell ref="A29:H29"/>
    <mergeCell ref="A151:A153"/>
    <mergeCell ref="B151:B152"/>
    <mergeCell ref="C151:K151"/>
    <mergeCell ref="C153:K153"/>
    <mergeCell ref="A123:A125"/>
    <mergeCell ref="B123:B124"/>
    <mergeCell ref="C123:J123"/>
    <mergeCell ref="C125:J125"/>
    <mergeCell ref="A122:J122"/>
    <mergeCell ref="A145:J145"/>
    <mergeCell ref="A146:J146"/>
    <mergeCell ref="A147:J147"/>
    <mergeCell ref="A148:J148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2"/>
  <sheetViews>
    <sheetView zoomScale="80" zoomScaleNormal="80" workbookViewId="0">
      <selection sqref="A1:P1"/>
    </sheetView>
  </sheetViews>
  <sheetFormatPr baseColWidth="10" defaultRowHeight="14"/>
  <cols>
    <col min="1" max="1" width="24.58203125" customWidth="1"/>
    <col min="4" max="4" width="10.58203125" style="15"/>
    <col min="5" max="5" width="11.08203125" style="7" customWidth="1"/>
    <col min="6" max="6" width="11.08203125" style="15" customWidth="1"/>
    <col min="8" max="8" width="11" style="7"/>
    <col min="10" max="10" width="11" style="7"/>
    <col min="11" max="12" width="10.58203125" style="7"/>
    <col min="14" max="14" width="11" style="7"/>
    <col min="16" max="16" width="11" style="7"/>
  </cols>
  <sheetData>
    <row r="1" spans="1:29" s="7" customFormat="1" ht="23.15" customHeight="1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</row>
    <row r="2" spans="1:29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9" s="7" customFormat="1" ht="15" customHeight="1">
      <c r="A3" s="1089" t="s">
        <v>532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</row>
    <row r="4" spans="1:29" s="7" customFormat="1" ht="14.15" customHeight="1">
      <c r="A4" s="1093" t="s">
        <v>22</v>
      </c>
      <c r="B4" s="1067" t="s">
        <v>96</v>
      </c>
      <c r="C4" s="1093" t="s">
        <v>63</v>
      </c>
      <c r="D4" s="1093"/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3"/>
      <c r="R4" s="1221"/>
      <c r="S4" s="1221"/>
      <c r="T4" s="1221"/>
      <c r="U4" s="1221"/>
      <c r="V4" s="1221"/>
      <c r="W4" s="1221"/>
      <c r="X4" s="1221"/>
      <c r="Y4" s="1221"/>
      <c r="Z4" s="1221"/>
      <c r="AA4" s="1221"/>
    </row>
    <row r="5" spans="1:29" s="7" customFormat="1" ht="17.5" customHeight="1">
      <c r="A5" s="1093"/>
      <c r="B5" s="1067"/>
      <c r="C5" s="1067" t="s">
        <v>87</v>
      </c>
      <c r="D5" s="1067"/>
      <c r="E5" s="1067" t="s">
        <v>88</v>
      </c>
      <c r="F5" s="1067" t="s">
        <v>98</v>
      </c>
      <c r="G5" s="1093" t="s">
        <v>63</v>
      </c>
      <c r="H5" s="1093"/>
      <c r="I5" s="1093"/>
      <c r="J5" s="1093"/>
      <c r="K5" s="1093"/>
      <c r="L5" s="1093"/>
      <c r="M5" s="1093"/>
      <c r="N5" s="1093"/>
      <c r="O5" s="1093"/>
      <c r="P5" s="1093"/>
      <c r="R5" s="1221"/>
      <c r="S5" s="1221"/>
      <c r="T5" s="1221"/>
      <c r="U5" s="1221"/>
      <c r="V5" s="1221"/>
      <c r="W5" s="1221"/>
      <c r="X5" s="1221"/>
      <c r="Y5" s="1221"/>
      <c r="Z5" s="1221"/>
      <c r="AA5" s="1221"/>
    </row>
    <row r="6" spans="1:29" s="7" customFormat="1" ht="66.75" customHeight="1">
      <c r="A6" s="1093"/>
      <c r="B6" s="1067"/>
      <c r="C6" s="1067"/>
      <c r="D6" s="1067"/>
      <c r="E6" s="1067"/>
      <c r="F6" s="1067"/>
      <c r="G6" s="1067" t="s">
        <v>160</v>
      </c>
      <c r="H6" s="1067"/>
      <c r="I6" s="1067" t="s">
        <v>161</v>
      </c>
      <c r="J6" s="1067"/>
      <c r="K6" s="1067" t="s">
        <v>162</v>
      </c>
      <c r="L6" s="1067"/>
      <c r="M6" s="1067" t="s">
        <v>163</v>
      </c>
      <c r="N6" s="1067"/>
      <c r="O6" s="1067" t="s">
        <v>155</v>
      </c>
      <c r="P6" s="1067"/>
    </row>
    <row r="7" spans="1:29" s="7" customFormat="1" ht="15" thickBot="1">
      <c r="A7" s="1172"/>
      <c r="B7" s="771" t="s">
        <v>3</v>
      </c>
      <c r="C7" s="771" t="s">
        <v>3</v>
      </c>
      <c r="D7" s="771" t="s">
        <v>95</v>
      </c>
      <c r="E7" s="771" t="s">
        <v>3</v>
      </c>
      <c r="F7" s="771" t="s">
        <v>99</v>
      </c>
      <c r="G7" s="771" t="s">
        <v>3</v>
      </c>
      <c r="H7" s="771" t="s">
        <v>29</v>
      </c>
      <c r="I7" s="771" t="s">
        <v>3</v>
      </c>
      <c r="J7" s="771" t="s">
        <v>29</v>
      </c>
      <c r="K7" s="771" t="s">
        <v>3</v>
      </c>
      <c r="L7" s="771" t="s">
        <v>29</v>
      </c>
      <c r="M7" s="771" t="s">
        <v>3</v>
      </c>
      <c r="N7" s="771" t="s">
        <v>29</v>
      </c>
      <c r="O7" s="771" t="s">
        <v>3</v>
      </c>
      <c r="P7" s="771" t="s">
        <v>29</v>
      </c>
    </row>
    <row r="8" spans="1:29" s="7" customFormat="1">
      <c r="A8" s="239" t="s">
        <v>6</v>
      </c>
      <c r="B8" s="89">
        <v>8878</v>
      </c>
      <c r="C8" s="92">
        <v>539</v>
      </c>
      <c r="D8" s="198">
        <f>C8*100/B8</f>
        <v>6.0711872043252981</v>
      </c>
      <c r="E8" s="90">
        <f>B8-C8</f>
        <v>8339</v>
      </c>
      <c r="F8" s="174">
        <v>8.3016348882759718</v>
      </c>
      <c r="G8" s="93">
        <v>226</v>
      </c>
      <c r="H8" s="198">
        <f>G8/$E8*100</f>
        <v>2.7101570931766399</v>
      </c>
      <c r="I8" s="93">
        <v>2768</v>
      </c>
      <c r="J8" s="198">
        <f>I8/$E8*100</f>
        <v>33.193428468641322</v>
      </c>
      <c r="K8" s="93">
        <v>933</v>
      </c>
      <c r="L8" s="198">
        <f>K8/$E8*100</f>
        <v>11.188391893512412</v>
      </c>
      <c r="M8" s="93">
        <v>4326</v>
      </c>
      <c r="N8" s="198">
        <f>M8/$E8*100</f>
        <v>51.8767238277971</v>
      </c>
      <c r="O8" s="93">
        <v>86</v>
      </c>
      <c r="P8" s="198">
        <f>O8/$E8*100</f>
        <v>1.0312987168725267</v>
      </c>
      <c r="Q8" s="26"/>
      <c r="R8" s="29"/>
      <c r="S8" s="29"/>
      <c r="T8" s="29"/>
      <c r="U8" s="29"/>
      <c r="V8" s="29"/>
      <c r="W8" s="29"/>
    </row>
    <row r="9" spans="1:29" s="7" customFormat="1">
      <c r="A9" s="228" t="s">
        <v>7</v>
      </c>
      <c r="B9" s="99">
        <v>8766</v>
      </c>
      <c r="C9" s="102">
        <v>3</v>
      </c>
      <c r="D9" s="171">
        <f t="shared" ref="D9:D26" si="0">C9*100/B9</f>
        <v>3.4223134839151265E-2</v>
      </c>
      <c r="E9" s="100">
        <f t="shared" ref="E9:E26" si="1">B9-C9</f>
        <v>8763</v>
      </c>
      <c r="F9" s="170">
        <v>9.0739035337974041</v>
      </c>
      <c r="G9" s="103">
        <v>52</v>
      </c>
      <c r="H9" s="171">
        <f t="shared" ref="H9:J24" si="2">G9/$E9*100</f>
        <v>0.59340408535889533</v>
      </c>
      <c r="I9" s="103">
        <v>840</v>
      </c>
      <c r="J9" s="171">
        <f t="shared" ref="J9:J23" si="3">I9/$E9*100</f>
        <v>9.5857583019513868</v>
      </c>
      <c r="K9" s="103">
        <v>1515</v>
      </c>
      <c r="L9" s="171">
        <f t="shared" ref="L9:L26" si="4">K9/$E9*100</f>
        <v>17.288599794590894</v>
      </c>
      <c r="M9" s="103">
        <v>6271</v>
      </c>
      <c r="N9" s="171">
        <f t="shared" ref="N9:N26" si="5">M9/$E9*100</f>
        <v>71.56225037087755</v>
      </c>
      <c r="O9" s="103">
        <v>85</v>
      </c>
      <c r="P9" s="171">
        <f t="shared" ref="P9:P26" si="6">O9/$E9*100</f>
        <v>0.96998744722127128</v>
      </c>
      <c r="Q9" s="26"/>
      <c r="R9" s="29"/>
      <c r="S9" s="29"/>
      <c r="T9" s="29"/>
      <c r="U9" s="29"/>
      <c r="V9" s="29"/>
      <c r="W9" s="29"/>
      <c r="X9" s="28"/>
      <c r="Y9" s="28"/>
      <c r="Z9" s="28"/>
      <c r="AA9" s="28"/>
      <c r="AB9" s="28"/>
      <c r="AC9" s="28"/>
    </row>
    <row r="10" spans="1:29" s="7" customFormat="1">
      <c r="A10" s="239" t="s">
        <v>8</v>
      </c>
      <c r="B10" s="89">
        <v>2663</v>
      </c>
      <c r="C10" s="92">
        <v>0</v>
      </c>
      <c r="D10" s="198">
        <f t="shared" si="0"/>
        <v>0</v>
      </c>
      <c r="E10" s="90">
        <f t="shared" si="1"/>
        <v>2663</v>
      </c>
      <c r="F10" s="174">
        <v>10.043653773939166</v>
      </c>
      <c r="G10" s="93">
        <v>11</v>
      </c>
      <c r="H10" s="198">
        <f t="shared" si="2"/>
        <v>0.41306796845662785</v>
      </c>
      <c r="I10" s="93">
        <v>20</v>
      </c>
      <c r="J10" s="198">
        <f t="shared" si="3"/>
        <v>0.75103266992114159</v>
      </c>
      <c r="K10" s="93">
        <v>268</v>
      </c>
      <c r="L10" s="198">
        <f t="shared" si="4"/>
        <v>10.063837776943299</v>
      </c>
      <c r="M10" s="93">
        <v>1820</v>
      </c>
      <c r="N10" s="198">
        <f t="shared" si="5"/>
        <v>68.343972962823884</v>
      </c>
      <c r="O10" s="93">
        <v>544</v>
      </c>
      <c r="P10" s="198">
        <f t="shared" si="6"/>
        <v>20.42808862185505</v>
      </c>
      <c r="Q10" s="26"/>
      <c r="R10" s="29"/>
      <c r="S10" s="29"/>
      <c r="T10" s="29"/>
      <c r="U10" s="29"/>
      <c r="V10" s="29"/>
      <c r="W10" s="29"/>
      <c r="X10" s="28"/>
      <c r="Y10" s="28"/>
      <c r="Z10" s="28"/>
      <c r="AA10" s="28"/>
      <c r="AB10" s="28"/>
      <c r="AC10" s="28"/>
    </row>
    <row r="11" spans="1:29" s="7" customFormat="1">
      <c r="A11" s="228" t="s">
        <v>9</v>
      </c>
      <c r="B11" s="99">
        <v>1565</v>
      </c>
      <c r="C11" s="102">
        <v>1</v>
      </c>
      <c r="D11" s="171">
        <f t="shared" si="0"/>
        <v>6.3897763578274758E-2</v>
      </c>
      <c r="E11" s="100">
        <f t="shared" si="1"/>
        <v>1564</v>
      </c>
      <c r="F11" s="170">
        <v>10.935475277067349</v>
      </c>
      <c r="G11" s="103">
        <v>3</v>
      </c>
      <c r="H11" s="171">
        <f t="shared" si="2"/>
        <v>0.1918158567774936</v>
      </c>
      <c r="I11" s="103">
        <v>12</v>
      </c>
      <c r="J11" s="171">
        <f t="shared" si="3"/>
        <v>0.76726342710997442</v>
      </c>
      <c r="K11" s="103">
        <v>10</v>
      </c>
      <c r="L11" s="171">
        <f t="shared" si="4"/>
        <v>0.63938618925831203</v>
      </c>
      <c r="M11" s="103">
        <v>1124</v>
      </c>
      <c r="N11" s="171">
        <f t="shared" si="5"/>
        <v>71.867007672634273</v>
      </c>
      <c r="O11" s="103">
        <v>415</v>
      </c>
      <c r="P11" s="171">
        <f t="shared" si="6"/>
        <v>26.534526854219948</v>
      </c>
      <c r="Q11" s="26"/>
      <c r="R11" s="29"/>
      <c r="S11" s="29"/>
      <c r="T11" s="29"/>
      <c r="U11" s="29"/>
      <c r="V11" s="29"/>
      <c r="W11" s="29"/>
      <c r="X11" s="28"/>
      <c r="Y11" s="28"/>
      <c r="Z11" s="28"/>
      <c r="AA11" s="28"/>
      <c r="AB11" s="28"/>
      <c r="AC11" s="28"/>
    </row>
    <row r="12" spans="1:29" s="7" customFormat="1">
      <c r="A12" s="239" t="s">
        <v>10</v>
      </c>
      <c r="B12" s="89">
        <v>437</v>
      </c>
      <c r="C12" s="92">
        <v>0</v>
      </c>
      <c r="D12" s="198">
        <f t="shared" si="0"/>
        <v>0</v>
      </c>
      <c r="E12" s="90">
        <f t="shared" si="1"/>
        <v>437</v>
      </c>
      <c r="F12" s="174">
        <v>8.5108695652173907</v>
      </c>
      <c r="G12" s="93">
        <v>13</v>
      </c>
      <c r="H12" s="198">
        <f t="shared" si="2"/>
        <v>2.9748283752860414</v>
      </c>
      <c r="I12" s="93">
        <v>51</v>
      </c>
      <c r="J12" s="198">
        <f t="shared" si="3"/>
        <v>11.670480549199084</v>
      </c>
      <c r="K12" s="93">
        <v>175</v>
      </c>
      <c r="L12" s="198">
        <f t="shared" si="4"/>
        <v>40.045766590389015</v>
      </c>
      <c r="M12" s="93">
        <v>196</v>
      </c>
      <c r="N12" s="198">
        <f t="shared" si="5"/>
        <v>44.851258581235697</v>
      </c>
      <c r="O12" s="93">
        <v>2</v>
      </c>
      <c r="P12" s="198">
        <f t="shared" si="6"/>
        <v>0.45766590389016021</v>
      </c>
      <c r="Q12" s="26"/>
      <c r="R12" s="29"/>
      <c r="S12" s="29"/>
      <c r="T12" s="29"/>
      <c r="U12" s="29"/>
      <c r="V12" s="29"/>
      <c r="W12" s="29"/>
      <c r="X12" s="28"/>
      <c r="Y12" s="28"/>
      <c r="Z12" s="28"/>
      <c r="AA12" s="28"/>
      <c r="AB12" s="28"/>
      <c r="AC12" s="28"/>
    </row>
    <row r="13" spans="1:29" s="7" customFormat="1">
      <c r="A13" s="228" t="s">
        <v>11</v>
      </c>
      <c r="B13" s="99">
        <v>1126</v>
      </c>
      <c r="C13" s="102">
        <v>2</v>
      </c>
      <c r="D13" s="171">
        <f t="shared" si="0"/>
        <v>0.17761989342806395</v>
      </c>
      <c r="E13" s="100">
        <f t="shared" si="1"/>
        <v>1124</v>
      </c>
      <c r="F13" s="170">
        <v>10.22664590747331</v>
      </c>
      <c r="G13" s="103">
        <v>8</v>
      </c>
      <c r="H13" s="171">
        <f t="shared" si="2"/>
        <v>0.71174377224199281</v>
      </c>
      <c r="I13" s="103">
        <v>56</v>
      </c>
      <c r="J13" s="171">
        <f t="shared" si="3"/>
        <v>4.9822064056939501</v>
      </c>
      <c r="K13" s="103">
        <v>180</v>
      </c>
      <c r="L13" s="171">
        <f t="shared" si="4"/>
        <v>16.014234875444842</v>
      </c>
      <c r="M13" s="103">
        <v>510</v>
      </c>
      <c r="N13" s="171">
        <f t="shared" si="5"/>
        <v>45.373665480427043</v>
      </c>
      <c r="O13" s="103">
        <v>370</v>
      </c>
      <c r="P13" s="171">
        <f t="shared" si="6"/>
        <v>32.918149466192169</v>
      </c>
      <c r="Q13" s="26"/>
      <c r="R13" s="29"/>
      <c r="S13" s="29"/>
      <c r="T13" s="29"/>
      <c r="U13" s="29"/>
      <c r="V13" s="29"/>
      <c r="W13" s="29"/>
      <c r="X13" s="28"/>
      <c r="Y13" s="28"/>
      <c r="Z13" s="28"/>
      <c r="AA13" s="28"/>
      <c r="AB13" s="28"/>
      <c r="AC13" s="28"/>
    </row>
    <row r="14" spans="1:29" s="7" customFormat="1">
      <c r="A14" s="239" t="s">
        <v>12</v>
      </c>
      <c r="B14" s="89">
        <v>4157</v>
      </c>
      <c r="C14" s="92">
        <v>10</v>
      </c>
      <c r="D14" s="198">
        <f t="shared" si="0"/>
        <v>0.24055809477988935</v>
      </c>
      <c r="E14" s="90">
        <f t="shared" si="1"/>
        <v>4147</v>
      </c>
      <c r="F14" s="174">
        <v>9.2149947753396013</v>
      </c>
      <c r="G14" s="93">
        <v>22</v>
      </c>
      <c r="H14" s="198">
        <f t="shared" si="2"/>
        <v>0.53050397877984079</v>
      </c>
      <c r="I14" s="93">
        <v>267</v>
      </c>
      <c r="J14" s="198">
        <f t="shared" si="3"/>
        <v>6.4383891970098865</v>
      </c>
      <c r="K14" s="93">
        <v>587</v>
      </c>
      <c r="L14" s="198">
        <f t="shared" si="4"/>
        <v>14.154810706534846</v>
      </c>
      <c r="M14" s="93">
        <v>3239</v>
      </c>
      <c r="N14" s="198">
        <f t="shared" si="5"/>
        <v>78.104653966722935</v>
      </c>
      <c r="O14" s="93">
        <v>32</v>
      </c>
      <c r="P14" s="198">
        <f t="shared" si="6"/>
        <v>0.77164215095249578</v>
      </c>
      <c r="Q14" s="26"/>
      <c r="R14" s="29"/>
      <c r="S14" s="29"/>
      <c r="T14" s="29"/>
      <c r="U14" s="29"/>
      <c r="V14" s="29"/>
      <c r="W14" s="29"/>
      <c r="X14" s="28"/>
      <c r="Y14" s="28"/>
      <c r="Z14" s="28"/>
      <c r="AA14" s="28"/>
      <c r="AB14" s="28"/>
      <c r="AC14" s="28"/>
    </row>
    <row r="15" spans="1:29" s="7" customFormat="1">
      <c r="A15" s="228" t="s">
        <v>21</v>
      </c>
      <c r="B15" s="99">
        <v>952</v>
      </c>
      <c r="C15" s="102">
        <v>0</v>
      </c>
      <c r="D15" s="171">
        <f t="shared" si="0"/>
        <v>0</v>
      </c>
      <c r="E15" s="100">
        <f t="shared" si="1"/>
        <v>952</v>
      </c>
      <c r="F15" s="170">
        <v>11.215563725490195</v>
      </c>
      <c r="G15" s="103">
        <v>0</v>
      </c>
      <c r="H15" s="171">
        <f t="shared" si="2"/>
        <v>0</v>
      </c>
      <c r="I15" s="103">
        <v>7</v>
      </c>
      <c r="J15" s="171">
        <f t="shared" si="3"/>
        <v>0.73529411764705876</v>
      </c>
      <c r="K15" s="103">
        <v>3</v>
      </c>
      <c r="L15" s="171">
        <f t="shared" si="4"/>
        <v>0.31512605042016806</v>
      </c>
      <c r="M15" s="103">
        <v>577</v>
      </c>
      <c r="N15" s="171">
        <f t="shared" si="5"/>
        <v>60.609243697478988</v>
      </c>
      <c r="O15" s="103">
        <v>365</v>
      </c>
      <c r="P15" s="171">
        <f t="shared" si="6"/>
        <v>38.340336134453786</v>
      </c>
      <c r="Q15" s="26"/>
      <c r="R15" s="29"/>
      <c r="S15" s="29"/>
      <c r="T15" s="29"/>
      <c r="U15" s="29"/>
      <c r="V15" s="29"/>
      <c r="W15" s="29"/>
      <c r="X15" s="28"/>
      <c r="Y15" s="28"/>
      <c r="Z15" s="28"/>
      <c r="AA15" s="28"/>
      <c r="AB15" s="28"/>
      <c r="AC15" s="28"/>
    </row>
    <row r="16" spans="1:29" s="7" customFormat="1">
      <c r="A16" s="239" t="s">
        <v>13</v>
      </c>
      <c r="B16" s="89">
        <v>5045</v>
      </c>
      <c r="C16" s="92">
        <v>23</v>
      </c>
      <c r="D16" s="198">
        <f t="shared" si="0"/>
        <v>0.45589692765113976</v>
      </c>
      <c r="E16" s="90">
        <f t="shared" si="1"/>
        <v>5022</v>
      </c>
      <c r="F16" s="174">
        <v>8.3224777645028549</v>
      </c>
      <c r="G16" s="93">
        <v>319</v>
      </c>
      <c r="H16" s="198">
        <f t="shared" si="2"/>
        <v>6.3520509757068897</v>
      </c>
      <c r="I16" s="93">
        <v>963</v>
      </c>
      <c r="J16" s="198">
        <f t="shared" si="3"/>
        <v>19.17562724014337</v>
      </c>
      <c r="K16" s="93">
        <v>1235</v>
      </c>
      <c r="L16" s="198">
        <f t="shared" si="4"/>
        <v>24.591796097172441</v>
      </c>
      <c r="M16" s="93">
        <v>2445</v>
      </c>
      <c r="N16" s="198">
        <f t="shared" si="5"/>
        <v>48.685782556750304</v>
      </c>
      <c r="O16" s="93">
        <v>60</v>
      </c>
      <c r="P16" s="198">
        <f t="shared" si="6"/>
        <v>1.1947431302270013</v>
      </c>
      <c r="Q16" s="26"/>
      <c r="R16" s="29"/>
      <c r="S16" s="29"/>
      <c r="T16" s="29"/>
      <c r="U16" s="29"/>
      <c r="V16" s="29"/>
      <c r="W16" s="29"/>
      <c r="X16" s="28"/>
      <c r="Y16" s="28"/>
      <c r="Z16" s="28"/>
      <c r="AA16" s="28"/>
      <c r="AB16" s="28"/>
      <c r="AC16" s="28"/>
    </row>
    <row r="17" spans="1:29" s="7" customFormat="1">
      <c r="A17" s="228" t="s">
        <v>14</v>
      </c>
      <c r="B17" s="99">
        <v>10347</v>
      </c>
      <c r="C17" s="102">
        <v>121</v>
      </c>
      <c r="D17" s="171">
        <f t="shared" si="0"/>
        <v>1.1694210882381366</v>
      </c>
      <c r="E17" s="100">
        <f t="shared" si="1"/>
        <v>10226</v>
      </c>
      <c r="F17" s="170">
        <v>9.1021970141469453</v>
      </c>
      <c r="G17" s="103">
        <v>208</v>
      </c>
      <c r="H17" s="171">
        <f t="shared" si="2"/>
        <v>2.0340309016233129</v>
      </c>
      <c r="I17" s="103">
        <v>384</v>
      </c>
      <c r="J17" s="171">
        <f t="shared" si="3"/>
        <v>3.7551339722276547</v>
      </c>
      <c r="K17" s="103">
        <v>228</v>
      </c>
      <c r="L17" s="171">
        <f t="shared" si="4"/>
        <v>2.2296107960101703</v>
      </c>
      <c r="M17" s="103">
        <v>9326</v>
      </c>
      <c r="N17" s="171">
        <f t="shared" si="5"/>
        <v>91.198904752591432</v>
      </c>
      <c r="O17" s="103">
        <v>80</v>
      </c>
      <c r="P17" s="171">
        <f t="shared" si="6"/>
        <v>0.7823195775474282</v>
      </c>
      <c r="Q17" s="26"/>
      <c r="R17" s="29"/>
      <c r="S17" s="29"/>
      <c r="T17" s="29"/>
      <c r="U17" s="29"/>
      <c r="V17" s="29"/>
      <c r="W17" s="29"/>
      <c r="X17" s="28"/>
      <c r="Y17" s="28"/>
      <c r="Z17" s="28"/>
      <c r="AA17" s="28"/>
      <c r="AB17" s="28"/>
      <c r="AC17" s="28"/>
    </row>
    <row r="18" spans="1:29" s="7" customFormat="1">
      <c r="A18" s="239" t="s">
        <v>15</v>
      </c>
      <c r="B18" s="89">
        <v>2470</v>
      </c>
      <c r="C18" s="92">
        <v>48</v>
      </c>
      <c r="D18" s="198">
        <f t="shared" si="0"/>
        <v>1.9433198380566801</v>
      </c>
      <c r="E18" s="90">
        <f t="shared" si="1"/>
        <v>2422</v>
      </c>
      <c r="F18" s="198">
        <v>9.2305257363060829</v>
      </c>
      <c r="G18" s="93">
        <v>14</v>
      </c>
      <c r="H18" s="198">
        <f t="shared" si="2"/>
        <v>0.57803468208092479</v>
      </c>
      <c r="I18" s="93">
        <v>77</v>
      </c>
      <c r="J18" s="198">
        <f t="shared" si="3"/>
        <v>3.1791907514450863</v>
      </c>
      <c r="K18" s="93">
        <v>382</v>
      </c>
      <c r="L18" s="198">
        <f t="shared" si="4"/>
        <v>15.772089182493806</v>
      </c>
      <c r="M18" s="93">
        <v>1933</v>
      </c>
      <c r="N18" s="198">
        <f t="shared" si="5"/>
        <v>79.810074318744839</v>
      </c>
      <c r="O18" s="93">
        <v>16</v>
      </c>
      <c r="P18" s="198">
        <f t="shared" si="6"/>
        <v>0.66061106523534263</v>
      </c>
      <c r="Q18" s="26"/>
      <c r="R18" s="29"/>
      <c r="S18" s="29"/>
      <c r="T18" s="29"/>
      <c r="U18" s="29"/>
      <c r="V18" s="29"/>
      <c r="W18" s="29"/>
      <c r="X18" s="28"/>
      <c r="Y18" s="28"/>
      <c r="Z18" s="28"/>
      <c r="AA18" s="28"/>
      <c r="AB18" s="28"/>
      <c r="AC18" s="28"/>
    </row>
    <row r="19" spans="1:29" s="7" customFormat="1">
      <c r="A19" s="228" t="s">
        <v>16</v>
      </c>
      <c r="B19" s="99">
        <v>470</v>
      </c>
      <c r="C19" s="102">
        <v>4</v>
      </c>
      <c r="D19" s="171">
        <f t="shared" si="0"/>
        <v>0.85106382978723405</v>
      </c>
      <c r="E19" s="100">
        <f t="shared" si="1"/>
        <v>466</v>
      </c>
      <c r="F19" s="170">
        <v>9.9288268955650931</v>
      </c>
      <c r="G19" s="103">
        <v>1</v>
      </c>
      <c r="H19" s="171">
        <f t="shared" si="2"/>
        <v>0.21459227467811159</v>
      </c>
      <c r="I19" s="103">
        <v>16</v>
      </c>
      <c r="J19" s="171">
        <f t="shared" si="3"/>
        <v>3.4334763948497855</v>
      </c>
      <c r="K19" s="103">
        <v>10</v>
      </c>
      <c r="L19" s="171">
        <f t="shared" si="4"/>
        <v>2.1459227467811157</v>
      </c>
      <c r="M19" s="103">
        <v>423</v>
      </c>
      <c r="N19" s="171">
        <f t="shared" si="5"/>
        <v>90.772532188841211</v>
      </c>
      <c r="O19" s="103">
        <v>16</v>
      </c>
      <c r="P19" s="171">
        <f t="shared" si="6"/>
        <v>3.4334763948497855</v>
      </c>
      <c r="Q19" s="26"/>
      <c r="R19" s="29"/>
      <c r="S19" s="29"/>
      <c r="T19" s="29"/>
      <c r="U19" s="29"/>
      <c r="V19" s="29"/>
      <c r="W19" s="29"/>
      <c r="X19" s="28"/>
      <c r="Y19" s="28"/>
      <c r="Z19" s="28"/>
      <c r="AA19" s="28"/>
      <c r="AB19" s="28"/>
      <c r="AC19" s="28"/>
    </row>
    <row r="20" spans="1:29" s="7" customFormat="1">
      <c r="A20" s="239" t="s">
        <v>17</v>
      </c>
      <c r="B20" s="89">
        <v>2348</v>
      </c>
      <c r="C20" s="92">
        <v>3</v>
      </c>
      <c r="D20" s="198">
        <f t="shared" si="0"/>
        <v>0.12776831345826234</v>
      </c>
      <c r="E20" s="90">
        <f t="shared" si="1"/>
        <v>2345</v>
      </c>
      <c r="F20" s="174">
        <v>10.775337597725658</v>
      </c>
      <c r="G20" s="93">
        <v>1</v>
      </c>
      <c r="H20" s="198">
        <f t="shared" si="2"/>
        <v>4.2643923240938165E-2</v>
      </c>
      <c r="I20" s="93">
        <v>1</v>
      </c>
      <c r="J20" s="198">
        <f t="shared" si="3"/>
        <v>4.2643923240938165E-2</v>
      </c>
      <c r="K20" s="93">
        <v>7</v>
      </c>
      <c r="L20" s="198">
        <f t="shared" si="4"/>
        <v>0.29850746268656719</v>
      </c>
      <c r="M20" s="93">
        <v>2064</v>
      </c>
      <c r="N20" s="198">
        <f t="shared" si="5"/>
        <v>88.017057569296369</v>
      </c>
      <c r="O20" s="93">
        <v>272</v>
      </c>
      <c r="P20" s="198">
        <f t="shared" si="6"/>
        <v>11.599147121535182</v>
      </c>
      <c r="Q20" s="26"/>
      <c r="R20" s="29"/>
      <c r="S20" s="29"/>
      <c r="T20" s="29"/>
      <c r="U20" s="29"/>
      <c r="V20" s="29"/>
      <c r="W20" s="29"/>
      <c r="X20" s="28"/>
      <c r="Y20" s="28"/>
      <c r="Z20" s="28"/>
      <c r="AA20" s="28"/>
      <c r="AB20" s="28"/>
      <c r="AC20" s="28"/>
    </row>
    <row r="21" spans="1:29" s="7" customFormat="1">
      <c r="A21" s="228" t="s">
        <v>18</v>
      </c>
      <c r="B21" s="99">
        <v>1414</v>
      </c>
      <c r="C21" s="102">
        <v>0</v>
      </c>
      <c r="D21" s="171">
        <f t="shared" si="0"/>
        <v>0</v>
      </c>
      <c r="E21" s="100">
        <f t="shared" si="1"/>
        <v>1414</v>
      </c>
      <c r="F21" s="170">
        <v>11.027215935879301</v>
      </c>
      <c r="G21" s="103">
        <v>3</v>
      </c>
      <c r="H21" s="171">
        <f t="shared" si="2"/>
        <v>0.21216407355021216</v>
      </c>
      <c r="I21" s="103">
        <v>2</v>
      </c>
      <c r="J21" s="171">
        <f t="shared" si="3"/>
        <v>0.14144271570014144</v>
      </c>
      <c r="K21" s="103">
        <v>2</v>
      </c>
      <c r="L21" s="171">
        <f t="shared" si="4"/>
        <v>0.14144271570014144</v>
      </c>
      <c r="M21" s="103">
        <v>1113</v>
      </c>
      <c r="N21" s="171">
        <f t="shared" si="5"/>
        <v>78.712871287128721</v>
      </c>
      <c r="O21" s="103">
        <v>294</v>
      </c>
      <c r="P21" s="171">
        <f t="shared" si="6"/>
        <v>20.792079207920793</v>
      </c>
      <c r="Q21" s="26"/>
      <c r="R21" s="29"/>
      <c r="S21" s="29"/>
      <c r="T21" s="29"/>
      <c r="U21" s="29"/>
      <c r="V21" s="29"/>
      <c r="W21" s="29"/>
      <c r="X21" s="28"/>
      <c r="Y21" s="28"/>
      <c r="Z21" s="28"/>
      <c r="AA21" s="28"/>
      <c r="AB21" s="28"/>
      <c r="AC21" s="28"/>
    </row>
    <row r="22" spans="1:29" s="7" customFormat="1">
      <c r="A22" s="239" t="s">
        <v>19</v>
      </c>
      <c r="B22" s="89">
        <v>1774</v>
      </c>
      <c r="C22" s="92">
        <v>13</v>
      </c>
      <c r="D22" s="198">
        <f t="shared" si="0"/>
        <v>0.73280721533258175</v>
      </c>
      <c r="E22" s="90">
        <f t="shared" si="1"/>
        <v>1761</v>
      </c>
      <c r="F22" s="174">
        <v>8.6213798977853493</v>
      </c>
      <c r="G22" s="93">
        <v>88</v>
      </c>
      <c r="H22" s="198">
        <f t="shared" si="2"/>
        <v>4.9971607041453714</v>
      </c>
      <c r="I22" s="93">
        <v>263</v>
      </c>
      <c r="J22" s="198">
        <f t="shared" si="3"/>
        <v>14.934696195343555</v>
      </c>
      <c r="K22" s="93">
        <v>439</v>
      </c>
      <c r="L22" s="198">
        <f t="shared" si="4"/>
        <v>24.9290176036343</v>
      </c>
      <c r="M22" s="93">
        <v>918</v>
      </c>
      <c r="N22" s="198">
        <f t="shared" si="5"/>
        <v>52.129471890971033</v>
      </c>
      <c r="O22" s="93">
        <v>53</v>
      </c>
      <c r="P22" s="198">
        <f t="shared" si="6"/>
        <v>3.0096536059057355</v>
      </c>
      <c r="Q22" s="26"/>
      <c r="R22" s="29"/>
      <c r="S22" s="29"/>
      <c r="T22" s="29"/>
      <c r="U22" s="29"/>
      <c r="V22" s="29"/>
      <c r="W22" s="29"/>
      <c r="X22" s="28"/>
      <c r="Y22" s="28"/>
      <c r="Z22" s="28"/>
      <c r="AA22" s="28"/>
      <c r="AB22" s="28"/>
      <c r="AC22" s="28"/>
    </row>
    <row r="23" spans="1:29" s="7" customFormat="1" ht="14.5" thickBot="1">
      <c r="A23" s="228" t="s">
        <v>20</v>
      </c>
      <c r="B23" s="99">
        <v>1330</v>
      </c>
      <c r="C23" s="102">
        <v>0</v>
      </c>
      <c r="D23" s="171">
        <f t="shared" si="0"/>
        <v>0</v>
      </c>
      <c r="E23" s="100">
        <f t="shared" si="1"/>
        <v>1330</v>
      </c>
      <c r="F23" s="170">
        <v>10.770864661654135</v>
      </c>
      <c r="G23" s="103">
        <v>0</v>
      </c>
      <c r="H23" s="171">
        <f t="shared" si="2"/>
        <v>0</v>
      </c>
      <c r="I23" s="103">
        <v>1</v>
      </c>
      <c r="J23" s="171">
        <f t="shared" si="3"/>
        <v>7.518796992481204E-2</v>
      </c>
      <c r="K23" s="103">
        <v>3</v>
      </c>
      <c r="L23" s="171">
        <f t="shared" si="4"/>
        <v>0.22556390977443611</v>
      </c>
      <c r="M23" s="103">
        <v>1174</v>
      </c>
      <c r="N23" s="171">
        <f t="shared" si="5"/>
        <v>88.270676691729321</v>
      </c>
      <c r="O23" s="103">
        <v>152</v>
      </c>
      <c r="P23" s="171">
        <f t="shared" si="6"/>
        <v>11.428571428571429</v>
      </c>
      <c r="Q23" s="26"/>
      <c r="R23" s="29"/>
      <c r="S23" s="29"/>
      <c r="T23" s="29"/>
      <c r="U23" s="29"/>
      <c r="V23" s="29"/>
      <c r="W23" s="29"/>
      <c r="X23" s="28"/>
      <c r="Y23" s="28"/>
      <c r="Z23" s="28"/>
      <c r="AA23" s="28"/>
      <c r="AB23" s="28"/>
      <c r="AC23" s="28"/>
    </row>
    <row r="24" spans="1:29" s="7" customFormat="1">
      <c r="A24" s="232" t="s">
        <v>26</v>
      </c>
      <c r="B24" s="122">
        <f>SUM(B8:B9,B12,B13,B14,B16,B17,B18,B19,B22)</f>
        <v>43470</v>
      </c>
      <c r="C24" s="124">
        <f>SUM(C8:C9,C12,C13,C14,C16,C17,C18,C19,C22)</f>
        <v>763</v>
      </c>
      <c r="D24" s="182">
        <f t="shared" si="0"/>
        <v>1.7552334943639292</v>
      </c>
      <c r="E24" s="124">
        <f t="shared" si="1"/>
        <v>42707</v>
      </c>
      <c r="F24" s="183">
        <v>8.8793523309996019</v>
      </c>
      <c r="G24" s="124">
        <v>951</v>
      </c>
      <c r="H24" s="182">
        <f t="shared" si="2"/>
        <v>2.2268012269651347</v>
      </c>
      <c r="I24" s="124">
        <v>5685</v>
      </c>
      <c r="J24" s="182">
        <f t="shared" si="2"/>
        <v>13.311635094949306</v>
      </c>
      <c r="K24" s="124">
        <v>5684</v>
      </c>
      <c r="L24" s="182">
        <f t="shared" si="4"/>
        <v>13.309293558433044</v>
      </c>
      <c r="M24" s="124">
        <v>29587</v>
      </c>
      <c r="N24" s="182">
        <f t="shared" si="5"/>
        <v>69.279040906642948</v>
      </c>
      <c r="O24" s="124">
        <v>800</v>
      </c>
      <c r="P24" s="182">
        <f t="shared" si="6"/>
        <v>1.8732292130095769</v>
      </c>
      <c r="Q24" s="26"/>
      <c r="R24" s="29"/>
      <c r="S24" s="29"/>
      <c r="T24" s="29"/>
      <c r="U24" s="29"/>
      <c r="V24" s="29"/>
      <c r="W24" s="29"/>
      <c r="X24" s="28"/>
      <c r="Y24" s="28"/>
      <c r="Z24" s="28"/>
      <c r="AA24" s="28"/>
      <c r="AB24" s="28"/>
      <c r="AC24" s="28"/>
    </row>
    <row r="25" spans="1:29" s="7" customFormat="1">
      <c r="A25" s="234" t="s">
        <v>25</v>
      </c>
      <c r="B25" s="134">
        <f>SUM(B10,B11,B15,B20,B21,B23)</f>
        <v>10272</v>
      </c>
      <c r="C25" s="136">
        <f>SUM(C10,C11,C15,C20,C21,C23)</f>
        <v>4</v>
      </c>
      <c r="D25" s="188">
        <f t="shared" si="0"/>
        <v>3.8940809968847349E-2</v>
      </c>
      <c r="E25" s="136">
        <f t="shared" si="1"/>
        <v>10268</v>
      </c>
      <c r="F25" s="189">
        <v>10.684889949357226</v>
      </c>
      <c r="G25" s="136">
        <v>18</v>
      </c>
      <c r="H25" s="188">
        <f t="shared" ref="H25:J26" si="7">G25/$E25*100</f>
        <v>0.17530190884300739</v>
      </c>
      <c r="I25" s="136">
        <v>43</v>
      </c>
      <c r="J25" s="188">
        <f t="shared" si="7"/>
        <v>0.41877678223607329</v>
      </c>
      <c r="K25" s="136">
        <v>293</v>
      </c>
      <c r="L25" s="188">
        <f t="shared" si="4"/>
        <v>2.8535255161667319</v>
      </c>
      <c r="M25" s="136">
        <v>7872</v>
      </c>
      <c r="N25" s="188">
        <f t="shared" si="5"/>
        <v>76.665368134008574</v>
      </c>
      <c r="O25" s="136">
        <v>2042</v>
      </c>
      <c r="P25" s="188">
        <f t="shared" si="6"/>
        <v>19.88702765874562</v>
      </c>
      <c r="Q25" s="26"/>
      <c r="R25" s="29"/>
      <c r="S25" s="29"/>
      <c r="T25" s="29"/>
      <c r="U25" s="29"/>
      <c r="V25" s="29"/>
      <c r="W25" s="29"/>
      <c r="X25" s="28"/>
      <c r="Y25" s="28"/>
      <c r="Z25" s="28"/>
      <c r="AA25" s="28"/>
      <c r="AB25" s="28"/>
      <c r="AC25" s="28"/>
    </row>
    <row r="26" spans="1:29" s="7" customFormat="1" ht="14.5" thickBot="1">
      <c r="A26" s="236" t="s">
        <v>24</v>
      </c>
      <c r="B26" s="146">
        <f>SUM(B8:B23)</f>
        <v>53742</v>
      </c>
      <c r="C26" s="148">
        <f>SUM(C8:C23)</f>
        <v>767</v>
      </c>
      <c r="D26" s="193">
        <f t="shared" si="0"/>
        <v>1.4271891630382196</v>
      </c>
      <c r="E26" s="148">
        <f t="shared" si="1"/>
        <v>52975</v>
      </c>
      <c r="F26" s="194">
        <v>9.2293147711184513</v>
      </c>
      <c r="G26" s="148">
        <v>969</v>
      </c>
      <c r="H26" s="193">
        <f t="shared" si="7"/>
        <v>1.8291647003303446</v>
      </c>
      <c r="I26" s="148">
        <v>5728</v>
      </c>
      <c r="J26" s="193">
        <f t="shared" si="7"/>
        <v>10.812647475224162</v>
      </c>
      <c r="K26" s="148">
        <v>5977</v>
      </c>
      <c r="L26" s="193">
        <f t="shared" si="4"/>
        <v>11.282680509674375</v>
      </c>
      <c r="M26" s="148">
        <v>37459</v>
      </c>
      <c r="N26" s="193">
        <f t="shared" si="5"/>
        <v>70.710712600283159</v>
      </c>
      <c r="O26" s="148">
        <v>2842</v>
      </c>
      <c r="P26" s="193">
        <f t="shared" si="6"/>
        <v>5.3647947144879655</v>
      </c>
      <c r="Q26" s="26"/>
      <c r="R26" s="29"/>
      <c r="S26" s="29"/>
      <c r="T26" s="29"/>
      <c r="U26" s="29"/>
      <c r="V26" s="29"/>
      <c r="W26" s="29"/>
      <c r="X26" s="28"/>
      <c r="Y26" s="28"/>
      <c r="Z26" s="28"/>
      <c r="AA26" s="28"/>
      <c r="AB26" s="28"/>
      <c r="AC26" s="28"/>
    </row>
    <row r="27" spans="1:29" s="7" customFormat="1">
      <c r="A27" s="1246" t="s">
        <v>37</v>
      </c>
      <c r="B27" s="1246"/>
      <c r="C27" s="1246"/>
      <c r="D27" s="1246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6"/>
      <c r="P27" s="1246"/>
    </row>
    <row r="28" spans="1:29" s="7" customFormat="1">
      <c r="A28" s="1116" t="s">
        <v>103</v>
      </c>
      <c r="B28" s="1116"/>
      <c r="C28" s="1116"/>
      <c r="D28" s="1116"/>
      <c r="E28" s="1116"/>
      <c r="F28" s="1116"/>
      <c r="G28" s="1116"/>
      <c r="H28" s="1116"/>
      <c r="I28" s="1116"/>
      <c r="J28" s="1116"/>
      <c r="K28" s="1116"/>
      <c r="L28" s="1116"/>
      <c r="M28" s="1116"/>
      <c r="N28" s="1116"/>
      <c r="O28" s="1116"/>
      <c r="P28" s="1116"/>
    </row>
    <row r="29" spans="1:29" s="7" customFormat="1" ht="14.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29" s="7" customFormat="1" ht="23.5">
      <c r="A30" s="1050">
        <v>2019</v>
      </c>
      <c r="B30" s="1050"/>
      <c r="C30" s="1050"/>
      <c r="D30" s="1050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</row>
    <row r="31" spans="1:29" s="7" customFormat="1" ht="14.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</row>
    <row r="32" spans="1:29" s="27" customFormat="1" ht="14.5">
      <c r="A32" s="1089" t="s">
        <v>533</v>
      </c>
      <c r="B32" s="1089"/>
      <c r="C32" s="1089"/>
      <c r="D32" s="1089"/>
      <c r="E32" s="1089"/>
      <c r="F32" s="1089"/>
      <c r="G32" s="1089"/>
      <c r="H32" s="1089"/>
      <c r="I32" s="1089"/>
      <c r="J32" s="1089"/>
      <c r="K32" s="1089"/>
      <c r="L32" s="1089"/>
      <c r="M32" s="1089"/>
      <c r="N32" s="1089"/>
      <c r="O32" s="1089"/>
      <c r="P32" s="1089"/>
    </row>
    <row r="33" spans="1:29" s="27" customFormat="1" ht="15" customHeight="1">
      <c r="A33" s="1093" t="s">
        <v>22</v>
      </c>
      <c r="B33" s="1067" t="s">
        <v>96</v>
      </c>
      <c r="C33" s="1093" t="s">
        <v>63</v>
      </c>
      <c r="D33" s="1093"/>
      <c r="E33" s="1093"/>
      <c r="F33" s="1093"/>
      <c r="G33" s="1093"/>
      <c r="H33" s="1093"/>
      <c r="I33" s="1093"/>
      <c r="J33" s="1093"/>
      <c r="K33" s="1093"/>
      <c r="L33" s="1093"/>
      <c r="M33" s="1093"/>
      <c r="N33" s="1093"/>
      <c r="O33" s="1093"/>
      <c r="P33" s="1093"/>
    </row>
    <row r="34" spans="1:29" s="27" customFormat="1" ht="17.5" customHeight="1">
      <c r="A34" s="1093"/>
      <c r="B34" s="1067"/>
      <c r="C34" s="1067" t="s">
        <v>87</v>
      </c>
      <c r="D34" s="1067"/>
      <c r="E34" s="1067" t="s">
        <v>88</v>
      </c>
      <c r="F34" s="1067" t="s">
        <v>98</v>
      </c>
      <c r="G34" s="1093" t="s">
        <v>63</v>
      </c>
      <c r="H34" s="1093"/>
      <c r="I34" s="1093"/>
      <c r="J34" s="1093"/>
      <c r="K34" s="1093"/>
      <c r="L34" s="1093"/>
      <c r="M34" s="1093"/>
      <c r="N34" s="1093"/>
      <c r="O34" s="1093"/>
      <c r="P34" s="1093"/>
    </row>
    <row r="35" spans="1:29" s="27" customFormat="1" ht="68.25" customHeight="1">
      <c r="A35" s="1093"/>
      <c r="B35" s="1067"/>
      <c r="C35" s="1067"/>
      <c r="D35" s="1067"/>
      <c r="E35" s="1067"/>
      <c r="F35" s="1067"/>
      <c r="G35" s="1067" t="s">
        <v>160</v>
      </c>
      <c r="H35" s="1067"/>
      <c r="I35" s="1067" t="s">
        <v>161</v>
      </c>
      <c r="J35" s="1067"/>
      <c r="K35" s="1067" t="s">
        <v>162</v>
      </c>
      <c r="L35" s="1067"/>
      <c r="M35" s="1067" t="s">
        <v>163</v>
      </c>
      <c r="N35" s="1067"/>
      <c r="O35" s="1067" t="s">
        <v>155</v>
      </c>
      <c r="P35" s="1067"/>
    </row>
    <row r="36" spans="1:29" s="27" customFormat="1" ht="15" thickBot="1">
      <c r="A36" s="1172"/>
      <c r="B36" s="771" t="s">
        <v>3</v>
      </c>
      <c r="C36" s="771" t="s">
        <v>3</v>
      </c>
      <c r="D36" s="771" t="s">
        <v>95</v>
      </c>
      <c r="E36" s="771" t="s">
        <v>3</v>
      </c>
      <c r="F36" s="771" t="s">
        <v>99</v>
      </c>
      <c r="G36" s="771" t="s">
        <v>3</v>
      </c>
      <c r="H36" s="771" t="s">
        <v>29</v>
      </c>
      <c r="I36" s="771" t="s">
        <v>3</v>
      </c>
      <c r="J36" s="771" t="s">
        <v>29</v>
      </c>
      <c r="K36" s="771" t="s">
        <v>3</v>
      </c>
      <c r="L36" s="771" t="s">
        <v>29</v>
      </c>
      <c r="M36" s="771" t="s">
        <v>3</v>
      </c>
      <c r="N36" s="771" t="s">
        <v>29</v>
      </c>
      <c r="O36" s="771" t="s">
        <v>3</v>
      </c>
      <c r="P36" s="771" t="s">
        <v>29</v>
      </c>
    </row>
    <row r="37" spans="1:29" s="27" customFormat="1">
      <c r="A37" s="239" t="s">
        <v>6</v>
      </c>
      <c r="B37" s="89">
        <v>8712</v>
      </c>
      <c r="C37" s="92">
        <v>660</v>
      </c>
      <c r="D37" s="198">
        <v>7.5757575757575761</v>
      </c>
      <c r="E37" s="90">
        <v>8052</v>
      </c>
      <c r="F37" s="174">
        <v>8.3773700115913527</v>
      </c>
      <c r="G37" s="93">
        <v>182</v>
      </c>
      <c r="H37" s="198">
        <v>2.2603079980129159</v>
      </c>
      <c r="I37" s="93">
        <v>2557</v>
      </c>
      <c r="J37" s="198">
        <f>I37/$E37*100</f>
        <v>31.756085444610033</v>
      </c>
      <c r="K37" s="93">
        <v>901</v>
      </c>
      <c r="L37" s="198">
        <v>11.18976651763537</v>
      </c>
      <c r="M37" s="93">
        <v>4319</v>
      </c>
      <c r="N37" s="198">
        <v>53.638847491306507</v>
      </c>
      <c r="O37" s="93">
        <v>93</v>
      </c>
      <c r="P37" s="198">
        <v>1.1549925484351715</v>
      </c>
      <c r="R37" s="20"/>
      <c r="S37" s="20"/>
      <c r="T37" s="20"/>
      <c r="U37" s="20"/>
      <c r="V37" s="20"/>
      <c r="W37" s="20"/>
      <c r="X37" s="28"/>
      <c r="Y37" s="28"/>
      <c r="Z37" s="28"/>
      <c r="AA37" s="28"/>
      <c r="AB37" s="28"/>
      <c r="AC37" s="28"/>
    </row>
    <row r="38" spans="1:29" s="27" customFormat="1">
      <c r="A38" s="228" t="s">
        <v>7</v>
      </c>
      <c r="B38" s="99">
        <v>8594</v>
      </c>
      <c r="C38" s="102">
        <v>3</v>
      </c>
      <c r="D38" s="171">
        <v>3.4908075401442869E-2</v>
      </c>
      <c r="E38" s="100">
        <v>8591</v>
      </c>
      <c r="F38" s="170">
        <v>9.0896073410157943</v>
      </c>
      <c r="G38" s="103">
        <v>56</v>
      </c>
      <c r="H38" s="171">
        <v>0.65184495402165066</v>
      </c>
      <c r="I38" s="103">
        <v>842</v>
      </c>
      <c r="J38" s="171">
        <f t="shared" ref="J38:J52" si="8">I38/$E38*100</f>
        <v>9.8009544872541028</v>
      </c>
      <c r="K38" s="103">
        <v>1442</v>
      </c>
      <c r="L38" s="171">
        <v>16.785007566057502</v>
      </c>
      <c r="M38" s="103">
        <v>6161</v>
      </c>
      <c r="N38" s="171">
        <v>71.714585030846237</v>
      </c>
      <c r="O38" s="103">
        <v>90</v>
      </c>
      <c r="P38" s="171">
        <v>1.0476079618205099</v>
      </c>
      <c r="R38" s="20"/>
      <c r="S38" s="20"/>
      <c r="T38" s="20"/>
      <c r="U38" s="20"/>
      <c r="V38" s="20"/>
      <c r="W38" s="20"/>
      <c r="X38" s="28"/>
      <c r="Y38" s="28"/>
      <c r="Z38" s="28"/>
      <c r="AA38" s="28"/>
      <c r="AB38" s="28"/>
      <c r="AC38" s="28"/>
    </row>
    <row r="39" spans="1:29" s="27" customFormat="1">
      <c r="A39" s="239" t="s">
        <v>8</v>
      </c>
      <c r="B39" s="89">
        <v>2600</v>
      </c>
      <c r="C39" s="92">
        <v>0</v>
      </c>
      <c r="D39" s="198">
        <v>0</v>
      </c>
      <c r="E39" s="90">
        <v>2600</v>
      </c>
      <c r="F39" s="174">
        <v>10.075897435897422</v>
      </c>
      <c r="G39" s="93">
        <v>11</v>
      </c>
      <c r="H39" s="198">
        <v>0.42307692307692307</v>
      </c>
      <c r="I39" s="93">
        <v>20</v>
      </c>
      <c r="J39" s="198">
        <f t="shared" si="8"/>
        <v>0.76923076923076927</v>
      </c>
      <c r="K39" s="93">
        <v>270</v>
      </c>
      <c r="L39" s="198">
        <v>10.384615384615385</v>
      </c>
      <c r="M39" s="93">
        <v>1718</v>
      </c>
      <c r="N39" s="198">
        <v>66.07692307692308</v>
      </c>
      <c r="O39" s="93">
        <v>581</v>
      </c>
      <c r="P39" s="198">
        <v>22.346153846153847</v>
      </c>
      <c r="R39" s="20"/>
      <c r="S39" s="20"/>
      <c r="T39" s="20"/>
      <c r="U39" s="20"/>
      <c r="V39" s="20"/>
      <c r="W39" s="20"/>
      <c r="X39" s="28"/>
      <c r="Y39" s="28"/>
      <c r="Z39" s="28"/>
      <c r="AA39" s="28"/>
      <c r="AB39" s="28"/>
      <c r="AC39" s="28"/>
    </row>
    <row r="40" spans="1:29" s="27" customFormat="1">
      <c r="A40" s="228" t="s">
        <v>9</v>
      </c>
      <c r="B40" s="99">
        <v>1538</v>
      </c>
      <c r="C40" s="102">
        <v>0</v>
      </c>
      <c r="D40" s="171">
        <v>0</v>
      </c>
      <c r="E40" s="100">
        <v>1538</v>
      </c>
      <c r="F40" s="170">
        <v>10.95371694841784</v>
      </c>
      <c r="G40" s="103">
        <v>3</v>
      </c>
      <c r="H40" s="171">
        <v>0.1950585175552666</v>
      </c>
      <c r="I40" s="103">
        <v>14</v>
      </c>
      <c r="J40" s="171">
        <f t="shared" si="8"/>
        <v>0.91027308192457734</v>
      </c>
      <c r="K40" s="103">
        <v>12</v>
      </c>
      <c r="L40" s="171">
        <v>0.78023407022106639</v>
      </c>
      <c r="M40" s="103">
        <v>1083</v>
      </c>
      <c r="N40" s="171">
        <v>70.416124837451235</v>
      </c>
      <c r="O40" s="103">
        <v>426</v>
      </c>
      <c r="P40" s="171">
        <v>27.698309492847855</v>
      </c>
      <c r="R40" s="20"/>
      <c r="S40" s="20"/>
      <c r="T40" s="20"/>
      <c r="U40" s="20"/>
      <c r="V40" s="20"/>
      <c r="W40" s="20"/>
      <c r="X40" s="28"/>
      <c r="Y40" s="28"/>
      <c r="Z40" s="28"/>
      <c r="AA40" s="28"/>
      <c r="AB40" s="28"/>
      <c r="AC40" s="28"/>
    </row>
    <row r="41" spans="1:29" s="27" customFormat="1">
      <c r="A41" s="239" t="s">
        <v>10</v>
      </c>
      <c r="B41" s="89">
        <v>431</v>
      </c>
      <c r="C41" s="92">
        <v>0</v>
      </c>
      <c r="D41" s="198">
        <v>0</v>
      </c>
      <c r="E41" s="90">
        <v>431</v>
      </c>
      <c r="F41" s="174">
        <v>8.5609048723897896</v>
      </c>
      <c r="G41" s="93">
        <v>14</v>
      </c>
      <c r="H41" s="198">
        <v>3.2482598607888629</v>
      </c>
      <c r="I41" s="93">
        <v>49</v>
      </c>
      <c r="J41" s="198">
        <f t="shared" si="8"/>
        <v>11.36890951276102</v>
      </c>
      <c r="K41" s="93">
        <v>148</v>
      </c>
      <c r="L41" s="198">
        <v>34.338747099767978</v>
      </c>
      <c r="M41" s="93">
        <v>218</v>
      </c>
      <c r="N41" s="198">
        <v>50.580046403712295</v>
      </c>
      <c r="O41" s="93">
        <v>2</v>
      </c>
      <c r="P41" s="198">
        <v>0.46403712296983757</v>
      </c>
      <c r="R41" s="20"/>
      <c r="S41" s="20"/>
      <c r="T41" s="20"/>
      <c r="U41" s="20"/>
      <c r="V41" s="20"/>
      <c r="W41" s="20"/>
      <c r="X41" s="28"/>
      <c r="Y41" s="28"/>
      <c r="Z41" s="28"/>
      <c r="AA41" s="28"/>
      <c r="AB41" s="28"/>
      <c r="AC41" s="28"/>
    </row>
    <row r="42" spans="1:29" s="27" customFormat="1">
      <c r="A42" s="228" t="s">
        <v>11</v>
      </c>
      <c r="B42" s="99">
        <v>1099</v>
      </c>
      <c r="C42" s="102">
        <v>2</v>
      </c>
      <c r="D42" s="171">
        <v>0.18198362147406733</v>
      </c>
      <c r="E42" s="100">
        <v>1097</v>
      </c>
      <c r="F42" s="170">
        <v>10.249225159525968</v>
      </c>
      <c r="G42" s="103">
        <v>9</v>
      </c>
      <c r="H42" s="171">
        <v>0.82041932543299911</v>
      </c>
      <c r="I42" s="103">
        <v>54</v>
      </c>
      <c r="J42" s="171">
        <f t="shared" si="8"/>
        <v>4.922515952597994</v>
      </c>
      <c r="K42" s="103">
        <v>173</v>
      </c>
      <c r="L42" s="171">
        <v>15.770282588878759</v>
      </c>
      <c r="M42" s="103">
        <v>491</v>
      </c>
      <c r="N42" s="171">
        <v>44.758432087511395</v>
      </c>
      <c r="O42" s="103">
        <v>370</v>
      </c>
      <c r="P42" s="171">
        <v>33.72835004557885</v>
      </c>
      <c r="R42" s="20"/>
      <c r="S42" s="20"/>
      <c r="T42" s="20"/>
      <c r="U42" s="20"/>
      <c r="V42" s="20"/>
      <c r="W42" s="20"/>
      <c r="X42" s="28"/>
      <c r="Y42" s="28"/>
      <c r="Z42" s="28"/>
      <c r="AA42" s="28"/>
      <c r="AB42" s="28"/>
      <c r="AC42" s="28"/>
    </row>
    <row r="43" spans="1:29" s="27" customFormat="1">
      <c r="A43" s="239" t="s">
        <v>12</v>
      </c>
      <c r="B43" s="89">
        <v>4098</v>
      </c>
      <c r="C43" s="92">
        <v>26</v>
      </c>
      <c r="D43" s="198">
        <v>0.63445583211322598</v>
      </c>
      <c r="E43" s="90">
        <v>4072</v>
      </c>
      <c r="F43" s="174">
        <v>9.2065815324164841</v>
      </c>
      <c r="G43" s="93">
        <v>21</v>
      </c>
      <c r="H43" s="198">
        <v>0.51571709233791752</v>
      </c>
      <c r="I43" s="93">
        <v>267</v>
      </c>
      <c r="J43" s="198">
        <f t="shared" si="8"/>
        <v>6.5569744597249517</v>
      </c>
      <c r="K43" s="93">
        <v>571</v>
      </c>
      <c r="L43" s="198">
        <v>14.022593320235757</v>
      </c>
      <c r="M43" s="93">
        <v>3179</v>
      </c>
      <c r="N43" s="198">
        <v>78.06974459724951</v>
      </c>
      <c r="O43" s="93">
        <v>34</v>
      </c>
      <c r="P43" s="198">
        <v>0.83497053045186642</v>
      </c>
      <c r="R43" s="20"/>
      <c r="S43" s="20"/>
      <c r="T43" s="20"/>
      <c r="U43" s="20"/>
      <c r="V43" s="20"/>
      <c r="W43" s="20"/>
      <c r="X43" s="28"/>
      <c r="Y43" s="28"/>
      <c r="Z43" s="28"/>
      <c r="AA43" s="28"/>
      <c r="AB43" s="28"/>
      <c r="AC43" s="28"/>
    </row>
    <row r="44" spans="1:29" s="27" customFormat="1">
      <c r="A44" s="228" t="s">
        <v>21</v>
      </c>
      <c r="B44" s="99">
        <v>945</v>
      </c>
      <c r="C44" s="102">
        <v>0</v>
      </c>
      <c r="D44" s="171">
        <v>0</v>
      </c>
      <c r="E44" s="100">
        <v>945</v>
      </c>
      <c r="F44" s="170">
        <v>11.236208112874792</v>
      </c>
      <c r="G44" s="103">
        <v>0</v>
      </c>
      <c r="H44" s="171">
        <v>0</v>
      </c>
      <c r="I44" s="103">
        <v>6</v>
      </c>
      <c r="J44" s="171">
        <f t="shared" si="8"/>
        <v>0.63492063492063489</v>
      </c>
      <c r="K44" s="103">
        <v>2</v>
      </c>
      <c r="L44" s="171">
        <v>0.21164021164021166</v>
      </c>
      <c r="M44" s="103">
        <v>566</v>
      </c>
      <c r="N44" s="171">
        <v>59.894179894179885</v>
      </c>
      <c r="O44" s="103">
        <v>371</v>
      </c>
      <c r="P44" s="171">
        <v>39.25925925925926</v>
      </c>
      <c r="R44" s="20"/>
      <c r="S44" s="20"/>
      <c r="T44" s="20"/>
      <c r="U44" s="20"/>
      <c r="V44" s="20"/>
      <c r="W44" s="20"/>
      <c r="X44" s="28"/>
      <c r="Y44" s="28"/>
      <c r="Z44" s="28"/>
      <c r="AA44" s="28"/>
      <c r="AB44" s="28"/>
      <c r="AC44" s="28"/>
    </row>
    <row r="45" spans="1:29" s="27" customFormat="1">
      <c r="A45" s="239" t="s">
        <v>13</v>
      </c>
      <c r="B45" s="89">
        <v>4915</v>
      </c>
      <c r="C45" s="92">
        <v>36</v>
      </c>
      <c r="D45" s="198">
        <v>0.73245167853509663</v>
      </c>
      <c r="E45" s="90">
        <v>4879</v>
      </c>
      <c r="F45" s="174">
        <v>8.3315194370430934</v>
      </c>
      <c r="G45" s="93">
        <v>321</v>
      </c>
      <c r="H45" s="198">
        <v>6.5792170526747284</v>
      </c>
      <c r="I45" s="93">
        <v>948</v>
      </c>
      <c r="J45" s="198">
        <f t="shared" si="8"/>
        <v>19.430211108833777</v>
      </c>
      <c r="K45" s="93">
        <v>1074</v>
      </c>
      <c r="L45" s="198">
        <v>22.012707522033203</v>
      </c>
      <c r="M45" s="93">
        <v>2472</v>
      </c>
      <c r="N45" s="198">
        <v>50.666120106579214</v>
      </c>
      <c r="O45" s="93">
        <v>64</v>
      </c>
      <c r="P45" s="198">
        <v>1.3117442098790737</v>
      </c>
      <c r="R45" s="20"/>
      <c r="S45" s="20"/>
      <c r="T45" s="20"/>
      <c r="U45" s="20"/>
      <c r="V45" s="20"/>
      <c r="W45" s="20"/>
      <c r="X45" s="28"/>
      <c r="Y45" s="28"/>
      <c r="Z45" s="28"/>
      <c r="AA45" s="28"/>
      <c r="AB45" s="28"/>
      <c r="AC45" s="28"/>
    </row>
    <row r="46" spans="1:29" s="27" customFormat="1">
      <c r="A46" s="228" t="s">
        <v>14</v>
      </c>
      <c r="B46" s="99">
        <v>10162</v>
      </c>
      <c r="C46" s="102">
        <v>144</v>
      </c>
      <c r="D46" s="171">
        <v>1.4170438889982286</v>
      </c>
      <c r="E46" s="100">
        <v>10018</v>
      </c>
      <c r="F46" s="170">
        <v>9.0881879283955875</v>
      </c>
      <c r="G46" s="103">
        <v>222</v>
      </c>
      <c r="H46" s="171">
        <v>2.2160111798762228</v>
      </c>
      <c r="I46" s="103">
        <v>395</v>
      </c>
      <c r="J46" s="171">
        <f t="shared" si="8"/>
        <v>3.942902775004991</v>
      </c>
      <c r="K46" s="103">
        <v>225</v>
      </c>
      <c r="L46" s="171">
        <v>2.245957276901577</v>
      </c>
      <c r="M46" s="103">
        <v>9101</v>
      </c>
      <c r="N46" s="171">
        <v>90.846476342583344</v>
      </c>
      <c r="O46" s="103">
        <v>75</v>
      </c>
      <c r="P46" s="171">
        <v>0.74865242563385903</v>
      </c>
      <c r="R46" s="20"/>
      <c r="S46" s="20"/>
      <c r="T46" s="20"/>
      <c r="U46" s="20"/>
      <c r="V46" s="20"/>
      <c r="W46" s="20"/>
      <c r="X46" s="28"/>
      <c r="Y46" s="28"/>
      <c r="Z46" s="28"/>
      <c r="AA46" s="28"/>
      <c r="AB46" s="28"/>
      <c r="AC46" s="28"/>
    </row>
    <row r="47" spans="1:29" s="27" customFormat="1">
      <c r="A47" s="239" t="s">
        <v>15</v>
      </c>
      <c r="B47" s="89">
        <v>2457</v>
      </c>
      <c r="C47" s="92">
        <v>58</v>
      </c>
      <c r="D47" s="198">
        <v>2.3606023606023605</v>
      </c>
      <c r="E47" s="90">
        <v>2399</v>
      </c>
      <c r="F47" s="198">
        <v>9.2307558705016053</v>
      </c>
      <c r="G47" s="93">
        <v>17</v>
      </c>
      <c r="H47" s="198">
        <v>0.70862859524802002</v>
      </c>
      <c r="I47" s="93">
        <v>75</v>
      </c>
      <c r="J47" s="198">
        <f>I47/$E47*100</f>
        <v>3.1263026260942057</v>
      </c>
      <c r="K47" s="93">
        <v>380</v>
      </c>
      <c r="L47" s="198">
        <v>15.839933305543976</v>
      </c>
      <c r="M47" s="93">
        <v>1907</v>
      </c>
      <c r="N47" s="198">
        <v>79.49145477282201</v>
      </c>
      <c r="O47" s="93">
        <v>20</v>
      </c>
      <c r="P47" s="198">
        <v>0.83368070029178831</v>
      </c>
      <c r="R47" s="20"/>
      <c r="S47" s="20"/>
      <c r="T47" s="20"/>
      <c r="U47" s="20"/>
      <c r="V47" s="20"/>
      <c r="W47" s="20"/>
      <c r="X47" s="28"/>
      <c r="Y47" s="28"/>
      <c r="Z47" s="28"/>
      <c r="AA47" s="28"/>
      <c r="AB47" s="28"/>
      <c r="AC47" s="28"/>
    </row>
    <row r="48" spans="1:29" s="27" customFormat="1">
      <c r="A48" s="228" t="s">
        <v>16</v>
      </c>
      <c r="B48" s="99">
        <v>464</v>
      </c>
      <c r="C48" s="102">
        <v>8</v>
      </c>
      <c r="D48" s="171">
        <v>1.7241379310344827</v>
      </c>
      <c r="E48" s="100">
        <v>456</v>
      </c>
      <c r="F48" s="170">
        <v>9.9513888888888804</v>
      </c>
      <c r="G48" s="103">
        <v>0</v>
      </c>
      <c r="H48" s="171">
        <v>0</v>
      </c>
      <c r="I48" s="103">
        <v>12</v>
      </c>
      <c r="J48" s="171">
        <f t="shared" si="8"/>
        <v>2.6315789473684208</v>
      </c>
      <c r="K48" s="103">
        <v>10</v>
      </c>
      <c r="L48" s="171">
        <v>2.1929824561403506</v>
      </c>
      <c r="M48" s="103">
        <v>420</v>
      </c>
      <c r="N48" s="171">
        <v>92.10526315789474</v>
      </c>
      <c r="O48" s="103">
        <v>14</v>
      </c>
      <c r="P48" s="171">
        <v>3.070175438596491</v>
      </c>
      <c r="R48" s="20"/>
      <c r="S48" s="20"/>
      <c r="T48" s="20"/>
      <c r="U48" s="20"/>
      <c r="V48" s="20"/>
      <c r="W48" s="20"/>
      <c r="X48" s="28"/>
      <c r="Y48" s="28"/>
      <c r="Z48" s="28"/>
      <c r="AA48" s="28"/>
      <c r="AB48" s="28"/>
      <c r="AC48" s="28"/>
    </row>
    <row r="49" spans="1:29" s="27" customFormat="1">
      <c r="A49" s="239" t="s">
        <v>17</v>
      </c>
      <c r="B49" s="89">
        <v>2341</v>
      </c>
      <c r="C49" s="92">
        <v>17</v>
      </c>
      <c r="D49" s="198">
        <v>0.72618539085860745</v>
      </c>
      <c r="E49" s="90">
        <v>2324</v>
      </c>
      <c r="F49" s="174">
        <v>10.792448364888131</v>
      </c>
      <c r="G49" s="93">
        <v>0</v>
      </c>
      <c r="H49" s="198">
        <v>0</v>
      </c>
      <c r="I49" s="93">
        <v>1</v>
      </c>
      <c r="J49" s="198">
        <f t="shared" si="8"/>
        <v>4.3029259896729781E-2</v>
      </c>
      <c r="K49" s="93">
        <v>9</v>
      </c>
      <c r="L49" s="198">
        <v>0.38726333907056798</v>
      </c>
      <c r="M49" s="93">
        <v>2033</v>
      </c>
      <c r="N49" s="198">
        <v>87.478485370051644</v>
      </c>
      <c r="O49" s="93">
        <v>281</v>
      </c>
      <c r="P49" s="198">
        <v>12.091222030981069</v>
      </c>
      <c r="R49" s="20"/>
      <c r="S49" s="20"/>
      <c r="T49" s="20"/>
      <c r="U49" s="20"/>
      <c r="V49" s="20"/>
      <c r="W49" s="20"/>
      <c r="X49" s="28"/>
      <c r="Y49" s="28"/>
      <c r="Z49" s="28"/>
      <c r="AA49" s="28"/>
      <c r="AB49" s="28"/>
      <c r="AC49" s="28"/>
    </row>
    <row r="50" spans="1:29" s="27" customFormat="1">
      <c r="A50" s="228" t="s">
        <v>18</v>
      </c>
      <c r="B50" s="99">
        <v>1418</v>
      </c>
      <c r="C50" s="102">
        <v>0</v>
      </c>
      <c r="D50" s="171">
        <v>0</v>
      </c>
      <c r="E50" s="100">
        <v>1418</v>
      </c>
      <c r="F50" s="170">
        <v>11.057957216737181</v>
      </c>
      <c r="G50" s="103">
        <v>3</v>
      </c>
      <c r="H50" s="171">
        <v>0.21156558533145275</v>
      </c>
      <c r="I50" s="103">
        <v>2</v>
      </c>
      <c r="J50" s="171">
        <f t="shared" si="8"/>
        <v>0.14104372355430184</v>
      </c>
      <c r="K50" s="103">
        <v>2</v>
      </c>
      <c r="L50" s="171">
        <v>0.14104372355430184</v>
      </c>
      <c r="M50" s="103">
        <v>1099</v>
      </c>
      <c r="N50" s="171">
        <v>77.503526093088865</v>
      </c>
      <c r="O50" s="103">
        <v>312</v>
      </c>
      <c r="P50" s="171">
        <v>22.002820874471084</v>
      </c>
      <c r="R50" s="20"/>
      <c r="S50" s="20"/>
      <c r="T50" s="20"/>
      <c r="U50" s="20"/>
      <c r="V50" s="20"/>
      <c r="W50" s="20"/>
      <c r="X50" s="28"/>
      <c r="Y50" s="28"/>
      <c r="Z50" s="28"/>
      <c r="AA50" s="28"/>
      <c r="AB50" s="28"/>
      <c r="AC50" s="28"/>
    </row>
    <row r="51" spans="1:29" s="27" customFormat="1">
      <c r="A51" s="239" t="s">
        <v>19</v>
      </c>
      <c r="B51" s="89">
        <v>1768</v>
      </c>
      <c r="C51" s="92">
        <v>13</v>
      </c>
      <c r="D51" s="198">
        <v>0.73529411764705888</v>
      </c>
      <c r="E51" s="90">
        <v>1755</v>
      </c>
      <c r="F51" s="174">
        <v>8.6433428300094821</v>
      </c>
      <c r="G51" s="93">
        <v>94</v>
      </c>
      <c r="H51" s="198">
        <v>5.3561253561253563</v>
      </c>
      <c r="I51" s="93">
        <v>262</v>
      </c>
      <c r="J51" s="198">
        <f t="shared" si="8"/>
        <v>14.92877492877493</v>
      </c>
      <c r="K51" s="93">
        <v>416</v>
      </c>
      <c r="L51" s="198">
        <v>23.703703703703706</v>
      </c>
      <c r="M51" s="93">
        <v>927</v>
      </c>
      <c r="N51" s="198">
        <v>52.820512820512825</v>
      </c>
      <c r="O51" s="93">
        <v>56</v>
      </c>
      <c r="P51" s="198">
        <v>3.1908831908831909</v>
      </c>
      <c r="R51" s="20"/>
      <c r="S51" s="20"/>
      <c r="T51" s="20"/>
      <c r="U51" s="20"/>
      <c r="V51" s="20"/>
      <c r="W51" s="20"/>
      <c r="X51" s="28"/>
      <c r="Y51" s="28"/>
      <c r="Z51" s="28"/>
      <c r="AA51" s="28"/>
      <c r="AB51" s="28"/>
      <c r="AC51" s="28"/>
    </row>
    <row r="52" spans="1:29" s="27" customFormat="1" ht="14.5" thickBot="1">
      <c r="A52" s="228" t="s">
        <v>20</v>
      </c>
      <c r="B52" s="99">
        <v>1328</v>
      </c>
      <c r="C52" s="102">
        <v>0</v>
      </c>
      <c r="D52" s="171">
        <v>0</v>
      </c>
      <c r="E52" s="100">
        <v>1328</v>
      </c>
      <c r="F52" s="170">
        <v>10.795557228915653</v>
      </c>
      <c r="G52" s="103">
        <v>0</v>
      </c>
      <c r="H52" s="171">
        <v>0</v>
      </c>
      <c r="I52" s="103">
        <v>1</v>
      </c>
      <c r="J52" s="171">
        <f t="shared" si="8"/>
        <v>7.5301204819277115E-2</v>
      </c>
      <c r="K52" s="103">
        <v>4</v>
      </c>
      <c r="L52" s="171">
        <v>0.30120481927710846</v>
      </c>
      <c r="M52" s="103">
        <v>1159</v>
      </c>
      <c r="N52" s="171">
        <v>87.274096385542165</v>
      </c>
      <c r="O52" s="103">
        <v>164</v>
      </c>
      <c r="P52" s="171">
        <v>12.349397590361445</v>
      </c>
      <c r="R52" s="20"/>
      <c r="S52" s="20"/>
      <c r="T52" s="20"/>
      <c r="U52" s="20"/>
      <c r="V52" s="20"/>
      <c r="W52" s="20"/>
      <c r="X52" s="28"/>
      <c r="Y52" s="28"/>
      <c r="Z52" s="28"/>
      <c r="AA52" s="28"/>
      <c r="AB52" s="28"/>
      <c r="AC52" s="28"/>
    </row>
    <row r="53" spans="1:29" s="27" customFormat="1">
      <c r="A53" s="232" t="s">
        <v>26</v>
      </c>
      <c r="B53" s="122">
        <v>42700</v>
      </c>
      <c r="C53" s="124">
        <v>950</v>
      </c>
      <c r="D53" s="182">
        <v>2.2248243559718968</v>
      </c>
      <c r="E53" s="124">
        <v>41750</v>
      </c>
      <c r="F53" s="183">
        <v>8.8984954091817183</v>
      </c>
      <c r="G53" s="124">
        <v>936</v>
      </c>
      <c r="H53" s="182">
        <v>2.2419161676646708</v>
      </c>
      <c r="I53" s="124">
        <v>5461</v>
      </c>
      <c r="J53" s="182">
        <f t="shared" ref="J53:J54" si="9">I53/$E53*100</f>
        <v>13.080239520958084</v>
      </c>
      <c r="K53" s="124">
        <v>5340</v>
      </c>
      <c r="L53" s="182">
        <v>12.790419161676647</v>
      </c>
      <c r="M53" s="124">
        <v>29195</v>
      </c>
      <c r="N53" s="182">
        <v>69.928143712574851</v>
      </c>
      <c r="O53" s="124">
        <v>818</v>
      </c>
      <c r="P53" s="182">
        <v>1.9592814371257488</v>
      </c>
      <c r="R53" s="20"/>
      <c r="S53" s="20"/>
      <c r="T53" s="20"/>
      <c r="U53" s="20"/>
      <c r="V53" s="20"/>
      <c r="W53" s="20"/>
      <c r="X53" s="28"/>
      <c r="Y53" s="28"/>
      <c r="Z53" s="28"/>
      <c r="AA53" s="28"/>
      <c r="AB53" s="28"/>
      <c r="AC53" s="28"/>
    </row>
    <row r="54" spans="1:29" s="27" customFormat="1">
      <c r="A54" s="234" t="s">
        <v>25</v>
      </c>
      <c r="B54" s="134">
        <v>10170</v>
      </c>
      <c r="C54" s="136">
        <v>17</v>
      </c>
      <c r="D54" s="188">
        <v>0.16715830875122911</v>
      </c>
      <c r="E54" s="136">
        <v>10153</v>
      </c>
      <c r="F54" s="189">
        <v>10.712173741751192</v>
      </c>
      <c r="G54" s="136">
        <v>17</v>
      </c>
      <c r="H54" s="188">
        <v>0.16743819560720968</v>
      </c>
      <c r="I54" s="136">
        <v>44</v>
      </c>
      <c r="J54" s="188">
        <f t="shared" si="9"/>
        <v>0.43336944745395445</v>
      </c>
      <c r="K54" s="136">
        <v>299</v>
      </c>
      <c r="L54" s="188">
        <v>2.9449423815620999</v>
      </c>
      <c r="M54" s="136">
        <v>7658</v>
      </c>
      <c r="N54" s="188">
        <v>75.425982468235986</v>
      </c>
      <c r="O54" s="136">
        <v>2135</v>
      </c>
      <c r="P54" s="188">
        <v>21.028267507140747</v>
      </c>
      <c r="R54" s="20"/>
      <c r="S54" s="20"/>
      <c r="T54" s="20"/>
      <c r="U54" s="20"/>
      <c r="V54" s="20"/>
      <c r="W54" s="20"/>
      <c r="X54" s="28"/>
      <c r="Y54" s="28"/>
      <c r="Z54" s="28"/>
      <c r="AA54" s="28"/>
      <c r="AB54" s="28"/>
      <c r="AC54" s="28"/>
    </row>
    <row r="55" spans="1:29" s="27" customFormat="1" ht="14.5" thickBot="1">
      <c r="A55" s="236" t="s">
        <v>24</v>
      </c>
      <c r="B55" s="146">
        <v>52870</v>
      </c>
      <c r="C55" s="148">
        <v>967</v>
      </c>
      <c r="D55" s="193">
        <v>1.8290145640249669</v>
      </c>
      <c r="E55" s="148">
        <v>51903</v>
      </c>
      <c r="F55" s="194">
        <v>9.2532779094337076</v>
      </c>
      <c r="G55" s="148">
        <v>953</v>
      </c>
      <c r="H55" s="193">
        <v>1.8361173727915534</v>
      </c>
      <c r="I55" s="148">
        <v>5505</v>
      </c>
      <c r="J55" s="193">
        <f>I55/$E55*100</f>
        <v>10.606323333911334</v>
      </c>
      <c r="K55" s="148">
        <v>5639</v>
      </c>
      <c r="L55" s="193">
        <v>10.864497235227251</v>
      </c>
      <c r="M55" s="148">
        <v>36853</v>
      </c>
      <c r="N55" s="193">
        <v>71.003602874592985</v>
      </c>
      <c r="O55" s="148">
        <v>2953</v>
      </c>
      <c r="P55" s="193">
        <v>5.6894591834768704</v>
      </c>
      <c r="R55" s="20"/>
      <c r="S55" s="20"/>
      <c r="T55" s="20"/>
      <c r="U55" s="20"/>
      <c r="V55" s="20"/>
      <c r="W55" s="20"/>
      <c r="X55" s="28"/>
      <c r="Y55" s="28"/>
      <c r="Z55" s="28"/>
      <c r="AA55" s="28"/>
      <c r="AB55" s="28"/>
      <c r="AC55" s="28"/>
    </row>
    <row r="56" spans="1:29" s="27" customFormat="1" ht="15" customHeight="1">
      <c r="A56" s="1246" t="s">
        <v>37</v>
      </c>
      <c r="B56" s="1246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</row>
    <row r="57" spans="1:29" s="27" customFormat="1" ht="15" customHeight="1">
      <c r="A57" s="1116" t="s">
        <v>57</v>
      </c>
      <c r="B57" s="1116"/>
      <c r="C57" s="1116"/>
      <c r="D57" s="1116"/>
      <c r="E57" s="1116"/>
      <c r="F57" s="1116"/>
      <c r="G57" s="1116"/>
      <c r="H57" s="1116"/>
      <c r="I57" s="1116"/>
      <c r="J57" s="1116"/>
      <c r="K57" s="1116"/>
      <c r="L57" s="1116"/>
      <c r="M57" s="1116"/>
      <c r="N57" s="1116"/>
      <c r="O57" s="1116"/>
      <c r="P57" s="1116"/>
    </row>
    <row r="58" spans="1:29" s="27" customFormat="1" ht="14.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29" s="7" customFormat="1" ht="14.5">
      <c r="A59" s="1089" t="s">
        <v>534</v>
      </c>
      <c r="B59" s="1089"/>
      <c r="C59" s="1089"/>
      <c r="D59" s="1089"/>
      <c r="E59" s="1089"/>
      <c r="F59" s="1089"/>
      <c r="G59" s="1089"/>
      <c r="H59" s="1089"/>
      <c r="I59" s="1089"/>
      <c r="J59" s="1089"/>
      <c r="K59" s="1089"/>
      <c r="L59" s="1089"/>
      <c r="M59" s="1089"/>
      <c r="N59" s="1089"/>
      <c r="O59" s="1089"/>
      <c r="P59" s="1089"/>
    </row>
    <row r="60" spans="1:29" ht="14.5">
      <c r="A60" s="1093" t="s">
        <v>22</v>
      </c>
      <c r="B60" s="1067" t="s">
        <v>96</v>
      </c>
      <c r="C60" s="1093" t="s">
        <v>63</v>
      </c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</row>
    <row r="61" spans="1:29" ht="15" customHeight="1">
      <c r="A61" s="1093"/>
      <c r="B61" s="1067"/>
      <c r="C61" s="1067" t="s">
        <v>87</v>
      </c>
      <c r="D61" s="1067"/>
      <c r="E61" s="1067" t="s">
        <v>88</v>
      </c>
      <c r="F61" s="1067" t="s">
        <v>98</v>
      </c>
      <c r="G61" s="1093" t="s">
        <v>63</v>
      </c>
      <c r="H61" s="1093"/>
      <c r="I61" s="1093"/>
      <c r="J61" s="1093"/>
      <c r="K61" s="1093"/>
      <c r="L61" s="1093"/>
      <c r="M61" s="1093"/>
      <c r="N61" s="1093"/>
      <c r="O61" s="1093"/>
      <c r="P61" s="1093"/>
    </row>
    <row r="62" spans="1:29" ht="74.25" customHeight="1">
      <c r="A62" s="1093"/>
      <c r="B62" s="1067"/>
      <c r="C62" s="1067"/>
      <c r="D62" s="1067"/>
      <c r="E62" s="1067"/>
      <c r="F62" s="1067"/>
      <c r="G62" s="1067" t="s">
        <v>152</v>
      </c>
      <c r="H62" s="1067"/>
      <c r="I62" s="1067" t="s">
        <v>61</v>
      </c>
      <c r="J62" s="1067"/>
      <c r="K62" s="1067" t="s">
        <v>153</v>
      </c>
      <c r="L62" s="1067"/>
      <c r="M62" s="1067" t="s">
        <v>154</v>
      </c>
      <c r="N62" s="1067"/>
      <c r="O62" s="1067" t="s">
        <v>155</v>
      </c>
      <c r="P62" s="1067"/>
    </row>
    <row r="63" spans="1:29" ht="15" thickBot="1">
      <c r="A63" s="1172"/>
      <c r="B63" s="771" t="s">
        <v>3</v>
      </c>
      <c r="C63" s="771" t="s">
        <v>3</v>
      </c>
      <c r="D63" s="771" t="s">
        <v>95</v>
      </c>
      <c r="E63" s="771" t="s">
        <v>3</v>
      </c>
      <c r="F63" s="771" t="s">
        <v>99</v>
      </c>
      <c r="G63" s="771" t="s">
        <v>3</v>
      </c>
      <c r="H63" s="771" t="s">
        <v>29</v>
      </c>
      <c r="I63" s="771" t="s">
        <v>3</v>
      </c>
      <c r="J63" s="771" t="s">
        <v>29</v>
      </c>
      <c r="K63" s="771" t="s">
        <v>3</v>
      </c>
      <c r="L63" s="771" t="s">
        <v>29</v>
      </c>
      <c r="M63" s="771" t="s">
        <v>3</v>
      </c>
      <c r="N63" s="771" t="s">
        <v>29</v>
      </c>
      <c r="O63" s="771" t="s">
        <v>3</v>
      </c>
      <c r="P63" s="771" t="s">
        <v>29</v>
      </c>
    </row>
    <row r="64" spans="1:29">
      <c r="A64" s="239" t="s">
        <v>6</v>
      </c>
      <c r="B64" s="89">
        <v>8712</v>
      </c>
      <c r="C64" s="92">
        <v>660</v>
      </c>
      <c r="D64" s="198">
        <f>C64*100/B64</f>
        <v>7.5757575757575761</v>
      </c>
      <c r="E64" s="90">
        <v>8052</v>
      </c>
      <c r="F64" s="174">
        <v>8.3773700115913527</v>
      </c>
      <c r="G64" s="93">
        <v>3640</v>
      </c>
      <c r="H64" s="198">
        <f>G64/$E64*100</f>
        <v>45.206159960258319</v>
      </c>
      <c r="I64" s="93">
        <v>1165</v>
      </c>
      <c r="J64" s="198">
        <f>I64/$E64*100</f>
        <v>14.468455042225534</v>
      </c>
      <c r="K64" s="93">
        <v>2621</v>
      </c>
      <c r="L64" s="198">
        <f>K64/$E64*100</f>
        <v>32.550919026328863</v>
      </c>
      <c r="M64" s="93">
        <v>533</v>
      </c>
      <c r="N64" s="198">
        <f>M64/$E64*100</f>
        <v>6.6194734227521117</v>
      </c>
      <c r="O64" s="93">
        <v>93</v>
      </c>
      <c r="P64" s="198">
        <f>O64/$E64*100</f>
        <v>1.1549925484351715</v>
      </c>
    </row>
    <row r="65" spans="1:16">
      <c r="A65" s="228" t="s">
        <v>7</v>
      </c>
      <c r="B65" s="99">
        <v>8594</v>
      </c>
      <c r="C65" s="102">
        <v>3</v>
      </c>
      <c r="D65" s="171">
        <f t="shared" ref="D65:D82" si="10">C65*100/B65</f>
        <v>3.4908075401442869E-2</v>
      </c>
      <c r="E65" s="100">
        <v>8591</v>
      </c>
      <c r="F65" s="170">
        <v>9.0896073410157943</v>
      </c>
      <c r="G65" s="103">
        <v>2340</v>
      </c>
      <c r="H65" s="171">
        <f t="shared" ref="H65:H82" si="11">G65/$E65*100</f>
        <v>27.237807007333252</v>
      </c>
      <c r="I65" s="103">
        <v>1237</v>
      </c>
      <c r="J65" s="171">
        <f t="shared" ref="J65:J72" si="12">I65/$E65*100</f>
        <v>14.398789430799674</v>
      </c>
      <c r="K65" s="103">
        <v>4342</v>
      </c>
      <c r="L65" s="171">
        <f t="shared" ref="L65:L82" si="13">K65/$E65*100</f>
        <v>50.541264113607262</v>
      </c>
      <c r="M65" s="103">
        <v>582</v>
      </c>
      <c r="N65" s="171">
        <f t="shared" ref="N65:N82" si="14">M65/$E65*100</f>
        <v>6.7745314864392974</v>
      </c>
      <c r="O65" s="103">
        <v>90</v>
      </c>
      <c r="P65" s="171">
        <f t="shared" ref="P65:P82" si="15">O65/$E65*100</f>
        <v>1.0476079618205099</v>
      </c>
    </row>
    <row r="66" spans="1:16">
      <c r="A66" s="239" t="s">
        <v>8</v>
      </c>
      <c r="B66" s="89">
        <v>2600</v>
      </c>
      <c r="C66" s="92">
        <v>0</v>
      </c>
      <c r="D66" s="198">
        <f t="shared" si="10"/>
        <v>0</v>
      </c>
      <c r="E66" s="90">
        <v>2600</v>
      </c>
      <c r="F66" s="174">
        <v>10.075897435897422</v>
      </c>
      <c r="G66" s="93">
        <v>301</v>
      </c>
      <c r="H66" s="198">
        <f t="shared" si="11"/>
        <v>11.576923076923077</v>
      </c>
      <c r="I66" s="93">
        <v>602</v>
      </c>
      <c r="J66" s="198">
        <f t="shared" si="12"/>
        <v>23.153846153846153</v>
      </c>
      <c r="K66" s="93">
        <v>646</v>
      </c>
      <c r="L66" s="198">
        <f t="shared" si="13"/>
        <v>24.846153846153847</v>
      </c>
      <c r="M66" s="93">
        <v>470</v>
      </c>
      <c r="N66" s="198">
        <f t="shared" si="14"/>
        <v>18.076923076923077</v>
      </c>
      <c r="O66" s="93">
        <v>581</v>
      </c>
      <c r="P66" s="198">
        <f t="shared" si="15"/>
        <v>22.346153846153847</v>
      </c>
    </row>
    <row r="67" spans="1:16">
      <c r="A67" s="228" t="s">
        <v>9</v>
      </c>
      <c r="B67" s="99">
        <v>1538</v>
      </c>
      <c r="C67" s="102">
        <v>0</v>
      </c>
      <c r="D67" s="171">
        <f t="shared" si="10"/>
        <v>0</v>
      </c>
      <c r="E67" s="100">
        <v>1538</v>
      </c>
      <c r="F67" s="170">
        <v>10.95371694841784</v>
      </c>
      <c r="G67" s="103">
        <v>29</v>
      </c>
      <c r="H67" s="171">
        <f t="shared" si="11"/>
        <v>1.8855656697009102</v>
      </c>
      <c r="I67" s="103">
        <v>19</v>
      </c>
      <c r="J67" s="171">
        <f t="shared" si="12"/>
        <v>1.2353706111833551</v>
      </c>
      <c r="K67" s="103">
        <v>191</v>
      </c>
      <c r="L67" s="171">
        <f t="shared" si="13"/>
        <v>12.418725617685306</v>
      </c>
      <c r="M67" s="103">
        <v>873</v>
      </c>
      <c r="N67" s="171">
        <f t="shared" si="14"/>
        <v>56.762028608582568</v>
      </c>
      <c r="O67" s="103">
        <v>426</v>
      </c>
      <c r="P67" s="171">
        <f t="shared" si="15"/>
        <v>27.698309492847855</v>
      </c>
    </row>
    <row r="68" spans="1:16">
      <c r="A68" s="239" t="s">
        <v>10</v>
      </c>
      <c r="B68" s="89">
        <v>431</v>
      </c>
      <c r="C68" s="92">
        <v>0</v>
      </c>
      <c r="D68" s="198">
        <f t="shared" si="10"/>
        <v>0</v>
      </c>
      <c r="E68" s="90">
        <v>431</v>
      </c>
      <c r="F68" s="174">
        <v>8.5609048723897896</v>
      </c>
      <c r="G68" s="93">
        <v>211</v>
      </c>
      <c r="H68" s="198">
        <f t="shared" si="11"/>
        <v>48.95591647331787</v>
      </c>
      <c r="I68" s="93">
        <v>69</v>
      </c>
      <c r="J68" s="198">
        <f t="shared" si="12"/>
        <v>16.009280742459396</v>
      </c>
      <c r="K68" s="93">
        <v>132</v>
      </c>
      <c r="L68" s="198">
        <f t="shared" si="13"/>
        <v>30.626450116009281</v>
      </c>
      <c r="M68" s="93">
        <v>17</v>
      </c>
      <c r="N68" s="198">
        <f t="shared" si="14"/>
        <v>3.9443155452436192</v>
      </c>
      <c r="O68" s="93">
        <v>2</v>
      </c>
      <c r="P68" s="198">
        <f t="shared" si="15"/>
        <v>0.46403712296983757</v>
      </c>
    </row>
    <row r="69" spans="1:16">
      <c r="A69" s="228" t="s">
        <v>11</v>
      </c>
      <c r="B69" s="99">
        <v>1099</v>
      </c>
      <c r="C69" s="102">
        <v>2</v>
      </c>
      <c r="D69" s="171">
        <f t="shared" si="10"/>
        <v>0.18198362147406733</v>
      </c>
      <c r="E69" s="100">
        <v>1097</v>
      </c>
      <c r="F69" s="170">
        <v>10.249225159525968</v>
      </c>
      <c r="G69" s="103">
        <v>236</v>
      </c>
      <c r="H69" s="171">
        <f t="shared" si="11"/>
        <v>21.513217866909752</v>
      </c>
      <c r="I69" s="103">
        <v>47</v>
      </c>
      <c r="J69" s="171">
        <f t="shared" si="12"/>
        <v>4.284412032816773</v>
      </c>
      <c r="K69" s="103">
        <v>262</v>
      </c>
      <c r="L69" s="171">
        <f t="shared" si="13"/>
        <v>23.883318140382862</v>
      </c>
      <c r="M69" s="103">
        <v>182</v>
      </c>
      <c r="N69" s="171">
        <f t="shared" si="14"/>
        <v>16.590701914311758</v>
      </c>
      <c r="O69" s="103">
        <v>370</v>
      </c>
      <c r="P69" s="171">
        <f t="shared" si="15"/>
        <v>33.72835004557885</v>
      </c>
    </row>
    <row r="70" spans="1:16">
      <c r="A70" s="239" t="s">
        <v>12</v>
      </c>
      <c r="B70" s="89">
        <v>4098</v>
      </c>
      <c r="C70" s="92">
        <v>26</v>
      </c>
      <c r="D70" s="198">
        <f t="shared" si="10"/>
        <v>0.63445583211322598</v>
      </c>
      <c r="E70" s="90">
        <v>4072</v>
      </c>
      <c r="F70" s="174">
        <v>9.2065815324164841</v>
      </c>
      <c r="G70" s="93">
        <v>859</v>
      </c>
      <c r="H70" s="198">
        <f t="shared" si="11"/>
        <v>21.095284872298624</v>
      </c>
      <c r="I70" s="93">
        <v>562</v>
      </c>
      <c r="J70" s="198">
        <f t="shared" si="12"/>
        <v>13.801571709233793</v>
      </c>
      <c r="K70" s="93">
        <v>2441</v>
      </c>
      <c r="L70" s="198">
        <f t="shared" si="13"/>
        <v>59.945972495088405</v>
      </c>
      <c r="M70" s="93">
        <v>176</v>
      </c>
      <c r="N70" s="198">
        <f t="shared" si="14"/>
        <v>4.3222003929273081</v>
      </c>
      <c r="O70" s="93">
        <v>34</v>
      </c>
      <c r="P70" s="198">
        <f t="shared" si="15"/>
        <v>0.83497053045186642</v>
      </c>
    </row>
    <row r="71" spans="1:16">
      <c r="A71" s="228" t="s">
        <v>21</v>
      </c>
      <c r="B71" s="99">
        <v>945</v>
      </c>
      <c r="C71" s="102">
        <v>0</v>
      </c>
      <c r="D71" s="171">
        <f t="shared" si="10"/>
        <v>0</v>
      </c>
      <c r="E71" s="100">
        <v>945</v>
      </c>
      <c r="F71" s="170">
        <v>11.236208112874792</v>
      </c>
      <c r="G71" s="103">
        <v>8</v>
      </c>
      <c r="H71" s="171">
        <f t="shared" si="11"/>
        <v>0.84656084656084662</v>
      </c>
      <c r="I71" s="103">
        <v>1</v>
      </c>
      <c r="J71" s="171">
        <f t="shared" si="12"/>
        <v>0.10582010582010583</v>
      </c>
      <c r="K71" s="103">
        <v>72</v>
      </c>
      <c r="L71" s="171">
        <f t="shared" si="13"/>
        <v>7.6190476190476195</v>
      </c>
      <c r="M71" s="103">
        <v>493</v>
      </c>
      <c r="N71" s="171">
        <f t="shared" si="14"/>
        <v>52.169312169312164</v>
      </c>
      <c r="O71" s="103">
        <v>371</v>
      </c>
      <c r="P71" s="171">
        <f t="shared" si="15"/>
        <v>39.25925925925926</v>
      </c>
    </row>
    <row r="72" spans="1:16">
      <c r="A72" s="239" t="s">
        <v>13</v>
      </c>
      <c r="B72" s="89">
        <v>4915</v>
      </c>
      <c r="C72" s="92">
        <v>36</v>
      </c>
      <c r="D72" s="198">
        <f t="shared" si="10"/>
        <v>0.73245167853509663</v>
      </c>
      <c r="E72" s="90">
        <v>4879</v>
      </c>
      <c r="F72" s="174">
        <v>8.3315194370430934</v>
      </c>
      <c r="G72" s="93">
        <v>2343</v>
      </c>
      <c r="H72" s="198">
        <f t="shared" si="11"/>
        <v>48.022135683541713</v>
      </c>
      <c r="I72" s="93">
        <v>809</v>
      </c>
      <c r="J72" s="198">
        <f t="shared" si="12"/>
        <v>16.581266653002665</v>
      </c>
      <c r="K72" s="93">
        <v>1422</v>
      </c>
      <c r="L72" s="198">
        <f t="shared" si="13"/>
        <v>29.145316663250664</v>
      </c>
      <c r="M72" s="93">
        <v>241</v>
      </c>
      <c r="N72" s="198">
        <f t="shared" si="14"/>
        <v>4.9395367903258869</v>
      </c>
      <c r="O72" s="93">
        <v>64</v>
      </c>
      <c r="P72" s="198">
        <f t="shared" si="15"/>
        <v>1.3117442098790737</v>
      </c>
    </row>
    <row r="73" spans="1:16">
      <c r="A73" s="228" t="s">
        <v>14</v>
      </c>
      <c r="B73" s="99">
        <v>10162</v>
      </c>
      <c r="C73" s="102">
        <v>144</v>
      </c>
      <c r="D73" s="171">
        <f t="shared" si="10"/>
        <v>1.4170438889982286</v>
      </c>
      <c r="E73" s="100">
        <v>10018</v>
      </c>
      <c r="F73" s="170">
        <v>9.0881879283955875</v>
      </c>
      <c r="G73" s="103">
        <v>842</v>
      </c>
      <c r="H73" s="171">
        <f t="shared" si="11"/>
        <v>8.4048712317827921</v>
      </c>
      <c r="I73" s="103">
        <v>4523</v>
      </c>
      <c r="J73" s="171">
        <v>45.2</v>
      </c>
      <c r="K73" s="103">
        <v>4358</v>
      </c>
      <c r="L73" s="171">
        <f t="shared" si="13"/>
        <v>43.501696945498104</v>
      </c>
      <c r="M73" s="103">
        <v>220</v>
      </c>
      <c r="N73" s="171">
        <f t="shared" si="14"/>
        <v>2.1960471151926533</v>
      </c>
      <c r="O73" s="103">
        <v>75</v>
      </c>
      <c r="P73" s="171">
        <f t="shared" si="15"/>
        <v>0.74865242563385903</v>
      </c>
    </row>
    <row r="74" spans="1:16">
      <c r="A74" s="239" t="s">
        <v>15</v>
      </c>
      <c r="B74" s="89">
        <v>2457</v>
      </c>
      <c r="C74" s="92">
        <v>58</v>
      </c>
      <c r="D74" s="198">
        <f t="shared" si="10"/>
        <v>2.3606023606023605</v>
      </c>
      <c r="E74" s="90">
        <v>2399</v>
      </c>
      <c r="F74" s="198">
        <v>9.2307558705016053</v>
      </c>
      <c r="G74" s="93">
        <v>472</v>
      </c>
      <c r="H74" s="198">
        <f t="shared" si="11"/>
        <v>19.6748645268862</v>
      </c>
      <c r="I74" s="93">
        <v>616</v>
      </c>
      <c r="J74" s="198">
        <f t="shared" ref="J74:J82" si="16">I74/$E74*100</f>
        <v>25.677365568987078</v>
      </c>
      <c r="K74" s="93">
        <v>1217</v>
      </c>
      <c r="L74" s="198">
        <f t="shared" si="13"/>
        <v>50.729470612755314</v>
      </c>
      <c r="M74" s="93">
        <v>74</v>
      </c>
      <c r="N74" s="198">
        <f t="shared" si="14"/>
        <v>3.0846185910796167</v>
      </c>
      <c r="O74" s="93">
        <v>20</v>
      </c>
      <c r="P74" s="198">
        <f t="shared" si="15"/>
        <v>0.83368070029178831</v>
      </c>
    </row>
    <row r="75" spans="1:16">
      <c r="A75" s="228" t="s">
        <v>16</v>
      </c>
      <c r="B75" s="99">
        <v>464</v>
      </c>
      <c r="C75" s="102">
        <v>8</v>
      </c>
      <c r="D75" s="171">
        <f t="shared" si="10"/>
        <v>1.7241379310344827</v>
      </c>
      <c r="E75" s="100">
        <v>456</v>
      </c>
      <c r="F75" s="170">
        <v>9.9513888888888804</v>
      </c>
      <c r="G75" s="103">
        <v>22</v>
      </c>
      <c r="H75" s="171">
        <f t="shared" si="11"/>
        <v>4.8245614035087714</v>
      </c>
      <c r="I75" s="103">
        <v>14</v>
      </c>
      <c r="J75" s="171">
        <f t="shared" si="16"/>
        <v>3.070175438596491</v>
      </c>
      <c r="K75" s="103">
        <v>366</v>
      </c>
      <c r="L75" s="171">
        <f t="shared" si="13"/>
        <v>80.26315789473685</v>
      </c>
      <c r="M75" s="103">
        <v>40</v>
      </c>
      <c r="N75" s="171">
        <f t="shared" si="14"/>
        <v>8.7719298245614024</v>
      </c>
      <c r="O75" s="103">
        <v>14</v>
      </c>
      <c r="P75" s="171">
        <f t="shared" si="15"/>
        <v>3.070175438596491</v>
      </c>
    </row>
    <row r="76" spans="1:16">
      <c r="A76" s="239" t="s">
        <v>17</v>
      </c>
      <c r="B76" s="89">
        <v>2341</v>
      </c>
      <c r="C76" s="92">
        <v>17</v>
      </c>
      <c r="D76" s="198">
        <f t="shared" si="10"/>
        <v>0.72618539085860745</v>
      </c>
      <c r="E76" s="90">
        <v>2324</v>
      </c>
      <c r="F76" s="174">
        <v>10.792448364888131</v>
      </c>
      <c r="G76" s="93">
        <v>10</v>
      </c>
      <c r="H76" s="198">
        <f t="shared" si="11"/>
        <v>0.43029259896729771</v>
      </c>
      <c r="I76" s="93">
        <v>31</v>
      </c>
      <c r="J76" s="198">
        <f t="shared" si="16"/>
        <v>1.3339070567986231</v>
      </c>
      <c r="K76" s="93">
        <v>321</v>
      </c>
      <c r="L76" s="198">
        <f t="shared" si="13"/>
        <v>13.812392426850259</v>
      </c>
      <c r="M76" s="93">
        <v>1681</v>
      </c>
      <c r="N76" s="198">
        <f t="shared" si="14"/>
        <v>72.332185886402755</v>
      </c>
      <c r="O76" s="93">
        <v>281</v>
      </c>
      <c r="P76" s="198">
        <f t="shared" si="15"/>
        <v>12.091222030981069</v>
      </c>
    </row>
    <row r="77" spans="1:16">
      <c r="A77" s="228" t="s">
        <v>18</v>
      </c>
      <c r="B77" s="99">
        <v>1418</v>
      </c>
      <c r="C77" s="102">
        <v>0</v>
      </c>
      <c r="D77" s="171">
        <f t="shared" si="10"/>
        <v>0</v>
      </c>
      <c r="E77" s="100">
        <v>1418</v>
      </c>
      <c r="F77" s="170">
        <v>11.057957216737181</v>
      </c>
      <c r="G77" s="103">
        <v>7</v>
      </c>
      <c r="H77" s="171">
        <f t="shared" si="11"/>
        <v>0.49365303244005643</v>
      </c>
      <c r="I77" s="103">
        <v>5</v>
      </c>
      <c r="J77" s="171">
        <f t="shared" si="16"/>
        <v>0.35260930888575459</v>
      </c>
      <c r="K77" s="103">
        <v>101</v>
      </c>
      <c r="L77" s="171">
        <f t="shared" si="13"/>
        <v>7.1227080394922426</v>
      </c>
      <c r="M77" s="103">
        <v>993</v>
      </c>
      <c r="N77" s="171">
        <f t="shared" si="14"/>
        <v>70.028208744710867</v>
      </c>
      <c r="O77" s="103">
        <v>312</v>
      </c>
      <c r="P77" s="171">
        <f t="shared" si="15"/>
        <v>22.002820874471084</v>
      </c>
    </row>
    <row r="78" spans="1:16">
      <c r="A78" s="239" t="s">
        <v>19</v>
      </c>
      <c r="B78" s="89">
        <v>1768</v>
      </c>
      <c r="C78" s="92">
        <v>13</v>
      </c>
      <c r="D78" s="198">
        <f t="shared" si="10"/>
        <v>0.73529411764705888</v>
      </c>
      <c r="E78" s="90">
        <v>1755</v>
      </c>
      <c r="F78" s="174">
        <v>8.6433428300094821</v>
      </c>
      <c r="G78" s="93">
        <v>772</v>
      </c>
      <c r="H78" s="198">
        <f t="shared" si="11"/>
        <v>43.988603988603984</v>
      </c>
      <c r="I78" s="93">
        <v>282</v>
      </c>
      <c r="J78" s="198">
        <f t="shared" si="16"/>
        <v>16.068376068376068</v>
      </c>
      <c r="K78" s="93">
        <v>528</v>
      </c>
      <c r="L78" s="198">
        <f t="shared" si="13"/>
        <v>30.085470085470085</v>
      </c>
      <c r="M78" s="93">
        <v>117</v>
      </c>
      <c r="N78" s="198">
        <f t="shared" si="14"/>
        <v>6.666666666666667</v>
      </c>
      <c r="O78" s="93">
        <v>56</v>
      </c>
      <c r="P78" s="198">
        <f t="shared" si="15"/>
        <v>3.1908831908831909</v>
      </c>
    </row>
    <row r="79" spans="1:16" ht="14.5" thickBot="1">
      <c r="A79" s="228" t="s">
        <v>20</v>
      </c>
      <c r="B79" s="99">
        <v>1328</v>
      </c>
      <c r="C79" s="102">
        <v>0</v>
      </c>
      <c r="D79" s="171">
        <f t="shared" si="10"/>
        <v>0</v>
      </c>
      <c r="E79" s="100">
        <v>1328</v>
      </c>
      <c r="F79" s="170">
        <v>10.795557228915653</v>
      </c>
      <c r="G79" s="103">
        <v>5</v>
      </c>
      <c r="H79" s="171">
        <f t="shared" si="11"/>
        <v>0.37650602409638556</v>
      </c>
      <c r="I79" s="103">
        <v>11</v>
      </c>
      <c r="J79" s="171">
        <f t="shared" si="16"/>
        <v>0.82831325301204828</v>
      </c>
      <c r="K79" s="103">
        <v>213</v>
      </c>
      <c r="L79" s="171">
        <f t="shared" si="13"/>
        <v>16.039156626506024</v>
      </c>
      <c r="M79" s="103">
        <v>935</v>
      </c>
      <c r="N79" s="171">
        <f t="shared" si="14"/>
        <v>70.406626506024097</v>
      </c>
      <c r="O79" s="103">
        <v>164</v>
      </c>
      <c r="P79" s="171">
        <f t="shared" si="15"/>
        <v>12.349397590361445</v>
      </c>
    </row>
    <row r="80" spans="1:16">
      <c r="A80" s="256" t="s">
        <v>26</v>
      </c>
      <c r="B80" s="122">
        <v>42700</v>
      </c>
      <c r="C80" s="124">
        <f>SUM(C64:C65,C68,C69,C70,C72,C73,C74,C75,C78)</f>
        <v>950</v>
      </c>
      <c r="D80" s="182">
        <f t="shared" si="10"/>
        <v>2.2248243559718968</v>
      </c>
      <c r="E80" s="124">
        <v>41750</v>
      </c>
      <c r="F80" s="183">
        <v>8.8984954091817183</v>
      </c>
      <c r="G80" s="124">
        <f>SUM(G64:G65,G68,G69,G70,G72,G73,G74,G75,G78)</f>
        <v>11737</v>
      </c>
      <c r="H80" s="182">
        <f t="shared" si="11"/>
        <v>28.112574850299399</v>
      </c>
      <c r="I80" s="124">
        <f>SUM(I64:I65,I68,I69,I70,I72,I73,I74,I75,I78)</f>
        <v>9324</v>
      </c>
      <c r="J80" s="182">
        <f t="shared" si="16"/>
        <v>22.332934131736526</v>
      </c>
      <c r="K80" s="124">
        <f>SUM(K64:K65,K68,K69,K70,K72,K73,K74,K75,K78)</f>
        <v>17689</v>
      </c>
      <c r="L80" s="182">
        <f t="shared" si="13"/>
        <v>42.368862275449104</v>
      </c>
      <c r="M80" s="124">
        <f>SUM(M64:M65,M68,M69,M70,M72,M73,M74,M75,M78)</f>
        <v>2182</v>
      </c>
      <c r="N80" s="182">
        <f t="shared" si="14"/>
        <v>5.2263473053892211</v>
      </c>
      <c r="O80" s="124">
        <f>SUM(O64:O65,O68,O69,O70,O72,O73,O74,O75,O78)</f>
        <v>818</v>
      </c>
      <c r="P80" s="182">
        <f t="shared" si="15"/>
        <v>1.9592814371257488</v>
      </c>
    </row>
    <row r="81" spans="1:16">
      <c r="A81" s="260" t="s">
        <v>25</v>
      </c>
      <c r="B81" s="134">
        <v>10170</v>
      </c>
      <c r="C81" s="136">
        <f>SUM(C66,C67,C71,C76,C77,C79)</f>
        <v>17</v>
      </c>
      <c r="D81" s="188">
        <f t="shared" si="10"/>
        <v>0.16715830875122911</v>
      </c>
      <c r="E81" s="136">
        <v>10153</v>
      </c>
      <c r="F81" s="189">
        <v>10.712173741751192</v>
      </c>
      <c r="G81" s="136">
        <f>SUM(G66,G67,G71,G76,G77,G79)</f>
        <v>360</v>
      </c>
      <c r="H81" s="188">
        <f t="shared" si="11"/>
        <v>3.5457500246232643</v>
      </c>
      <c r="I81" s="136">
        <f>SUM(I66,I67,I71,I76,I77,I79)</f>
        <v>669</v>
      </c>
      <c r="J81" s="188">
        <f t="shared" si="16"/>
        <v>6.5891854624248989</v>
      </c>
      <c r="K81" s="136">
        <f>SUM(K66,K67,K71,K76,K77,K79)</f>
        <v>1544</v>
      </c>
      <c r="L81" s="188">
        <f t="shared" si="13"/>
        <v>15.207327883384222</v>
      </c>
      <c r="M81" s="136">
        <f>SUM(M66,M67,M71,M76,M77,M79)</f>
        <v>5445</v>
      </c>
      <c r="N81" s="188">
        <f t="shared" si="14"/>
        <v>53.629469122426862</v>
      </c>
      <c r="O81" s="136">
        <f>SUM(O66,O67,O71,O76,O77,O79)</f>
        <v>2135</v>
      </c>
      <c r="P81" s="188">
        <f t="shared" si="15"/>
        <v>21.028267507140747</v>
      </c>
    </row>
    <row r="82" spans="1:16" ht="14.5" thickBot="1">
      <c r="A82" s="279" t="s">
        <v>24</v>
      </c>
      <c r="B82" s="146">
        <v>52870</v>
      </c>
      <c r="C82" s="148">
        <f>SUM(C64:C79)</f>
        <v>967</v>
      </c>
      <c r="D82" s="193">
        <f t="shared" si="10"/>
        <v>1.8290145640249669</v>
      </c>
      <c r="E82" s="148">
        <v>51903</v>
      </c>
      <c r="F82" s="194">
        <v>9.2532779094337076</v>
      </c>
      <c r="G82" s="148">
        <f>SUM(G64:G79)</f>
        <v>12097</v>
      </c>
      <c r="H82" s="193">
        <f t="shared" si="11"/>
        <v>23.306937941930141</v>
      </c>
      <c r="I82" s="148">
        <f>SUM(I64:I79)</f>
        <v>9993</v>
      </c>
      <c r="J82" s="193">
        <f t="shared" si="16"/>
        <v>19.253222357089186</v>
      </c>
      <c r="K82" s="148">
        <f>SUM(K64:K79)</f>
        <v>19233</v>
      </c>
      <c r="L82" s="193">
        <f t="shared" si="13"/>
        <v>37.055661522455352</v>
      </c>
      <c r="M82" s="148">
        <f>SUM(M64:M79)</f>
        <v>7627</v>
      </c>
      <c r="N82" s="193">
        <f t="shared" si="14"/>
        <v>14.694718995048456</v>
      </c>
      <c r="O82" s="148">
        <f>SUM(O64:O79)</f>
        <v>2953</v>
      </c>
      <c r="P82" s="193">
        <f t="shared" si="15"/>
        <v>5.6894591834768704</v>
      </c>
    </row>
    <row r="83" spans="1:16">
      <c r="A83" s="1246" t="s">
        <v>37</v>
      </c>
      <c r="B83" s="1246"/>
      <c r="C83" s="1246"/>
      <c r="D83" s="1246"/>
      <c r="E83" s="1246"/>
      <c r="F83" s="1246"/>
      <c r="G83" s="1246"/>
      <c r="H83" s="1246"/>
      <c r="I83" s="1246"/>
      <c r="J83" s="1246"/>
      <c r="K83" s="1246"/>
      <c r="L83" s="1246"/>
      <c r="M83" s="1246"/>
      <c r="N83" s="1246"/>
      <c r="O83" s="1246"/>
      <c r="P83" s="1246"/>
    </row>
    <row r="84" spans="1:16">
      <c r="A84" s="1116" t="s">
        <v>57</v>
      </c>
      <c r="B84" s="1116"/>
      <c r="C84" s="1116"/>
      <c r="D84" s="1116"/>
      <c r="E84" s="1116"/>
      <c r="F84" s="1116"/>
      <c r="G84" s="1116"/>
      <c r="H84" s="1116"/>
      <c r="I84" s="1116"/>
      <c r="J84" s="1116"/>
      <c r="K84" s="1116"/>
      <c r="L84" s="1116"/>
      <c r="M84" s="1116"/>
      <c r="N84" s="1116"/>
      <c r="O84" s="1116"/>
      <c r="P84" s="1116"/>
    </row>
    <row r="85" spans="1:16" ht="14.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</row>
    <row r="86" spans="1:16" ht="23.5">
      <c r="A86" s="1050">
        <v>2018</v>
      </c>
      <c r="B86" s="1253"/>
      <c r="C86" s="1253"/>
      <c r="D86" s="1253"/>
      <c r="E86" s="1253"/>
      <c r="F86" s="1253"/>
      <c r="G86" s="1253"/>
      <c r="H86" s="1253"/>
      <c r="I86" s="1253"/>
      <c r="J86" s="1253"/>
      <c r="K86" s="1253"/>
      <c r="L86" s="1253"/>
      <c r="M86" s="1253"/>
      <c r="N86" s="1253"/>
      <c r="O86" s="1253"/>
      <c r="P86" s="1253"/>
    </row>
    <row r="87" spans="1:16" ht="14.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</row>
    <row r="88" spans="1:16" ht="14.5">
      <c r="A88" s="1089" t="s">
        <v>535</v>
      </c>
      <c r="B88" s="1089"/>
      <c r="C88" s="1089"/>
      <c r="D88" s="1089"/>
      <c r="E88" s="1089"/>
      <c r="F88" s="1089"/>
      <c r="G88" s="1089"/>
      <c r="H88" s="1089"/>
      <c r="I88" s="1089"/>
      <c r="J88" s="1089"/>
      <c r="K88" s="1089"/>
      <c r="L88" s="1089"/>
      <c r="M88" s="1089"/>
      <c r="N88" s="1089"/>
      <c r="O88" s="1089"/>
      <c r="P88" s="1089"/>
    </row>
    <row r="89" spans="1:16" ht="14.5">
      <c r="A89" s="1093" t="s">
        <v>22</v>
      </c>
      <c r="B89" s="1093" t="s">
        <v>27</v>
      </c>
      <c r="C89" s="1093" t="s">
        <v>38</v>
      </c>
      <c r="D89" s="1093"/>
      <c r="E89" s="1093"/>
      <c r="F89" s="1093"/>
      <c r="G89" s="1093"/>
      <c r="H89" s="1093"/>
      <c r="I89" s="1093"/>
      <c r="J89" s="1093"/>
      <c r="K89" s="1093"/>
      <c r="L89" s="1093"/>
      <c r="M89" s="1093"/>
      <c r="N89" s="1093"/>
      <c r="O89" s="1093"/>
      <c r="P89" s="1093"/>
    </row>
    <row r="90" spans="1:16" ht="36.75" customHeight="1">
      <c r="A90" s="1093"/>
      <c r="B90" s="1093"/>
      <c r="C90" s="1067" t="s">
        <v>152</v>
      </c>
      <c r="D90" s="1067"/>
      <c r="E90" s="1067" t="s">
        <v>61</v>
      </c>
      <c r="F90" s="1067"/>
      <c r="G90" s="1067" t="s">
        <v>153</v>
      </c>
      <c r="H90" s="1067"/>
      <c r="I90" s="1067" t="s">
        <v>154</v>
      </c>
      <c r="J90" s="1067"/>
      <c r="K90" s="1067" t="s">
        <v>156</v>
      </c>
      <c r="L90" s="1067"/>
      <c r="M90" s="1067" t="s">
        <v>157</v>
      </c>
      <c r="N90" s="1067"/>
      <c r="O90" s="1067" t="s">
        <v>62</v>
      </c>
      <c r="P90" s="1067"/>
    </row>
    <row r="91" spans="1:16" ht="15" thickBot="1">
      <c r="A91" s="1172"/>
      <c r="B91" s="771" t="s">
        <v>3</v>
      </c>
      <c r="C91" s="771" t="s">
        <v>3</v>
      </c>
      <c r="D91" s="771" t="s">
        <v>29</v>
      </c>
      <c r="E91" s="771" t="s">
        <v>3</v>
      </c>
      <c r="F91" s="771" t="s">
        <v>29</v>
      </c>
      <c r="G91" s="771" t="s">
        <v>3</v>
      </c>
      <c r="H91" s="771" t="s">
        <v>29</v>
      </c>
      <c r="I91" s="771" t="s">
        <v>3</v>
      </c>
      <c r="J91" s="771" t="s">
        <v>29</v>
      </c>
      <c r="K91" s="771" t="s">
        <v>3</v>
      </c>
      <c r="L91" s="771" t="s">
        <v>29</v>
      </c>
      <c r="M91" s="771" t="s">
        <v>3</v>
      </c>
      <c r="N91" s="771" t="s">
        <v>29</v>
      </c>
      <c r="O91" s="771" t="s">
        <v>3</v>
      </c>
      <c r="P91" s="771" t="s">
        <v>29</v>
      </c>
    </row>
    <row r="92" spans="1:16">
      <c r="A92" s="226" t="s">
        <v>6</v>
      </c>
      <c r="B92" s="89">
        <v>8518</v>
      </c>
      <c r="C92" s="92">
        <v>807</v>
      </c>
      <c r="D92" s="198">
        <v>9.4740549424747584</v>
      </c>
      <c r="E92" s="90">
        <v>595</v>
      </c>
      <c r="F92" s="174">
        <v>6.9852077952571019</v>
      </c>
      <c r="G92" s="93">
        <v>2457</v>
      </c>
      <c r="H92" s="198">
        <v>28.844799248649917</v>
      </c>
      <c r="I92" s="93">
        <v>555</v>
      </c>
      <c r="J92" s="198">
        <v>6.5156139938952808</v>
      </c>
      <c r="K92" s="93">
        <v>76</v>
      </c>
      <c r="L92" s="198">
        <v>0.89222822258746182</v>
      </c>
      <c r="M92" s="93">
        <v>24</v>
      </c>
      <c r="N92" s="198">
        <v>0.2817562808170932</v>
      </c>
      <c r="O92" s="93">
        <v>4004</v>
      </c>
      <c r="P92" s="198">
        <v>47.006339516318384</v>
      </c>
    </row>
    <row r="93" spans="1:16">
      <c r="A93" s="228" t="s">
        <v>7</v>
      </c>
      <c r="B93" s="99">
        <v>8495</v>
      </c>
      <c r="C93" s="102">
        <v>323</v>
      </c>
      <c r="D93" s="171">
        <v>3.8022366097704534</v>
      </c>
      <c r="E93" s="100">
        <v>381</v>
      </c>
      <c r="F93" s="170">
        <v>4.4849911712772217</v>
      </c>
      <c r="G93" s="103">
        <v>4039</v>
      </c>
      <c r="H93" s="171">
        <v>47.545615067686875</v>
      </c>
      <c r="I93" s="103">
        <v>592</v>
      </c>
      <c r="J93" s="171">
        <v>6.9688051795173633</v>
      </c>
      <c r="K93" s="103">
        <v>67</v>
      </c>
      <c r="L93" s="171">
        <v>0.78869923484402582</v>
      </c>
      <c r="M93" s="103">
        <v>27</v>
      </c>
      <c r="N93" s="171">
        <v>0.31783402001177163</v>
      </c>
      <c r="O93" s="103">
        <v>3066</v>
      </c>
      <c r="P93" s="171">
        <v>36.091818716892291</v>
      </c>
    </row>
    <row r="94" spans="1:16">
      <c r="A94" s="226" t="s">
        <v>8</v>
      </c>
      <c r="B94" s="89">
        <v>2560</v>
      </c>
      <c r="C94" s="92">
        <v>269</v>
      </c>
      <c r="D94" s="198">
        <v>10.5078125</v>
      </c>
      <c r="E94" s="90">
        <v>203</v>
      </c>
      <c r="F94" s="174">
        <v>7.9296875</v>
      </c>
      <c r="G94" s="93">
        <v>548</v>
      </c>
      <c r="H94" s="198">
        <v>21.40625</v>
      </c>
      <c r="I94" s="93">
        <v>486</v>
      </c>
      <c r="J94" s="198">
        <v>18.984375</v>
      </c>
      <c r="K94" s="93">
        <v>540</v>
      </c>
      <c r="L94" s="198">
        <v>21.09375</v>
      </c>
      <c r="M94" s="93">
        <v>24</v>
      </c>
      <c r="N94" s="198">
        <v>0.9375</v>
      </c>
      <c r="O94" s="93">
        <v>490</v>
      </c>
      <c r="P94" s="198">
        <v>19.140625</v>
      </c>
    </row>
    <row r="95" spans="1:16">
      <c r="A95" s="228" t="s">
        <v>9</v>
      </c>
      <c r="B95" s="99">
        <v>1513</v>
      </c>
      <c r="C95" s="102">
        <v>33</v>
      </c>
      <c r="D95" s="171">
        <v>2.181097157964309</v>
      </c>
      <c r="E95" s="100">
        <v>10</v>
      </c>
      <c r="F95" s="170">
        <v>0.66093853271645742</v>
      </c>
      <c r="G95" s="103">
        <v>147</v>
      </c>
      <c r="H95" s="171">
        <v>9.715796430931924</v>
      </c>
      <c r="I95" s="103">
        <v>836</v>
      </c>
      <c r="J95" s="171">
        <v>55.25446133509584</v>
      </c>
      <c r="K95" s="103">
        <v>340</v>
      </c>
      <c r="L95" s="171">
        <v>22.471910112359549</v>
      </c>
      <c r="M95" s="103">
        <v>72</v>
      </c>
      <c r="N95" s="171">
        <v>4.7587574355584934</v>
      </c>
      <c r="O95" s="103">
        <v>75</v>
      </c>
      <c r="P95" s="171">
        <v>4.9570389953734297</v>
      </c>
    </row>
    <row r="96" spans="1:16">
      <c r="A96" s="226" t="s">
        <v>10</v>
      </c>
      <c r="B96" s="89">
        <v>426</v>
      </c>
      <c r="C96" s="92">
        <v>110</v>
      </c>
      <c r="D96" s="198">
        <v>25.821596244131456</v>
      </c>
      <c r="E96" s="90">
        <v>17</v>
      </c>
      <c r="F96" s="174">
        <v>3.9906103286384975</v>
      </c>
      <c r="G96" s="93">
        <v>121</v>
      </c>
      <c r="H96" s="198">
        <v>28.4037558685446</v>
      </c>
      <c r="I96" s="93">
        <v>18</v>
      </c>
      <c r="J96" s="198">
        <v>4.225352112676056</v>
      </c>
      <c r="K96" s="93">
        <v>1</v>
      </c>
      <c r="L96" s="198">
        <v>0.23474178403755869</v>
      </c>
      <c r="M96" s="93">
        <v>0</v>
      </c>
      <c r="N96" s="198">
        <v>0</v>
      </c>
      <c r="O96" s="93">
        <v>159</v>
      </c>
      <c r="P96" s="198">
        <v>37.323943661971832</v>
      </c>
    </row>
    <row r="97" spans="1:16">
      <c r="A97" s="228" t="s">
        <v>11</v>
      </c>
      <c r="B97" s="99">
        <v>1070</v>
      </c>
      <c r="C97" s="102">
        <v>177</v>
      </c>
      <c r="D97" s="171">
        <v>16.542056074766357</v>
      </c>
      <c r="E97" s="100">
        <v>16</v>
      </c>
      <c r="F97" s="170">
        <v>1.4953271028037385</v>
      </c>
      <c r="G97" s="103">
        <v>217</v>
      </c>
      <c r="H97" s="171">
        <v>20.280373831775698</v>
      </c>
      <c r="I97" s="103">
        <v>166</v>
      </c>
      <c r="J97" s="171">
        <v>15.514018691588785</v>
      </c>
      <c r="K97" s="103">
        <v>336</v>
      </c>
      <c r="L97" s="171">
        <v>31.401869158878505</v>
      </c>
      <c r="M97" s="103">
        <v>22</v>
      </c>
      <c r="N97" s="171">
        <v>2.0560747663551404</v>
      </c>
      <c r="O97" s="103">
        <v>136</v>
      </c>
      <c r="P97" s="171">
        <v>12.710280373831775</v>
      </c>
    </row>
    <row r="98" spans="1:16">
      <c r="A98" s="226" t="s">
        <v>12</v>
      </c>
      <c r="B98" s="89">
        <v>4049</v>
      </c>
      <c r="C98" s="92">
        <v>297</v>
      </c>
      <c r="D98" s="198">
        <v>7.3351444801185481</v>
      </c>
      <c r="E98" s="90">
        <v>404</v>
      </c>
      <c r="F98" s="174">
        <v>9.9777722894541849</v>
      </c>
      <c r="G98" s="93">
        <v>2134</v>
      </c>
      <c r="H98" s="198">
        <v>52.70437144974067</v>
      </c>
      <c r="I98" s="93">
        <v>142</v>
      </c>
      <c r="J98" s="198">
        <v>3.5070387750061744</v>
      </c>
      <c r="K98" s="93">
        <v>31</v>
      </c>
      <c r="L98" s="198">
        <v>0.76562114102247469</v>
      </c>
      <c r="M98" s="93">
        <v>13</v>
      </c>
      <c r="N98" s="198">
        <v>0.32106693010619908</v>
      </c>
      <c r="O98" s="93">
        <v>1028</v>
      </c>
      <c r="P98" s="198">
        <v>25.38898493455174</v>
      </c>
    </row>
    <row r="99" spans="1:16">
      <c r="A99" s="228" t="s">
        <v>21</v>
      </c>
      <c r="B99" s="99">
        <v>944</v>
      </c>
      <c r="C99" s="102">
        <v>8</v>
      </c>
      <c r="D99" s="171">
        <v>0.84745762711864403</v>
      </c>
      <c r="E99" s="100">
        <v>1</v>
      </c>
      <c r="F99" s="170">
        <v>0.1059322033898305</v>
      </c>
      <c r="G99" s="103">
        <v>68</v>
      </c>
      <c r="H99" s="171">
        <v>7.2033898305084749</v>
      </c>
      <c r="I99" s="103">
        <v>490</v>
      </c>
      <c r="J99" s="171">
        <v>51.906779661016941</v>
      </c>
      <c r="K99" s="103">
        <v>321</v>
      </c>
      <c r="L99" s="171">
        <v>34.004237288135592</v>
      </c>
      <c r="M99" s="103">
        <v>53</v>
      </c>
      <c r="N99" s="171">
        <v>5.6144067796610173</v>
      </c>
      <c r="O99" s="103">
        <v>3</v>
      </c>
      <c r="P99" s="171">
        <v>0.31779661016949157</v>
      </c>
    </row>
    <row r="100" spans="1:16">
      <c r="A100" s="226" t="s">
        <v>13</v>
      </c>
      <c r="B100" s="89">
        <v>4817</v>
      </c>
      <c r="C100" s="92">
        <v>930</v>
      </c>
      <c r="D100" s="198">
        <v>19.306622379074113</v>
      </c>
      <c r="E100" s="90">
        <v>210</v>
      </c>
      <c r="F100" s="174">
        <v>4.3595598920489937</v>
      </c>
      <c r="G100" s="93">
        <v>1294</v>
      </c>
      <c r="H100" s="198">
        <v>26.863192858625702</v>
      </c>
      <c r="I100" s="93">
        <v>251</v>
      </c>
      <c r="J100" s="198">
        <v>5.2107120614490343</v>
      </c>
      <c r="K100" s="93">
        <v>43</v>
      </c>
      <c r="L100" s="198">
        <v>0.89267178741955566</v>
      </c>
      <c r="M100" s="93">
        <v>26</v>
      </c>
      <c r="N100" s="198">
        <v>0.53975503425368487</v>
      </c>
      <c r="O100" s="93">
        <v>2063</v>
      </c>
      <c r="P100" s="198">
        <v>42.827485987128917</v>
      </c>
    </row>
    <row r="101" spans="1:16">
      <c r="A101" s="228" t="s">
        <v>14</v>
      </c>
      <c r="B101" s="99">
        <v>10007</v>
      </c>
      <c r="C101" s="102">
        <v>1326</v>
      </c>
      <c r="D101" s="171">
        <v>13.250724492855001</v>
      </c>
      <c r="E101" s="100">
        <v>1849</v>
      </c>
      <c r="F101" s="170">
        <v>18.477066053762368</v>
      </c>
      <c r="G101" s="103">
        <v>3749</v>
      </c>
      <c r="H101" s="171">
        <v>37.463775357249922</v>
      </c>
      <c r="I101" s="103">
        <v>232</v>
      </c>
      <c r="J101" s="171">
        <v>2.3183771360047967</v>
      </c>
      <c r="K101" s="103">
        <v>60</v>
      </c>
      <c r="L101" s="171">
        <v>0.59958029379434397</v>
      </c>
      <c r="M101" s="103">
        <v>40</v>
      </c>
      <c r="N101" s="171">
        <v>0.39972019586289598</v>
      </c>
      <c r="O101" s="103">
        <v>2751</v>
      </c>
      <c r="P101" s="171">
        <v>27.490756470470672</v>
      </c>
    </row>
    <row r="102" spans="1:16">
      <c r="A102" s="226" t="s">
        <v>15</v>
      </c>
      <c r="B102" s="89">
        <v>2428</v>
      </c>
      <c r="C102" s="92">
        <v>143</v>
      </c>
      <c r="D102" s="198">
        <v>5.8896210873146622</v>
      </c>
      <c r="E102" s="90">
        <v>277</v>
      </c>
      <c r="F102" s="198">
        <v>11.408566721581549</v>
      </c>
      <c r="G102" s="93">
        <v>1111</v>
      </c>
      <c r="H102" s="198">
        <v>45.757825370675455</v>
      </c>
      <c r="I102" s="93">
        <v>71</v>
      </c>
      <c r="J102" s="198">
        <v>2.9242174629324547</v>
      </c>
      <c r="K102" s="93">
        <v>12</v>
      </c>
      <c r="L102" s="198">
        <v>0.49423393739703458</v>
      </c>
      <c r="M102" s="93">
        <v>7</v>
      </c>
      <c r="N102" s="198">
        <v>0.28830313014827019</v>
      </c>
      <c r="O102" s="93">
        <v>807</v>
      </c>
      <c r="P102" s="198">
        <v>33.237232289950576</v>
      </c>
    </row>
    <row r="103" spans="1:16">
      <c r="A103" s="228" t="s">
        <v>16</v>
      </c>
      <c r="B103" s="99">
        <v>464</v>
      </c>
      <c r="C103" s="102">
        <v>16</v>
      </c>
      <c r="D103" s="171">
        <v>3.4482758620689653</v>
      </c>
      <c r="E103" s="100">
        <v>7</v>
      </c>
      <c r="F103" s="170">
        <v>1.5086206896551724</v>
      </c>
      <c r="G103" s="103">
        <v>346</v>
      </c>
      <c r="H103" s="171">
        <v>74.568965517241381</v>
      </c>
      <c r="I103" s="103">
        <v>38</v>
      </c>
      <c r="J103" s="171">
        <v>8.1896551724137936</v>
      </c>
      <c r="K103" s="103">
        <v>11</v>
      </c>
      <c r="L103" s="171">
        <v>2.3706896551724137</v>
      </c>
      <c r="M103" s="103">
        <v>3</v>
      </c>
      <c r="N103" s="171">
        <v>0.64655172413793105</v>
      </c>
      <c r="O103" s="103">
        <v>43</v>
      </c>
      <c r="P103" s="171">
        <v>9.2672413793103452</v>
      </c>
    </row>
    <row r="104" spans="1:16">
      <c r="A104" s="226" t="s">
        <v>17</v>
      </c>
      <c r="B104" s="89">
        <v>2321</v>
      </c>
      <c r="C104" s="92">
        <v>38</v>
      </c>
      <c r="D104" s="198">
        <v>1.6372253339077985</v>
      </c>
      <c r="E104" s="90">
        <v>14</v>
      </c>
      <c r="F104" s="174">
        <v>0.60318828091339938</v>
      </c>
      <c r="G104" s="93">
        <v>224</v>
      </c>
      <c r="H104" s="198">
        <v>9.65101249461439</v>
      </c>
      <c r="I104" s="93">
        <v>1585</v>
      </c>
      <c r="J104" s="198">
        <v>68.289530374838435</v>
      </c>
      <c r="K104" s="93">
        <v>250</v>
      </c>
      <c r="L104" s="198">
        <v>10.77121930202499</v>
      </c>
      <c r="M104" s="93">
        <v>45</v>
      </c>
      <c r="N104" s="198">
        <v>1.938819474364498</v>
      </c>
      <c r="O104" s="93">
        <v>165</v>
      </c>
      <c r="P104" s="198">
        <v>7.109004739336493</v>
      </c>
    </row>
    <row r="105" spans="1:16">
      <c r="A105" s="228" t="s">
        <v>18</v>
      </c>
      <c r="B105" s="99">
        <v>1413</v>
      </c>
      <c r="C105" s="102">
        <v>11</v>
      </c>
      <c r="D105" s="171">
        <v>0.77848549186128801</v>
      </c>
      <c r="E105" s="100">
        <v>6</v>
      </c>
      <c r="F105" s="170">
        <v>0.42462845010615713</v>
      </c>
      <c r="G105" s="103">
        <v>81</v>
      </c>
      <c r="H105" s="171">
        <v>5.7324840764331215</v>
      </c>
      <c r="I105" s="103">
        <v>938</v>
      </c>
      <c r="J105" s="171">
        <v>66.383581033262558</v>
      </c>
      <c r="K105" s="103">
        <v>275</v>
      </c>
      <c r="L105" s="171">
        <v>19.462137296532202</v>
      </c>
      <c r="M105" s="103">
        <v>52</v>
      </c>
      <c r="N105" s="171">
        <v>3.680113234253362</v>
      </c>
      <c r="O105" s="103">
        <v>50</v>
      </c>
      <c r="P105" s="171">
        <v>3.5385704175513095</v>
      </c>
    </row>
    <row r="106" spans="1:16">
      <c r="A106" s="226" t="s">
        <v>19</v>
      </c>
      <c r="B106" s="89">
        <v>1740</v>
      </c>
      <c r="C106" s="92">
        <v>208</v>
      </c>
      <c r="D106" s="198">
        <v>11.954022988505747</v>
      </c>
      <c r="E106" s="90">
        <v>26</v>
      </c>
      <c r="F106" s="174">
        <v>1.4942528735632183</v>
      </c>
      <c r="G106" s="93">
        <v>493</v>
      </c>
      <c r="H106" s="198">
        <v>28.333333333333332</v>
      </c>
      <c r="I106" s="93">
        <v>125</v>
      </c>
      <c r="J106" s="198">
        <v>7.1839080459770113</v>
      </c>
      <c r="K106" s="93">
        <v>39</v>
      </c>
      <c r="L106" s="198">
        <v>2.2413793103448274</v>
      </c>
      <c r="M106" s="93">
        <v>22</v>
      </c>
      <c r="N106" s="198">
        <v>1.264367816091954</v>
      </c>
      <c r="O106" s="93">
        <v>827</v>
      </c>
      <c r="P106" s="198">
        <v>47.52873563218391</v>
      </c>
    </row>
    <row r="107" spans="1:16" ht="14.5" thickBot="1">
      <c r="A107" s="228" t="s">
        <v>20</v>
      </c>
      <c r="B107" s="99">
        <v>1320</v>
      </c>
      <c r="C107" s="102">
        <v>2</v>
      </c>
      <c r="D107" s="171">
        <v>0.15151515151515152</v>
      </c>
      <c r="E107" s="100">
        <v>4</v>
      </c>
      <c r="F107" s="170">
        <v>0.30303030303030304</v>
      </c>
      <c r="G107" s="103">
        <v>167</v>
      </c>
      <c r="H107" s="171">
        <v>12.651515151515152</v>
      </c>
      <c r="I107" s="103">
        <v>901</v>
      </c>
      <c r="J107" s="171">
        <v>68.257575757575765</v>
      </c>
      <c r="K107" s="103">
        <v>177</v>
      </c>
      <c r="L107" s="171">
        <v>13.40909090909091</v>
      </c>
      <c r="M107" s="103">
        <v>15</v>
      </c>
      <c r="N107" s="171">
        <v>1.1363636363636365</v>
      </c>
      <c r="O107" s="103">
        <v>54</v>
      </c>
      <c r="P107" s="171">
        <v>4.0909090909090908</v>
      </c>
    </row>
    <row r="108" spans="1:16">
      <c r="A108" s="232" t="s">
        <v>26</v>
      </c>
      <c r="B108" s="126">
        <f>SUM(B92:B93,B96,B97,B98,B100,B101,B102,B103,B106)</f>
        <v>42014</v>
      </c>
      <c r="C108" s="124">
        <v>4337</v>
      </c>
      <c r="D108" s="182">
        <v>10.322749559670585</v>
      </c>
      <c r="E108" s="124">
        <f>SUM(E92:E93,E96,E97,E98,E100,E101,E102,E103,E106)</f>
        <v>3782</v>
      </c>
      <c r="F108" s="183">
        <v>9.0017613176560189</v>
      </c>
      <c r="G108" s="124">
        <f>SUM(G92:G93,G96,G97,G98,G100,G101,G102,G103,G106)</f>
        <v>15961</v>
      </c>
      <c r="H108" s="182">
        <v>37.989717713143243</v>
      </c>
      <c r="I108" s="124">
        <f>SUM(I92:I93,I96,I97,I98,I100,I101,I102,I103,I106)</f>
        <v>2190</v>
      </c>
      <c r="J108" s="182">
        <v>5.2125481982196407</v>
      </c>
      <c r="K108" s="124">
        <f>SUM(K92:K93,K96,K97,K98,K100,K101,K102,K103,K106)</f>
        <v>676</v>
      </c>
      <c r="L108" s="182">
        <v>1.6089874803636883</v>
      </c>
      <c r="M108" s="124">
        <f>SUM(M92:M93,M96,M97,M98,M100,M101,M102,M103,M106)</f>
        <v>184</v>
      </c>
      <c r="N108" s="182">
        <v>0.43794925501023468</v>
      </c>
      <c r="O108" s="124">
        <f>SUM(O92:O93,O96,O97,O98,O100,O101,O102,O103,O106)</f>
        <v>14884</v>
      </c>
      <c r="P108" s="182">
        <v>35.426286475936593</v>
      </c>
    </row>
    <row r="109" spans="1:16">
      <c r="A109" s="234" t="s">
        <v>25</v>
      </c>
      <c r="B109" s="138">
        <f t="shared" ref="B109" si="17">SUM(B94,B95,B99,B104,B105,B107)</f>
        <v>10071</v>
      </c>
      <c r="C109" s="136">
        <v>361</v>
      </c>
      <c r="D109" s="188">
        <v>3.5845496971502335</v>
      </c>
      <c r="E109" s="136">
        <f t="shared" ref="E109" si="18">SUM(E94,E95,E99,E104,E105,E107)</f>
        <v>238</v>
      </c>
      <c r="F109" s="189">
        <v>2.3632211299771622</v>
      </c>
      <c r="G109" s="136">
        <f t="shared" ref="G109" si="19">SUM(G94,G95,G99,G104,G105,G107)</f>
        <v>1235</v>
      </c>
      <c r="H109" s="188">
        <v>12.262933174461324</v>
      </c>
      <c r="I109" s="136">
        <f t="shared" ref="I109" si="20">SUM(I94,I95,I99,I104,I105,I107)</f>
        <v>5236</v>
      </c>
      <c r="J109" s="188">
        <v>51.990864859497563</v>
      </c>
      <c r="K109" s="136">
        <f t="shared" ref="K109" si="21">SUM(K94,K95,K99,K104,K105,K107)</f>
        <v>1903</v>
      </c>
      <c r="L109" s="188">
        <v>18.895839539271176</v>
      </c>
      <c r="M109" s="136">
        <f t="shared" ref="M109" si="22">SUM(M94,M95,M99,M104,M105,M107)</f>
        <v>261</v>
      </c>
      <c r="N109" s="188">
        <v>2.5915996425379806</v>
      </c>
      <c r="O109" s="136">
        <f t="shared" ref="O109" si="23">SUM(O94,O95,O99,O104,O105,O107)</f>
        <v>837</v>
      </c>
      <c r="P109" s="188">
        <v>8.310991957104557</v>
      </c>
    </row>
    <row r="110" spans="1:16" ht="14.5" thickBot="1">
      <c r="A110" s="236" t="s">
        <v>24</v>
      </c>
      <c r="B110" s="150">
        <f t="shared" ref="B110" si="24">SUM(B92:B107)</f>
        <v>52085</v>
      </c>
      <c r="C110" s="148">
        <v>4698</v>
      </c>
      <c r="D110" s="193">
        <v>9.0198713641163479</v>
      </c>
      <c r="E110" s="148">
        <f t="shared" ref="E110" si="25">SUM(E92:E107)</f>
        <v>4020</v>
      </c>
      <c r="F110" s="194">
        <v>7.7181530191033882</v>
      </c>
      <c r="G110" s="148">
        <f t="shared" ref="G110" si="26">SUM(G92:G107)</f>
        <v>17196</v>
      </c>
      <c r="H110" s="193">
        <v>33.015263511567625</v>
      </c>
      <c r="I110" s="148">
        <f t="shared" ref="I110" si="27">SUM(I92:I107)</f>
        <v>7426</v>
      </c>
      <c r="J110" s="193">
        <v>14.257463761159642</v>
      </c>
      <c r="K110" s="148">
        <f t="shared" ref="K110" si="28">SUM(K92:K107)</f>
        <v>2579</v>
      </c>
      <c r="L110" s="193">
        <v>4.9515215513103579</v>
      </c>
      <c r="M110" s="148">
        <f t="shared" ref="M110" si="29">SUM(M92:M107)</f>
        <v>445</v>
      </c>
      <c r="N110" s="193">
        <v>0.85437266007487767</v>
      </c>
      <c r="O110" s="148">
        <f t="shared" ref="O110" si="30">SUM(O92:O107)</f>
        <v>15721</v>
      </c>
      <c r="P110" s="193">
        <v>30.183354132667755</v>
      </c>
    </row>
    <row r="111" spans="1:16">
      <c r="A111" s="1246" t="s">
        <v>37</v>
      </c>
      <c r="B111" s="1246"/>
      <c r="C111" s="1246"/>
      <c r="D111" s="1246"/>
      <c r="E111" s="1246"/>
      <c r="F111" s="1246"/>
      <c r="G111" s="1246"/>
      <c r="H111" s="1246"/>
      <c r="I111" s="1246"/>
      <c r="J111" s="1246"/>
      <c r="K111" s="1246"/>
      <c r="L111" s="1246"/>
      <c r="M111" s="1246"/>
      <c r="N111" s="1246"/>
      <c r="O111" s="1246"/>
      <c r="P111" s="1246"/>
    </row>
    <row r="112" spans="1:16">
      <c r="A112" s="1081" t="s">
        <v>42</v>
      </c>
      <c r="B112" s="1081"/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1"/>
      <c r="M112" s="1081"/>
      <c r="N112" s="1081"/>
      <c r="O112" s="1081"/>
      <c r="P112" s="1081"/>
    </row>
    <row r="113" spans="1:16" ht="14.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</row>
    <row r="114" spans="1:16" ht="14.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1:16" ht="14.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1:16" ht="14.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1:16" ht="14.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1:16" ht="14.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1:16" ht="14.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1:16" ht="14.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1:16" ht="14.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1:16" ht="14.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1:16" ht="14.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1:16" ht="14.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1:16" ht="14.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1:16" ht="14.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1:16" ht="14.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1:16" ht="14.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1:16" ht="14.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1:16" ht="14.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1:16" ht="14.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1:16" ht="14.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1:16" ht="14.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1:16" ht="14.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1:16" ht="14.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1:16" ht="14.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1:16" ht="14.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1:16" ht="14.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1:16" ht="14.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1:16" ht="14.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1:16" ht="14.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1:16" ht="14.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1:16" ht="14.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1:16" ht="14.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1:16" ht="14.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1:16" ht="14.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1:16" ht="14.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1:16" ht="14.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1:16" ht="14.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1:16" ht="14.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1:16" ht="14.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1:16" ht="14.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1:16" ht="14.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1:16" ht="14.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1:16" ht="14.5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1:16" ht="14.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1:16" ht="14.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1:16" ht="14.5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1:16" ht="14.5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1:16" ht="14.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1:16" ht="14.5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1:16" ht="14.5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1:16" ht="14.5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1:16" ht="14.5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1:16" ht="14.5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1:16" ht="14.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1:16" ht="14.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1:16" ht="14.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1:16" ht="14.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1:16" ht="14.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1:16" ht="14.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1:16" ht="14.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1:16" ht="14.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1:16" ht="14.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1:16" ht="14.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1:16" ht="14.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1:16" ht="14.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1:16" ht="14.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1:16" ht="14.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1:16" ht="14.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1:16" ht="14.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1:16" ht="14.5">
      <c r="A182" s="157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1:16" ht="14.5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1:16" ht="14.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1:16" ht="14.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1:16" ht="14.5">
      <c r="A186" s="157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1:16" ht="14.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1:16" ht="14.5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1:16" ht="14.5">
      <c r="A189" s="157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1:16" ht="14.5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1:16" ht="14.5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1:16" ht="14.5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</sheetData>
  <mergeCells count="62">
    <mergeCell ref="A111:P111"/>
    <mergeCell ref="A112:P112"/>
    <mergeCell ref="A57:P57"/>
    <mergeCell ref="A59:P59"/>
    <mergeCell ref="A88:P88"/>
    <mergeCell ref="A83:P83"/>
    <mergeCell ref="A84:P84"/>
    <mergeCell ref="A60:A63"/>
    <mergeCell ref="B60:B62"/>
    <mergeCell ref="C60:P60"/>
    <mergeCell ref="C61:D62"/>
    <mergeCell ref="E61:E62"/>
    <mergeCell ref="F61:F62"/>
    <mergeCell ref="G61:P61"/>
    <mergeCell ref="G62:H62"/>
    <mergeCell ref="I62:J62"/>
    <mergeCell ref="A3:P3"/>
    <mergeCell ref="A27:P27"/>
    <mergeCell ref="A28:P28"/>
    <mergeCell ref="A32:P32"/>
    <mergeCell ref="A56:P56"/>
    <mergeCell ref="R4:AA5"/>
    <mergeCell ref="C34:D35"/>
    <mergeCell ref="E34:E35"/>
    <mergeCell ref="F34:F35"/>
    <mergeCell ref="G34:P34"/>
    <mergeCell ref="G35:H35"/>
    <mergeCell ref="I35:J35"/>
    <mergeCell ref="K35:L35"/>
    <mergeCell ref="M35:N35"/>
    <mergeCell ref="O35:P35"/>
    <mergeCell ref="A30:P30"/>
    <mergeCell ref="A33:A36"/>
    <mergeCell ref="B33:B35"/>
    <mergeCell ref="C33:P33"/>
    <mergeCell ref="K62:L62"/>
    <mergeCell ref="M62:N62"/>
    <mergeCell ref="O62:P62"/>
    <mergeCell ref="M90:N90"/>
    <mergeCell ref="O90:P90"/>
    <mergeCell ref="B89:B90"/>
    <mergeCell ref="C90:D90"/>
    <mergeCell ref="E90:F90"/>
    <mergeCell ref="G90:H90"/>
    <mergeCell ref="I90:J90"/>
    <mergeCell ref="C89:P89"/>
    <mergeCell ref="A89:A91"/>
    <mergeCell ref="A86:P86"/>
    <mergeCell ref="A1:P1"/>
    <mergeCell ref="G6:H6"/>
    <mergeCell ref="I6:J6"/>
    <mergeCell ref="K6:L6"/>
    <mergeCell ref="M6:N6"/>
    <mergeCell ref="O6:P6"/>
    <mergeCell ref="F5:F6"/>
    <mergeCell ref="A4:A7"/>
    <mergeCell ref="B4:B6"/>
    <mergeCell ref="C4:P4"/>
    <mergeCell ref="E5:E6"/>
    <mergeCell ref="G5:P5"/>
    <mergeCell ref="C5:D6"/>
    <mergeCell ref="K90:L90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zoomScale="80" zoomScaleNormal="80" workbookViewId="0">
      <selection sqref="A1:P1"/>
    </sheetView>
  </sheetViews>
  <sheetFormatPr baseColWidth="10" defaultColWidth="11" defaultRowHeight="14"/>
  <cols>
    <col min="1" max="1" width="23.58203125" style="7" customWidth="1"/>
    <col min="2" max="2" width="11.08203125" style="15" customWidth="1"/>
    <col min="3" max="4" width="11.08203125" style="7" customWidth="1"/>
    <col min="5" max="5" width="11.08203125" style="15" customWidth="1"/>
    <col min="6" max="7" width="11.08203125" style="7" customWidth="1"/>
    <col min="8" max="8" width="11.08203125" style="15" customWidth="1"/>
    <col min="9" max="10" width="11.08203125" style="7" customWidth="1"/>
    <col min="11" max="11" width="11.08203125" style="15" customWidth="1"/>
    <col min="12" max="13" width="11.08203125" style="7" customWidth="1"/>
    <col min="14" max="14" width="11.08203125" style="15" customWidth="1"/>
    <col min="15" max="16" width="11.08203125" style="7" customWidth="1"/>
    <col min="17" max="16384" width="11" style="7"/>
  </cols>
  <sheetData>
    <row r="1" spans="1:23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</row>
    <row r="2" spans="1:23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3" ht="14.5">
      <c r="A3" s="1046" t="s">
        <v>571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R3" s="56"/>
    </row>
    <row r="4" spans="1:23" ht="30.75" customHeight="1">
      <c r="A4" s="1041" t="s">
        <v>5</v>
      </c>
      <c r="B4" s="1048" t="s">
        <v>101</v>
      </c>
      <c r="C4" s="1040"/>
      <c r="D4" s="1049"/>
      <c r="E4" s="1054" t="s">
        <v>1</v>
      </c>
      <c r="F4" s="1040"/>
      <c r="G4" s="1040"/>
      <c r="H4" s="1040"/>
      <c r="I4" s="1040"/>
      <c r="J4" s="1049"/>
      <c r="K4" s="1048" t="s">
        <v>2</v>
      </c>
      <c r="L4" s="1040"/>
      <c r="M4" s="1040"/>
      <c r="N4" s="1040"/>
      <c r="O4" s="1040"/>
      <c r="P4" s="1040"/>
    </row>
    <row r="5" spans="1:23" s="15" customFormat="1" ht="14.5">
      <c r="A5" s="1041"/>
      <c r="B5" s="1048" t="s">
        <v>71</v>
      </c>
      <c r="C5" s="1040" t="s">
        <v>63</v>
      </c>
      <c r="D5" s="1049"/>
      <c r="E5" s="1054" t="s">
        <v>71</v>
      </c>
      <c r="F5" s="1040" t="s">
        <v>63</v>
      </c>
      <c r="G5" s="1040"/>
      <c r="H5" s="1040" t="s">
        <v>451</v>
      </c>
      <c r="I5" s="1040"/>
      <c r="J5" s="1049"/>
      <c r="K5" s="1048" t="s">
        <v>71</v>
      </c>
      <c r="L5" s="1040" t="s">
        <v>63</v>
      </c>
      <c r="M5" s="1040"/>
      <c r="N5" s="1040" t="s">
        <v>451</v>
      </c>
      <c r="O5" s="1040"/>
      <c r="P5" s="1040"/>
    </row>
    <row r="6" spans="1:23" ht="15" customHeight="1">
      <c r="A6" s="1041"/>
      <c r="B6" s="1048"/>
      <c r="C6" s="1040" t="s">
        <v>70</v>
      </c>
      <c r="D6" s="1049" t="s">
        <v>53</v>
      </c>
      <c r="E6" s="1054"/>
      <c r="F6" s="1040" t="s">
        <v>70</v>
      </c>
      <c r="G6" s="1040" t="s">
        <v>53</v>
      </c>
      <c r="H6" s="1040" t="s">
        <v>71</v>
      </c>
      <c r="I6" s="1040" t="s">
        <v>70</v>
      </c>
      <c r="J6" s="1049" t="s">
        <v>53</v>
      </c>
      <c r="K6" s="1048"/>
      <c r="L6" s="1040" t="s">
        <v>70</v>
      </c>
      <c r="M6" s="1040" t="s">
        <v>53</v>
      </c>
      <c r="N6" s="1040" t="s">
        <v>71</v>
      </c>
      <c r="O6" s="1040" t="s">
        <v>70</v>
      </c>
      <c r="P6" s="1040" t="s">
        <v>53</v>
      </c>
    </row>
    <row r="7" spans="1:23">
      <c r="A7" s="1041"/>
      <c r="B7" s="1048"/>
      <c r="C7" s="1040"/>
      <c r="D7" s="1049"/>
      <c r="E7" s="1054"/>
      <c r="F7" s="1040"/>
      <c r="G7" s="1040"/>
      <c r="H7" s="1040"/>
      <c r="I7" s="1040"/>
      <c r="J7" s="1049"/>
      <c r="K7" s="1048"/>
      <c r="L7" s="1040"/>
      <c r="M7" s="1040"/>
      <c r="N7" s="1040"/>
      <c r="O7" s="1040"/>
      <c r="P7" s="1040"/>
    </row>
    <row r="8" spans="1:23" ht="15" thickBot="1">
      <c r="A8" s="1042"/>
      <c r="B8" s="1043" t="s">
        <v>3</v>
      </c>
      <c r="C8" s="1044"/>
      <c r="D8" s="1045"/>
      <c r="E8" s="1053" t="s">
        <v>3</v>
      </c>
      <c r="F8" s="1044"/>
      <c r="G8" s="1044"/>
      <c r="H8" s="1044" t="s">
        <v>43</v>
      </c>
      <c r="I8" s="1044"/>
      <c r="J8" s="1045"/>
      <c r="K8" s="1043" t="s">
        <v>3</v>
      </c>
      <c r="L8" s="1051"/>
      <c r="M8" s="1051"/>
      <c r="N8" s="1051" t="s">
        <v>43</v>
      </c>
      <c r="O8" s="1051"/>
      <c r="P8" s="1051"/>
    </row>
    <row r="9" spans="1:23" s="5" customFormat="1" ht="14.5">
      <c r="A9" s="226" t="s">
        <v>6</v>
      </c>
      <c r="B9" s="89">
        <v>328592</v>
      </c>
      <c r="C9" s="90">
        <v>218485</v>
      </c>
      <c r="D9" s="94">
        <v>110107</v>
      </c>
      <c r="E9" s="90">
        <v>83100</v>
      </c>
      <c r="F9" s="92">
        <v>28385</v>
      </c>
      <c r="G9" s="92">
        <v>54715</v>
      </c>
      <c r="H9" s="97">
        <f>E9/B9*100</f>
        <v>25.289720991381408</v>
      </c>
      <c r="I9" s="96">
        <f t="shared" ref="I9:J27" si="0">F9/C9*100</f>
        <v>12.991738563288097</v>
      </c>
      <c r="J9" s="227">
        <f t="shared" si="0"/>
        <v>49.692571771095388</v>
      </c>
      <c r="K9" s="89">
        <v>15446</v>
      </c>
      <c r="L9" s="92">
        <v>7671</v>
      </c>
      <c r="M9" s="92">
        <v>7775</v>
      </c>
      <c r="N9" s="97">
        <f>K9/B9*100</f>
        <v>4.7006622194088719</v>
      </c>
      <c r="O9" s="96">
        <f>L9/C9*100</f>
        <v>3.5109961782273382</v>
      </c>
      <c r="P9" s="97">
        <f>M9/D9*100</f>
        <v>7.0613130863614479</v>
      </c>
      <c r="R9" s="25"/>
      <c r="S9" s="25"/>
      <c r="T9" s="25"/>
      <c r="U9" s="24"/>
      <c r="V9" s="24"/>
      <c r="W9" s="24"/>
    </row>
    <row r="10" spans="1:23" s="5" customFormat="1" ht="14.5">
      <c r="A10" s="228" t="s">
        <v>7</v>
      </c>
      <c r="B10" s="99">
        <v>386391</v>
      </c>
      <c r="C10" s="100">
        <v>257040</v>
      </c>
      <c r="D10" s="104">
        <v>129351</v>
      </c>
      <c r="E10" s="100">
        <v>104949</v>
      </c>
      <c r="F10" s="102">
        <v>38051</v>
      </c>
      <c r="G10" s="102">
        <v>66898</v>
      </c>
      <c r="H10" s="107">
        <f t="shared" ref="H10:H27" si="1">E10/B10*100</f>
        <v>27.161346925782432</v>
      </c>
      <c r="I10" s="106">
        <f t="shared" si="0"/>
        <v>14.80353252412076</v>
      </c>
      <c r="J10" s="229">
        <f t="shared" si="0"/>
        <v>51.718193133412193</v>
      </c>
      <c r="K10" s="99">
        <v>9237</v>
      </c>
      <c r="L10" s="102">
        <v>4175</v>
      </c>
      <c r="M10" s="102">
        <v>5062</v>
      </c>
      <c r="N10" s="107">
        <f t="shared" ref="N10:P27" si="2">K10/B10*100</f>
        <v>2.3905836316063263</v>
      </c>
      <c r="O10" s="106">
        <f t="shared" si="2"/>
        <v>1.624260815437286</v>
      </c>
      <c r="P10" s="107">
        <f t="shared" si="2"/>
        <v>3.9133829657289079</v>
      </c>
      <c r="R10" s="25"/>
      <c r="S10" s="25"/>
      <c r="T10" s="25"/>
      <c r="U10" s="24"/>
      <c r="V10" s="24"/>
      <c r="W10" s="24"/>
    </row>
    <row r="11" spans="1:23" s="5" customFormat="1" ht="14.5">
      <c r="A11" s="226" t="s">
        <v>8</v>
      </c>
      <c r="B11" s="89">
        <v>116834</v>
      </c>
      <c r="C11" s="90">
        <v>77682</v>
      </c>
      <c r="D11" s="94">
        <v>39152</v>
      </c>
      <c r="E11" s="90">
        <v>48329</v>
      </c>
      <c r="F11" s="92">
        <v>19291</v>
      </c>
      <c r="G11" s="92">
        <v>29038</v>
      </c>
      <c r="H11" s="97">
        <f t="shared" si="1"/>
        <v>41.365527158190254</v>
      </c>
      <c r="I11" s="96">
        <f t="shared" si="0"/>
        <v>24.833294714348238</v>
      </c>
      <c r="J11" s="227">
        <f t="shared" si="0"/>
        <v>74.167347772783003</v>
      </c>
      <c r="K11" s="89">
        <v>4078</v>
      </c>
      <c r="L11" s="92">
        <v>2241</v>
      </c>
      <c r="M11" s="92">
        <v>1837</v>
      </c>
      <c r="N11" s="97">
        <f t="shared" si="2"/>
        <v>3.4904223085745589</v>
      </c>
      <c r="O11" s="96">
        <f t="shared" si="2"/>
        <v>2.8848381864524599</v>
      </c>
      <c r="P11" s="97">
        <f t="shared" si="2"/>
        <v>4.691969758888435</v>
      </c>
      <c r="R11" s="25"/>
      <c r="S11" s="25"/>
      <c r="T11" s="25"/>
      <c r="U11" s="24"/>
      <c r="V11" s="24"/>
      <c r="W11" s="24"/>
    </row>
    <row r="12" spans="1:23" s="5" customFormat="1" ht="14.5">
      <c r="A12" s="228" t="s">
        <v>9</v>
      </c>
      <c r="B12" s="99">
        <v>62959</v>
      </c>
      <c r="C12" s="100">
        <v>40697</v>
      </c>
      <c r="D12" s="104">
        <v>22262</v>
      </c>
      <c r="E12" s="100">
        <v>32855</v>
      </c>
      <c r="F12" s="102">
        <v>14461</v>
      </c>
      <c r="G12" s="102">
        <v>18394</v>
      </c>
      <c r="H12" s="107">
        <f t="shared" si="1"/>
        <v>52.184755158118776</v>
      </c>
      <c r="I12" s="106">
        <f t="shared" si="0"/>
        <v>35.533331695210954</v>
      </c>
      <c r="J12" s="229">
        <f t="shared" si="0"/>
        <v>82.625101069086341</v>
      </c>
      <c r="K12" s="99">
        <v>3448</v>
      </c>
      <c r="L12" s="102">
        <v>1863</v>
      </c>
      <c r="M12" s="102">
        <v>1585</v>
      </c>
      <c r="N12" s="107">
        <f t="shared" si="2"/>
        <v>5.4765799965056621</v>
      </c>
      <c r="O12" s="106">
        <f t="shared" si="2"/>
        <v>4.5777330024326117</v>
      </c>
      <c r="P12" s="107">
        <f t="shared" si="2"/>
        <v>7.1197556374090381</v>
      </c>
      <c r="R12" s="25"/>
      <c r="S12" s="25"/>
      <c r="T12" s="25"/>
      <c r="U12" s="24"/>
      <c r="V12" s="24"/>
      <c r="W12" s="24"/>
    </row>
    <row r="13" spans="1:23" s="5" customFormat="1" ht="14.5">
      <c r="A13" s="226" t="s">
        <v>10</v>
      </c>
      <c r="B13" s="89">
        <v>20737</v>
      </c>
      <c r="C13" s="90">
        <v>13924</v>
      </c>
      <c r="D13" s="94">
        <v>6813</v>
      </c>
      <c r="E13" s="90">
        <v>5102</v>
      </c>
      <c r="F13" s="92">
        <v>1707</v>
      </c>
      <c r="G13" s="92">
        <v>3395</v>
      </c>
      <c r="H13" s="97">
        <f t="shared" si="1"/>
        <v>24.603365964218547</v>
      </c>
      <c r="I13" s="96">
        <f t="shared" si="0"/>
        <v>12.259408216029877</v>
      </c>
      <c r="J13" s="227">
        <f t="shared" si="0"/>
        <v>49.831205049170698</v>
      </c>
      <c r="K13" s="89">
        <v>905</v>
      </c>
      <c r="L13" s="92">
        <v>450</v>
      </c>
      <c r="M13" s="92">
        <v>455</v>
      </c>
      <c r="N13" s="97">
        <f t="shared" si="2"/>
        <v>4.3641799681728317</v>
      </c>
      <c r="O13" s="96">
        <f t="shared" si="2"/>
        <v>3.231829933927032</v>
      </c>
      <c r="P13" s="97">
        <f t="shared" si="2"/>
        <v>6.6784089241156614</v>
      </c>
      <c r="R13" s="25"/>
      <c r="S13" s="25"/>
      <c r="T13" s="25"/>
      <c r="U13" s="24"/>
      <c r="V13" s="24"/>
      <c r="W13" s="24"/>
    </row>
    <row r="14" spans="1:23" s="5" customFormat="1" ht="14.5">
      <c r="A14" s="228" t="s">
        <v>11</v>
      </c>
      <c r="B14" s="99">
        <v>60938</v>
      </c>
      <c r="C14" s="100">
        <v>40737</v>
      </c>
      <c r="D14" s="104">
        <v>20201</v>
      </c>
      <c r="E14" s="100">
        <v>26273</v>
      </c>
      <c r="F14" s="102">
        <v>11023</v>
      </c>
      <c r="G14" s="102">
        <v>15250</v>
      </c>
      <c r="H14" s="107">
        <f t="shared" si="1"/>
        <v>43.114312908201782</v>
      </c>
      <c r="I14" s="106">
        <f t="shared" si="0"/>
        <v>27.058939048039864</v>
      </c>
      <c r="J14" s="229">
        <f t="shared" si="0"/>
        <v>75.491312311271713</v>
      </c>
      <c r="K14" s="99">
        <v>2156</v>
      </c>
      <c r="L14" s="102">
        <v>1053</v>
      </c>
      <c r="M14" s="102">
        <v>1103</v>
      </c>
      <c r="N14" s="107">
        <f t="shared" si="2"/>
        <v>3.5380222521251108</v>
      </c>
      <c r="O14" s="106">
        <f t="shared" si="2"/>
        <v>2.5848737020399146</v>
      </c>
      <c r="P14" s="107">
        <f t="shared" si="2"/>
        <v>5.4601257363496858</v>
      </c>
      <c r="R14" s="25"/>
      <c r="S14" s="25"/>
      <c r="T14" s="25"/>
      <c r="U14" s="24"/>
      <c r="V14" s="24"/>
      <c r="W14" s="24"/>
    </row>
    <row r="15" spans="1:23" s="5" customFormat="1" ht="14.5">
      <c r="A15" s="226" t="s">
        <v>12</v>
      </c>
      <c r="B15" s="89">
        <v>182875</v>
      </c>
      <c r="C15" s="90">
        <v>121055</v>
      </c>
      <c r="D15" s="94">
        <v>61820</v>
      </c>
      <c r="E15" s="90">
        <v>48934</v>
      </c>
      <c r="F15" s="92">
        <v>17871</v>
      </c>
      <c r="G15" s="92">
        <v>31063</v>
      </c>
      <c r="H15" s="97">
        <f t="shared" si="1"/>
        <v>26.758168147641832</v>
      </c>
      <c r="I15" s="96">
        <f t="shared" si="0"/>
        <v>14.762711164346785</v>
      </c>
      <c r="J15" s="227">
        <f t="shared" si="0"/>
        <v>50.247492720802335</v>
      </c>
      <c r="K15" s="89">
        <v>9489</v>
      </c>
      <c r="L15" s="92">
        <v>4682</v>
      </c>
      <c r="M15" s="92">
        <v>4807</v>
      </c>
      <c r="N15" s="97">
        <f t="shared" si="2"/>
        <v>5.1887901572112103</v>
      </c>
      <c r="O15" s="96">
        <f t="shared" si="2"/>
        <v>3.8676634587584156</v>
      </c>
      <c r="P15" s="97">
        <f t="shared" si="2"/>
        <v>7.7758007117437717</v>
      </c>
      <c r="R15" s="25"/>
      <c r="S15" s="25"/>
      <c r="T15" s="25"/>
      <c r="U15" s="24"/>
      <c r="V15" s="24"/>
      <c r="W15" s="24"/>
    </row>
    <row r="16" spans="1:23" s="5" customFormat="1" ht="14.5">
      <c r="A16" s="228" t="s">
        <v>21</v>
      </c>
      <c r="B16" s="99">
        <v>39337</v>
      </c>
      <c r="C16" s="100">
        <v>25846</v>
      </c>
      <c r="D16" s="104">
        <v>13491</v>
      </c>
      <c r="E16" s="100">
        <v>19480</v>
      </c>
      <c r="F16" s="102">
        <v>8823</v>
      </c>
      <c r="G16" s="102">
        <v>10657</v>
      </c>
      <c r="H16" s="107">
        <f t="shared" si="1"/>
        <v>49.520807382362662</v>
      </c>
      <c r="I16" s="106">
        <f t="shared" si="0"/>
        <v>34.136810338156778</v>
      </c>
      <c r="J16" s="229">
        <f t="shared" si="0"/>
        <v>78.993403009413683</v>
      </c>
      <c r="K16" s="99">
        <v>3194</v>
      </c>
      <c r="L16" s="102">
        <v>1715</v>
      </c>
      <c r="M16" s="102">
        <v>1479</v>
      </c>
      <c r="N16" s="107">
        <f t="shared" si="2"/>
        <v>8.1195820728576145</v>
      </c>
      <c r="O16" s="106">
        <f t="shared" si="2"/>
        <v>6.6354561634295441</v>
      </c>
      <c r="P16" s="107">
        <f t="shared" si="2"/>
        <v>10.962864131643318</v>
      </c>
      <c r="R16" s="25"/>
      <c r="S16" s="25"/>
      <c r="T16" s="25"/>
      <c r="U16" s="24"/>
      <c r="V16" s="24"/>
      <c r="W16" s="24"/>
    </row>
    <row r="17" spans="1:23" s="5" customFormat="1" ht="14.5">
      <c r="A17" s="226" t="s">
        <v>13</v>
      </c>
      <c r="B17" s="89">
        <v>224293</v>
      </c>
      <c r="C17" s="90">
        <v>148409</v>
      </c>
      <c r="D17" s="94">
        <v>75884</v>
      </c>
      <c r="E17" s="90">
        <v>57616</v>
      </c>
      <c r="F17" s="92">
        <v>20357</v>
      </c>
      <c r="G17" s="92">
        <v>37259</v>
      </c>
      <c r="H17" s="97">
        <f t="shared" si="1"/>
        <v>25.687827975014827</v>
      </c>
      <c r="I17" s="96">
        <f t="shared" si="0"/>
        <v>13.716823103720124</v>
      </c>
      <c r="J17" s="227">
        <f t="shared" si="0"/>
        <v>49.099942016762427</v>
      </c>
      <c r="K17" s="89">
        <v>16237</v>
      </c>
      <c r="L17" s="92">
        <v>7705</v>
      </c>
      <c r="M17" s="92">
        <v>8532</v>
      </c>
      <c r="N17" s="97">
        <f t="shared" si="2"/>
        <v>7.2391915931393314</v>
      </c>
      <c r="O17" s="96">
        <f t="shared" si="2"/>
        <v>5.1917336549670168</v>
      </c>
      <c r="P17" s="97">
        <f t="shared" si="2"/>
        <v>11.243476885773022</v>
      </c>
      <c r="R17" s="25"/>
      <c r="S17" s="25"/>
      <c r="T17" s="25"/>
      <c r="U17" s="24"/>
      <c r="V17" s="24"/>
      <c r="W17" s="24"/>
    </row>
    <row r="18" spans="1:23" s="5" customFormat="1" ht="14.5">
      <c r="A18" s="228" t="s">
        <v>14</v>
      </c>
      <c r="B18" s="99">
        <v>519351</v>
      </c>
      <c r="C18" s="100">
        <v>344093</v>
      </c>
      <c r="D18" s="104">
        <v>175258</v>
      </c>
      <c r="E18" s="100">
        <v>100653</v>
      </c>
      <c r="F18" s="102">
        <v>21419</v>
      </c>
      <c r="G18" s="102">
        <v>79234</v>
      </c>
      <c r="H18" s="107">
        <f t="shared" si="1"/>
        <v>19.380534551777121</v>
      </c>
      <c r="I18" s="106">
        <f t="shared" si="0"/>
        <v>6.224770628870683</v>
      </c>
      <c r="J18" s="229">
        <f t="shared" si="0"/>
        <v>45.209919090711978</v>
      </c>
      <c r="K18" s="99">
        <v>51083</v>
      </c>
      <c r="L18" s="102">
        <v>25949</v>
      </c>
      <c r="M18" s="102">
        <v>25134</v>
      </c>
      <c r="N18" s="107">
        <f t="shared" si="2"/>
        <v>9.8359298432081577</v>
      </c>
      <c r="O18" s="106">
        <f t="shared" si="2"/>
        <v>7.5412751785127856</v>
      </c>
      <c r="P18" s="107">
        <f t="shared" si="2"/>
        <v>14.341142772369878</v>
      </c>
      <c r="R18" s="25"/>
      <c r="S18" s="25"/>
      <c r="T18" s="25"/>
      <c r="U18" s="24"/>
      <c r="V18" s="24"/>
      <c r="W18" s="24"/>
    </row>
    <row r="19" spans="1:23" s="5" customFormat="1" ht="14.5">
      <c r="A19" s="226" t="s">
        <v>15</v>
      </c>
      <c r="B19" s="89">
        <v>114890</v>
      </c>
      <c r="C19" s="90">
        <v>75640</v>
      </c>
      <c r="D19" s="94">
        <v>39250</v>
      </c>
      <c r="E19" s="90">
        <v>32829</v>
      </c>
      <c r="F19" s="92">
        <v>6049</v>
      </c>
      <c r="G19" s="92">
        <v>26780</v>
      </c>
      <c r="H19" s="97">
        <f t="shared" si="1"/>
        <v>28.574288449821566</v>
      </c>
      <c r="I19" s="96">
        <f t="shared" si="0"/>
        <v>7.9970914859862505</v>
      </c>
      <c r="J19" s="227">
        <f t="shared" si="0"/>
        <v>68.229299363057322</v>
      </c>
      <c r="K19" s="89">
        <v>3002</v>
      </c>
      <c r="L19" s="92">
        <v>1963</v>
      </c>
      <c r="M19" s="92">
        <v>1039</v>
      </c>
      <c r="N19" s="97">
        <f t="shared" si="2"/>
        <v>2.6129341108886761</v>
      </c>
      <c r="O19" s="96">
        <f t="shared" si="2"/>
        <v>2.5951877313590694</v>
      </c>
      <c r="P19" s="97">
        <f t="shared" si="2"/>
        <v>2.6471337579617833</v>
      </c>
      <c r="R19" s="25"/>
      <c r="S19" s="25"/>
      <c r="T19" s="25"/>
      <c r="U19" s="24"/>
      <c r="V19" s="24"/>
      <c r="W19" s="24"/>
    </row>
    <row r="20" spans="1:23" s="5" customFormat="1" ht="14.5">
      <c r="A20" s="228" t="s">
        <v>16</v>
      </c>
      <c r="B20" s="99">
        <v>24549</v>
      </c>
      <c r="C20" s="100">
        <v>16142</v>
      </c>
      <c r="D20" s="104">
        <v>8407</v>
      </c>
      <c r="E20" s="100">
        <v>6584</v>
      </c>
      <c r="F20" s="102">
        <v>2565</v>
      </c>
      <c r="G20" s="102">
        <v>4019</v>
      </c>
      <c r="H20" s="107">
        <f t="shared" si="1"/>
        <v>26.819829728298505</v>
      </c>
      <c r="I20" s="106">
        <f t="shared" si="0"/>
        <v>15.890224259695204</v>
      </c>
      <c r="J20" s="229">
        <f t="shared" si="0"/>
        <v>47.805400261686692</v>
      </c>
      <c r="K20" s="99">
        <v>737</v>
      </c>
      <c r="L20" s="102">
        <v>344</v>
      </c>
      <c r="M20" s="102">
        <v>393</v>
      </c>
      <c r="N20" s="107">
        <f t="shared" si="2"/>
        <v>3.0021589474113002</v>
      </c>
      <c r="O20" s="106">
        <f t="shared" si="2"/>
        <v>2.1310866063684797</v>
      </c>
      <c r="P20" s="107">
        <f t="shared" si="2"/>
        <v>4.674675865350304</v>
      </c>
      <c r="R20" s="25"/>
      <c r="S20" s="25"/>
      <c r="T20" s="25"/>
      <c r="U20" s="24"/>
      <c r="V20" s="24"/>
      <c r="W20" s="24"/>
    </row>
    <row r="21" spans="1:23" s="5" customFormat="1" ht="14.5">
      <c r="A21" s="226" t="s">
        <v>17</v>
      </c>
      <c r="B21" s="89">
        <v>107915</v>
      </c>
      <c r="C21" s="90">
        <v>70385</v>
      </c>
      <c r="D21" s="94">
        <v>37530</v>
      </c>
      <c r="E21" s="90">
        <v>50036</v>
      </c>
      <c r="F21" s="92">
        <v>21323</v>
      </c>
      <c r="G21" s="92">
        <v>28713</v>
      </c>
      <c r="H21" s="97">
        <f t="shared" si="1"/>
        <v>46.36612148450169</v>
      </c>
      <c r="I21" s="96">
        <f t="shared" si="0"/>
        <v>30.294807132201463</v>
      </c>
      <c r="J21" s="227">
        <f t="shared" si="0"/>
        <v>76.506794564348525</v>
      </c>
      <c r="K21" s="89">
        <v>6979</v>
      </c>
      <c r="L21" s="92">
        <v>3549</v>
      </c>
      <c r="M21" s="92">
        <v>3430</v>
      </c>
      <c r="N21" s="97">
        <f t="shared" si="2"/>
        <v>6.4671269054348333</v>
      </c>
      <c r="O21" s="96">
        <f t="shared" si="2"/>
        <v>5.0422675285927401</v>
      </c>
      <c r="P21" s="97">
        <f t="shared" si="2"/>
        <v>9.1393551825206512</v>
      </c>
      <c r="R21" s="25"/>
      <c r="S21" s="25"/>
      <c r="T21" s="25"/>
      <c r="U21" s="24"/>
      <c r="V21" s="24"/>
      <c r="W21" s="24"/>
    </row>
    <row r="22" spans="1:23" s="5" customFormat="1" ht="14.5">
      <c r="A22" s="228" t="s">
        <v>18</v>
      </c>
      <c r="B22" s="99">
        <v>52535</v>
      </c>
      <c r="C22" s="100">
        <v>34154</v>
      </c>
      <c r="D22" s="104">
        <v>18381</v>
      </c>
      <c r="E22" s="100">
        <v>29950</v>
      </c>
      <c r="F22" s="102">
        <v>14061</v>
      </c>
      <c r="G22" s="102">
        <v>15889</v>
      </c>
      <c r="H22" s="107">
        <f t="shared" si="1"/>
        <v>57.009612639192916</v>
      </c>
      <c r="I22" s="106">
        <f t="shared" si="0"/>
        <v>41.169409146805648</v>
      </c>
      <c r="J22" s="229">
        <f t="shared" si="0"/>
        <v>86.442522169631687</v>
      </c>
      <c r="K22" s="99">
        <v>653</v>
      </c>
      <c r="L22" s="102">
        <v>317</v>
      </c>
      <c r="M22" s="102">
        <v>336</v>
      </c>
      <c r="N22" s="107">
        <f t="shared" si="2"/>
        <v>1.2429808698962597</v>
      </c>
      <c r="O22" s="106">
        <f t="shared" si="2"/>
        <v>0.92814897230192661</v>
      </c>
      <c r="P22" s="107">
        <f t="shared" si="2"/>
        <v>1.8279745389260649</v>
      </c>
      <c r="R22" s="25"/>
      <c r="S22" s="25"/>
      <c r="T22" s="25"/>
      <c r="U22" s="24"/>
      <c r="V22" s="24"/>
      <c r="W22" s="24"/>
    </row>
    <row r="23" spans="1:23" s="5" customFormat="1" ht="14.5">
      <c r="A23" s="226" t="s">
        <v>19</v>
      </c>
      <c r="B23" s="89">
        <v>76706</v>
      </c>
      <c r="C23" s="90">
        <v>50554</v>
      </c>
      <c r="D23" s="94">
        <v>26152</v>
      </c>
      <c r="E23" s="90">
        <v>20569</v>
      </c>
      <c r="F23" s="92">
        <v>7459</v>
      </c>
      <c r="G23" s="92">
        <v>13110</v>
      </c>
      <c r="H23" s="97">
        <f t="shared" si="1"/>
        <v>26.815372982556774</v>
      </c>
      <c r="I23" s="96">
        <f t="shared" si="0"/>
        <v>14.754519919294221</v>
      </c>
      <c r="J23" s="227">
        <f t="shared" si="0"/>
        <v>50.130009177118382</v>
      </c>
      <c r="K23" s="89">
        <v>6469</v>
      </c>
      <c r="L23" s="92">
        <v>3050</v>
      </c>
      <c r="M23" s="92">
        <v>3419</v>
      </c>
      <c r="N23" s="97">
        <f t="shared" si="2"/>
        <v>8.4334993351237184</v>
      </c>
      <c r="O23" s="96">
        <f t="shared" si="2"/>
        <v>6.033152668433754</v>
      </c>
      <c r="P23" s="97">
        <f t="shared" si="2"/>
        <v>13.073569899051698</v>
      </c>
      <c r="R23" s="25"/>
      <c r="S23" s="25"/>
      <c r="T23" s="25"/>
      <c r="U23" s="24"/>
      <c r="V23" s="24"/>
      <c r="W23" s="24"/>
    </row>
    <row r="24" spans="1:23" s="5" customFormat="1" ht="15" thickBot="1">
      <c r="A24" s="230" t="s">
        <v>20</v>
      </c>
      <c r="B24" s="111">
        <v>52515</v>
      </c>
      <c r="C24" s="112">
        <v>34159</v>
      </c>
      <c r="D24" s="116">
        <v>18356</v>
      </c>
      <c r="E24" s="112">
        <v>27789</v>
      </c>
      <c r="F24" s="114">
        <v>11651</v>
      </c>
      <c r="G24" s="114">
        <v>16138</v>
      </c>
      <c r="H24" s="119">
        <f t="shared" si="1"/>
        <v>52.916309625821192</v>
      </c>
      <c r="I24" s="118">
        <f t="shared" si="0"/>
        <v>34.108141339032173</v>
      </c>
      <c r="J24" s="231">
        <f t="shared" si="0"/>
        <v>87.916757463499678</v>
      </c>
      <c r="K24" s="111">
        <v>1002</v>
      </c>
      <c r="L24" s="114">
        <v>711</v>
      </c>
      <c r="M24" s="114">
        <v>291</v>
      </c>
      <c r="N24" s="119">
        <f t="shared" si="2"/>
        <v>1.9080262782062267</v>
      </c>
      <c r="O24" s="118">
        <f t="shared" si="2"/>
        <v>2.081442665183407</v>
      </c>
      <c r="P24" s="119">
        <f t="shared" si="2"/>
        <v>1.5853127042928743</v>
      </c>
      <c r="R24" s="25"/>
      <c r="S24" s="25"/>
      <c r="T24" s="25"/>
      <c r="U24" s="24"/>
      <c r="V24" s="24"/>
      <c r="W24" s="24"/>
    </row>
    <row r="25" spans="1:23" s="5" customFormat="1" ht="14.5">
      <c r="A25" s="232" t="s">
        <v>26</v>
      </c>
      <c r="B25" s="122">
        <v>1939322</v>
      </c>
      <c r="C25" s="123">
        <v>1286079</v>
      </c>
      <c r="D25" s="127">
        <v>653243</v>
      </c>
      <c r="E25" s="126">
        <f>SUM(E9:E10,E13,E14,E15,E17,E18,E19,E20,E23)</f>
        <v>486609</v>
      </c>
      <c r="F25" s="123">
        <f t="shared" ref="F25" si="3">SUM(F9:F10,F13,F14,F15,F17,F18,F19,F20,F23)</f>
        <v>154886</v>
      </c>
      <c r="G25" s="124">
        <f>SUM(G9:G10,G13,G14,G15,G17,G18,G19,G20,G23)</f>
        <v>331723</v>
      </c>
      <c r="H25" s="130">
        <f t="shared" si="1"/>
        <v>25.091707308017959</v>
      </c>
      <c r="I25" s="131">
        <f t="shared" si="0"/>
        <v>12.043272613890748</v>
      </c>
      <c r="J25" s="233">
        <f t="shared" si="0"/>
        <v>50.780949814999929</v>
      </c>
      <c r="K25" s="122">
        <f>SUM(K9:K10,K13,K14,K15,K17,K18,K19,K20,K23)</f>
        <v>114761</v>
      </c>
      <c r="L25" s="124">
        <f t="shared" ref="L25" si="4">SUM(L9:L10,L13,L14,L15,L17,L18,L19,L20,L23)</f>
        <v>57042</v>
      </c>
      <c r="M25" s="124">
        <f>SUM(M9:M10,M13,M14,M15,M17,M18,M19,M20,M23)</f>
        <v>57719</v>
      </c>
      <c r="N25" s="130">
        <f t="shared" si="2"/>
        <v>5.9175835678654707</v>
      </c>
      <c r="O25" s="131">
        <f t="shared" si="2"/>
        <v>4.4353418413643331</v>
      </c>
      <c r="P25" s="130">
        <f t="shared" si="2"/>
        <v>8.835762495732828</v>
      </c>
      <c r="R25" s="23"/>
      <c r="S25" s="13"/>
      <c r="T25" s="13"/>
    </row>
    <row r="26" spans="1:23" s="5" customFormat="1" ht="14.5">
      <c r="A26" s="234" t="s">
        <v>25</v>
      </c>
      <c r="B26" s="134">
        <v>432095</v>
      </c>
      <c r="C26" s="135">
        <v>282923</v>
      </c>
      <c r="D26" s="139">
        <v>149172</v>
      </c>
      <c r="E26" s="138">
        <f>SUM(E11,E12,E16,E21,E22,E24)</f>
        <v>208439</v>
      </c>
      <c r="F26" s="135">
        <f t="shared" ref="F26:G26" si="5">SUM(F11,F12,F16,F21,F22,F24)</f>
        <v>89610</v>
      </c>
      <c r="G26" s="136">
        <f t="shared" si="5"/>
        <v>118829</v>
      </c>
      <c r="H26" s="142">
        <f t="shared" si="1"/>
        <v>48.239160369826081</v>
      </c>
      <c r="I26" s="143">
        <f t="shared" si="0"/>
        <v>31.672928676707091</v>
      </c>
      <c r="J26" s="235">
        <f t="shared" si="0"/>
        <v>79.659051296489963</v>
      </c>
      <c r="K26" s="134">
        <f>SUM(K11,K12,K16,K21,K22,K24)</f>
        <v>19354</v>
      </c>
      <c r="L26" s="136">
        <f t="shared" ref="L26:M26" si="6">SUM(L11,L12,L16,L21,L22,L24)</f>
        <v>10396</v>
      </c>
      <c r="M26" s="136">
        <f t="shared" si="6"/>
        <v>8958</v>
      </c>
      <c r="N26" s="142">
        <f t="shared" si="2"/>
        <v>4.4791076036519746</v>
      </c>
      <c r="O26" s="252">
        <f t="shared" si="2"/>
        <v>3.6744980082920091</v>
      </c>
      <c r="P26" s="142">
        <f t="shared" si="2"/>
        <v>6.0051484192743949</v>
      </c>
      <c r="R26" s="23"/>
      <c r="S26" s="13"/>
      <c r="T26" s="13"/>
    </row>
    <row r="27" spans="1:23" s="5" customFormat="1" ht="15" thickBot="1">
      <c r="A27" s="236" t="s">
        <v>24</v>
      </c>
      <c r="B27" s="146">
        <v>2371417</v>
      </c>
      <c r="C27" s="147">
        <v>1569002</v>
      </c>
      <c r="D27" s="151">
        <v>802415</v>
      </c>
      <c r="E27" s="150">
        <f>SUM(E9:E24)</f>
        <v>695048</v>
      </c>
      <c r="F27" s="147">
        <f t="shared" ref="F27:G27" si="7">SUM(F9:F24)</f>
        <v>244496</v>
      </c>
      <c r="G27" s="148">
        <f t="shared" si="7"/>
        <v>450552</v>
      </c>
      <c r="H27" s="154">
        <f t="shared" si="1"/>
        <v>29.309396027775797</v>
      </c>
      <c r="I27" s="155">
        <f t="shared" si="0"/>
        <v>15.582899193245133</v>
      </c>
      <c r="J27" s="237">
        <f t="shared" si="0"/>
        <v>56.149498700796975</v>
      </c>
      <c r="K27" s="146">
        <f>SUM(K9:K24)</f>
        <v>134115</v>
      </c>
      <c r="L27" s="148">
        <f t="shared" ref="L27:M27" si="8">SUM(L9:L24)</f>
        <v>67438</v>
      </c>
      <c r="M27" s="148">
        <f t="shared" si="8"/>
        <v>66677</v>
      </c>
      <c r="N27" s="154">
        <f t="shared" si="2"/>
        <v>5.6554794032428708</v>
      </c>
      <c r="O27" s="155">
        <f t="shared" si="2"/>
        <v>4.2981462101386745</v>
      </c>
      <c r="P27" s="154">
        <f t="shared" si="2"/>
        <v>8.3095405743910575</v>
      </c>
      <c r="R27" s="23"/>
      <c r="S27" s="13"/>
      <c r="T27" s="13"/>
    </row>
    <row r="28" spans="1:23" ht="15" customHeight="1">
      <c r="A28" s="1055" t="s">
        <v>23</v>
      </c>
      <c r="B28" s="1055"/>
      <c r="C28" s="1055"/>
      <c r="D28" s="1055"/>
      <c r="E28" s="1055"/>
      <c r="F28" s="1055"/>
      <c r="G28" s="1055"/>
      <c r="H28" s="1055"/>
      <c r="I28" s="1055"/>
      <c r="J28" s="1055"/>
      <c r="K28" s="1055"/>
      <c r="L28" s="1055"/>
      <c r="M28" s="1055"/>
      <c r="N28" s="1055"/>
      <c r="O28" s="1055"/>
      <c r="P28" s="1055"/>
    </row>
    <row r="29" spans="1:23" ht="15" customHeight="1">
      <c r="A29" s="1035" t="s">
        <v>48</v>
      </c>
      <c r="B29" s="1036"/>
      <c r="C29" s="1036"/>
      <c r="D29" s="1036"/>
      <c r="E29" s="1036"/>
      <c r="F29" s="1036"/>
      <c r="G29" s="1036"/>
      <c r="H29" s="1036"/>
      <c r="I29" s="1036"/>
      <c r="J29" s="1036"/>
      <c r="K29" s="1036"/>
      <c r="L29" s="1036"/>
      <c r="M29" s="1036"/>
      <c r="N29" s="1036"/>
      <c r="O29" s="1036"/>
      <c r="P29" s="1036"/>
    </row>
    <row r="30" spans="1:23" s="15" customFormat="1" ht="15" customHeight="1">
      <c r="A30" s="1047" t="s">
        <v>453</v>
      </c>
      <c r="B30" s="1047"/>
      <c r="C30" s="1047"/>
      <c r="D30" s="1047"/>
      <c r="E30" s="1047"/>
      <c r="F30" s="1047"/>
      <c r="G30" s="1047"/>
      <c r="H30" s="1047"/>
      <c r="I30" s="1047"/>
      <c r="J30" s="1047"/>
      <c r="K30" s="1047"/>
      <c r="L30" s="1047"/>
      <c r="M30" s="1047"/>
      <c r="N30" s="1047"/>
      <c r="O30" s="1047"/>
      <c r="P30" s="1047"/>
      <c r="Q30" s="17"/>
      <c r="R30" s="17"/>
      <c r="S30" s="17"/>
      <c r="T30" s="17"/>
      <c r="U30" s="17"/>
      <c r="V30" s="17"/>
    </row>
    <row r="31" spans="1:23" ht="15" customHeight="1">
      <c r="A31" s="1055" t="s">
        <v>103</v>
      </c>
      <c r="B31" s="1055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</row>
    <row r="32" spans="1:23" ht="14.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</row>
    <row r="33" spans="1:20" ht="23.5">
      <c r="A33" s="1050">
        <v>2019</v>
      </c>
      <c r="B33" s="1050"/>
      <c r="C33" s="1050"/>
      <c r="D33" s="1050"/>
      <c r="E33" s="1050"/>
      <c r="F33" s="1050"/>
      <c r="G33" s="1050"/>
      <c r="H33" s="1050"/>
      <c r="I33" s="1050"/>
      <c r="J33" s="1050"/>
      <c r="K33" s="1050"/>
      <c r="L33" s="1050"/>
      <c r="M33" s="1050"/>
      <c r="N33" s="1050"/>
      <c r="O33" s="1050"/>
      <c r="P33" s="1050"/>
    </row>
    <row r="34" spans="1:20" s="3" customFormat="1" ht="14.5" customHeight="1">
      <c r="A34" s="86"/>
      <c r="B34" s="86"/>
      <c r="C34" s="86"/>
      <c r="D34" s="86"/>
      <c r="E34" s="86"/>
      <c r="F34" s="86"/>
      <c r="G34" s="86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20" ht="14.5">
      <c r="A35" s="1046" t="s">
        <v>572</v>
      </c>
      <c r="B35" s="1046"/>
      <c r="C35" s="1046"/>
      <c r="D35" s="1046"/>
      <c r="E35" s="1046"/>
      <c r="F35" s="1046"/>
      <c r="G35" s="1046"/>
      <c r="H35" s="1046"/>
      <c r="I35" s="1046"/>
      <c r="J35" s="1046"/>
      <c r="K35" s="1046"/>
      <c r="L35" s="1046"/>
      <c r="M35" s="1046"/>
      <c r="N35" s="1046"/>
      <c r="O35" s="1046"/>
      <c r="P35" s="1046"/>
    </row>
    <row r="36" spans="1:20" s="15" customFormat="1" ht="30.75" customHeight="1">
      <c r="A36" s="1041" t="s">
        <v>5</v>
      </c>
      <c r="B36" s="1048" t="s">
        <v>77</v>
      </c>
      <c r="C36" s="1040"/>
      <c r="D36" s="1049"/>
      <c r="E36" s="1048" t="s">
        <v>1</v>
      </c>
      <c r="F36" s="1040"/>
      <c r="G36" s="1040"/>
      <c r="H36" s="1040"/>
      <c r="I36" s="1040"/>
      <c r="J36" s="1049"/>
      <c r="K36" s="1048" t="s">
        <v>2</v>
      </c>
      <c r="L36" s="1040"/>
      <c r="M36" s="1040"/>
      <c r="N36" s="1040"/>
      <c r="O36" s="1040"/>
      <c r="P36" s="1040"/>
    </row>
    <row r="37" spans="1:20" s="15" customFormat="1" ht="14.5" customHeight="1">
      <c r="A37" s="1041"/>
      <c r="B37" s="1048" t="s">
        <v>71</v>
      </c>
      <c r="C37" s="1040" t="s">
        <v>63</v>
      </c>
      <c r="D37" s="1049"/>
      <c r="E37" s="1048" t="s">
        <v>71</v>
      </c>
      <c r="F37" s="1040" t="s">
        <v>63</v>
      </c>
      <c r="G37" s="1040"/>
      <c r="H37" s="1040" t="s">
        <v>45</v>
      </c>
      <c r="I37" s="1040"/>
      <c r="J37" s="1049"/>
      <c r="K37" s="1048" t="s">
        <v>71</v>
      </c>
      <c r="L37" s="1040" t="s">
        <v>63</v>
      </c>
      <c r="M37" s="1040"/>
      <c r="N37" s="1040" t="s">
        <v>45</v>
      </c>
      <c r="O37" s="1040"/>
      <c r="P37" s="1040"/>
    </row>
    <row r="38" spans="1:20" s="15" customFormat="1" ht="15" customHeight="1">
      <c r="A38" s="1041"/>
      <c r="B38" s="1048"/>
      <c r="C38" s="1040" t="s">
        <v>70</v>
      </c>
      <c r="D38" s="1049" t="s">
        <v>53</v>
      </c>
      <c r="E38" s="1048"/>
      <c r="F38" s="1040" t="s">
        <v>70</v>
      </c>
      <c r="G38" s="1040" t="s">
        <v>53</v>
      </c>
      <c r="H38" s="1040" t="s">
        <v>71</v>
      </c>
      <c r="I38" s="1040" t="s">
        <v>70</v>
      </c>
      <c r="J38" s="1049" t="s">
        <v>53</v>
      </c>
      <c r="K38" s="1048"/>
      <c r="L38" s="1040" t="s">
        <v>70</v>
      </c>
      <c r="M38" s="1040" t="s">
        <v>53</v>
      </c>
      <c r="N38" s="1040" t="s">
        <v>71</v>
      </c>
      <c r="O38" s="1040" t="s">
        <v>70</v>
      </c>
      <c r="P38" s="1040" t="s">
        <v>53</v>
      </c>
    </row>
    <row r="39" spans="1:20" s="15" customFormat="1">
      <c r="A39" s="1041"/>
      <c r="B39" s="1048"/>
      <c r="C39" s="1040"/>
      <c r="D39" s="1049"/>
      <c r="E39" s="1048"/>
      <c r="F39" s="1040"/>
      <c r="G39" s="1040"/>
      <c r="H39" s="1040"/>
      <c r="I39" s="1040"/>
      <c r="J39" s="1049"/>
      <c r="K39" s="1048"/>
      <c r="L39" s="1040"/>
      <c r="M39" s="1040"/>
      <c r="N39" s="1040"/>
      <c r="O39" s="1040"/>
      <c r="P39" s="1040"/>
    </row>
    <row r="40" spans="1:20" s="15" customFormat="1" ht="15" thickBot="1">
      <c r="A40" s="1042"/>
      <c r="B40" s="1043" t="s">
        <v>3</v>
      </c>
      <c r="C40" s="1044"/>
      <c r="D40" s="1045"/>
      <c r="E40" s="1043" t="s">
        <v>3</v>
      </c>
      <c r="F40" s="1044"/>
      <c r="G40" s="1044"/>
      <c r="H40" s="1044" t="s">
        <v>43</v>
      </c>
      <c r="I40" s="1044"/>
      <c r="J40" s="1045"/>
      <c r="K40" s="1043" t="s">
        <v>3</v>
      </c>
      <c r="L40" s="1051"/>
      <c r="M40" s="1051"/>
      <c r="N40" s="1051" t="s">
        <v>43</v>
      </c>
      <c r="O40" s="1051"/>
      <c r="P40" s="1051"/>
    </row>
    <row r="41" spans="1:20" s="5" customFormat="1" ht="14.5" customHeight="1">
      <c r="A41" s="226" t="s">
        <v>6</v>
      </c>
      <c r="B41" s="89">
        <v>327277</v>
      </c>
      <c r="C41" s="90">
        <v>217923</v>
      </c>
      <c r="D41" s="94">
        <v>109354</v>
      </c>
      <c r="E41" s="90">
        <v>81695</v>
      </c>
      <c r="F41" s="92">
        <v>28178</v>
      </c>
      <c r="G41" s="92">
        <v>53517</v>
      </c>
      <c r="H41" s="97">
        <f>E41/B41*100</f>
        <v>24.962035217873542</v>
      </c>
      <c r="I41" s="96">
        <f>F41/C41*100</f>
        <v>12.930255181876168</v>
      </c>
      <c r="J41" s="109">
        <f>G41/D41*100</f>
        <v>48.939224902609872</v>
      </c>
      <c r="K41" s="90">
        <v>14770</v>
      </c>
      <c r="L41" s="92">
        <v>7335</v>
      </c>
      <c r="M41" s="92">
        <v>7435</v>
      </c>
      <c r="N41" s="97">
        <f>K41/B41*100</f>
        <v>4.5129966358772542</v>
      </c>
      <c r="O41" s="96">
        <f>L41/C41*100</f>
        <v>3.3658677606310485</v>
      </c>
      <c r="P41" s="97">
        <f>M41/D41*100</f>
        <v>6.7990196974962043</v>
      </c>
      <c r="R41" s="22"/>
      <c r="S41" s="13"/>
      <c r="T41" s="13"/>
    </row>
    <row r="42" spans="1:20" s="5" customFormat="1" ht="14.5">
      <c r="A42" s="228" t="s">
        <v>7</v>
      </c>
      <c r="B42" s="99">
        <v>383864</v>
      </c>
      <c r="C42" s="100">
        <v>256005</v>
      </c>
      <c r="D42" s="104">
        <v>127859</v>
      </c>
      <c r="E42" s="100">
        <v>100607</v>
      </c>
      <c r="F42" s="102">
        <v>37936</v>
      </c>
      <c r="G42" s="102">
        <v>62671</v>
      </c>
      <c r="H42" s="107">
        <f t="shared" ref="H42:H59" si="9">E42/B42*100</f>
        <v>26.209021945272283</v>
      </c>
      <c r="I42" s="106">
        <f t="shared" ref="I42:I59" si="10">F42/C42*100</f>
        <v>14.818460576941856</v>
      </c>
      <c r="J42" s="229">
        <f t="shared" ref="J42:J59" si="11">G42/D42*100</f>
        <v>49.015712620933996</v>
      </c>
      <c r="K42" s="99">
        <v>8942</v>
      </c>
      <c r="L42" s="102">
        <v>4256</v>
      </c>
      <c r="M42" s="102">
        <v>4686</v>
      </c>
      <c r="N42" s="107">
        <f t="shared" ref="N42:N59" si="12">K42/B42*100</f>
        <v>2.329470854260884</v>
      </c>
      <c r="O42" s="106">
        <f t="shared" ref="O42:O59" si="13">L42/C42*100</f>
        <v>1.6624675299310561</v>
      </c>
      <c r="P42" s="107">
        <f t="shared" ref="P42:P59" si="14">M42/D42*100</f>
        <v>3.6649746986915277</v>
      </c>
      <c r="R42" s="22"/>
      <c r="S42" s="13"/>
      <c r="T42" s="13"/>
    </row>
    <row r="43" spans="1:20" s="5" customFormat="1" ht="14.5">
      <c r="A43" s="226" t="s">
        <v>8</v>
      </c>
      <c r="B43" s="89">
        <v>118606</v>
      </c>
      <c r="C43" s="90">
        <v>78910</v>
      </c>
      <c r="D43" s="94">
        <v>39696</v>
      </c>
      <c r="E43" s="90">
        <v>47692</v>
      </c>
      <c r="F43" s="92">
        <v>19137</v>
      </c>
      <c r="G43" s="92">
        <v>28555</v>
      </c>
      <c r="H43" s="97">
        <f t="shared" si="9"/>
        <v>40.210444665531256</v>
      </c>
      <c r="I43" s="96">
        <f t="shared" si="10"/>
        <v>24.251679128120642</v>
      </c>
      <c r="J43" s="227">
        <f t="shared" si="11"/>
        <v>71.934199919387339</v>
      </c>
      <c r="K43" s="89">
        <v>4259</v>
      </c>
      <c r="L43" s="92">
        <v>2252</v>
      </c>
      <c r="M43" s="92">
        <v>2007</v>
      </c>
      <c r="N43" s="97">
        <f t="shared" si="12"/>
        <v>3.5908807311603126</v>
      </c>
      <c r="O43" s="96">
        <f t="shared" si="13"/>
        <v>2.8538841718413384</v>
      </c>
      <c r="P43" s="97">
        <f t="shared" si="14"/>
        <v>5.055925030229746</v>
      </c>
      <c r="R43" s="22"/>
      <c r="S43" s="13"/>
      <c r="T43" s="13"/>
    </row>
    <row r="44" spans="1:20" s="5" customFormat="1" ht="14.5">
      <c r="A44" s="228" t="s">
        <v>9</v>
      </c>
      <c r="B44" s="99">
        <v>64231</v>
      </c>
      <c r="C44" s="100">
        <v>41716</v>
      </c>
      <c r="D44" s="104">
        <v>22515</v>
      </c>
      <c r="E44" s="100">
        <v>32907</v>
      </c>
      <c r="F44" s="102">
        <v>14563</v>
      </c>
      <c r="G44" s="102">
        <v>18344</v>
      </c>
      <c r="H44" s="107">
        <f t="shared" si="9"/>
        <v>51.232271021780761</v>
      </c>
      <c r="I44" s="106">
        <f t="shared" si="10"/>
        <v>34.909866717806118</v>
      </c>
      <c r="J44" s="229">
        <f t="shared" si="11"/>
        <v>81.474572507217417</v>
      </c>
      <c r="K44" s="99">
        <v>3622</v>
      </c>
      <c r="L44" s="102">
        <v>1970</v>
      </c>
      <c r="M44" s="102">
        <v>1652</v>
      </c>
      <c r="N44" s="107">
        <f t="shared" si="12"/>
        <v>5.6390216562096178</v>
      </c>
      <c r="O44" s="106">
        <f t="shared" si="13"/>
        <v>4.7224086681369259</v>
      </c>
      <c r="P44" s="107">
        <f t="shared" si="14"/>
        <v>7.3373306684432604</v>
      </c>
      <c r="R44" s="22"/>
      <c r="S44" s="13"/>
      <c r="T44" s="13"/>
    </row>
    <row r="45" spans="1:20" s="5" customFormat="1" ht="14.5">
      <c r="A45" s="226" t="s">
        <v>10</v>
      </c>
      <c r="B45" s="89">
        <v>20588</v>
      </c>
      <c r="C45" s="90">
        <v>13797</v>
      </c>
      <c r="D45" s="94">
        <v>6791</v>
      </c>
      <c r="E45" s="90">
        <v>4906</v>
      </c>
      <c r="F45" s="92">
        <v>1664</v>
      </c>
      <c r="G45" s="92">
        <v>3242</v>
      </c>
      <c r="H45" s="97">
        <f t="shared" si="9"/>
        <v>23.829415193316493</v>
      </c>
      <c r="I45" s="96">
        <f t="shared" si="10"/>
        <v>12.06059288251069</v>
      </c>
      <c r="J45" s="227">
        <f t="shared" si="11"/>
        <v>47.739655426299514</v>
      </c>
      <c r="K45" s="89">
        <v>945</v>
      </c>
      <c r="L45" s="92">
        <v>455</v>
      </c>
      <c r="M45" s="92">
        <v>490</v>
      </c>
      <c r="N45" s="97">
        <f t="shared" si="12"/>
        <v>4.5900524577423738</v>
      </c>
      <c r="O45" s="96">
        <f t="shared" si="13"/>
        <v>3.2978183663115166</v>
      </c>
      <c r="P45" s="97">
        <f t="shared" si="14"/>
        <v>7.2154321896627893</v>
      </c>
      <c r="R45" s="22"/>
      <c r="S45" s="13"/>
      <c r="T45" s="13"/>
    </row>
    <row r="46" spans="1:20" s="5" customFormat="1" ht="14.5">
      <c r="A46" s="228" t="s">
        <v>11</v>
      </c>
      <c r="B46" s="99">
        <v>61527</v>
      </c>
      <c r="C46" s="100">
        <v>41082</v>
      </c>
      <c r="D46" s="104">
        <v>20445</v>
      </c>
      <c r="E46" s="100">
        <v>26442</v>
      </c>
      <c r="F46" s="102">
        <v>11139</v>
      </c>
      <c r="G46" s="102">
        <v>15303</v>
      </c>
      <c r="H46" s="107">
        <f t="shared" si="9"/>
        <v>42.976254327368473</v>
      </c>
      <c r="I46" s="106">
        <f t="shared" si="10"/>
        <v>27.11406455381919</v>
      </c>
      <c r="J46" s="229">
        <f t="shared" si="11"/>
        <v>74.84959647835656</v>
      </c>
      <c r="K46" s="99">
        <v>2257</v>
      </c>
      <c r="L46" s="102">
        <v>1126</v>
      </c>
      <c r="M46" s="102">
        <v>1131</v>
      </c>
      <c r="N46" s="107">
        <f t="shared" si="12"/>
        <v>3.6683082224064232</v>
      </c>
      <c r="O46" s="106">
        <f t="shared" si="13"/>
        <v>2.7408597439267806</v>
      </c>
      <c r="P46" s="107">
        <f t="shared" si="14"/>
        <v>5.5319148936170208</v>
      </c>
      <c r="R46" s="22"/>
      <c r="S46" s="13"/>
      <c r="T46" s="13"/>
    </row>
    <row r="47" spans="1:20" s="5" customFormat="1" ht="14.5">
      <c r="A47" s="226" t="s">
        <v>12</v>
      </c>
      <c r="B47" s="89">
        <v>184136</v>
      </c>
      <c r="C47" s="90">
        <v>122188</v>
      </c>
      <c r="D47" s="94">
        <v>61948</v>
      </c>
      <c r="E47" s="90">
        <v>48581</v>
      </c>
      <c r="F47" s="92">
        <v>17640</v>
      </c>
      <c r="G47" s="92">
        <v>30941</v>
      </c>
      <c r="H47" s="97">
        <f t="shared" si="9"/>
        <v>26.383216752834858</v>
      </c>
      <c r="I47" s="96">
        <f t="shared" si="10"/>
        <v>14.436769568206371</v>
      </c>
      <c r="J47" s="227">
        <f t="shared" si="11"/>
        <v>49.946729515077159</v>
      </c>
      <c r="K47" s="89">
        <v>9168</v>
      </c>
      <c r="L47" s="92">
        <v>4669</v>
      </c>
      <c r="M47" s="92">
        <v>4499</v>
      </c>
      <c r="N47" s="97">
        <f t="shared" si="12"/>
        <v>4.9789286179780161</v>
      </c>
      <c r="O47" s="96">
        <f t="shared" si="13"/>
        <v>3.8211608341244636</v>
      </c>
      <c r="P47" s="97">
        <f t="shared" si="14"/>
        <v>7.2625427778136507</v>
      </c>
      <c r="R47" s="22"/>
      <c r="S47" s="13"/>
      <c r="T47" s="13"/>
    </row>
    <row r="48" spans="1:20" s="5" customFormat="1" ht="14.5">
      <c r="A48" s="228" t="s">
        <v>21</v>
      </c>
      <c r="B48" s="99">
        <v>40128</v>
      </c>
      <c r="C48" s="100">
        <v>26358</v>
      </c>
      <c r="D48" s="104">
        <v>13770</v>
      </c>
      <c r="E48" s="100">
        <v>19327</v>
      </c>
      <c r="F48" s="102">
        <v>8755</v>
      </c>
      <c r="G48" s="102">
        <v>10572</v>
      </c>
      <c r="H48" s="107">
        <f t="shared" si="9"/>
        <v>48.163377192982452</v>
      </c>
      <c r="I48" s="106">
        <f t="shared" si="10"/>
        <v>33.215721981940966</v>
      </c>
      <c r="J48" s="229">
        <f t="shared" si="11"/>
        <v>76.775599128540307</v>
      </c>
      <c r="K48" s="99">
        <v>3498</v>
      </c>
      <c r="L48" s="102">
        <v>1821</v>
      </c>
      <c r="M48" s="102">
        <v>1677</v>
      </c>
      <c r="N48" s="107">
        <f t="shared" si="12"/>
        <v>8.7171052631578938</v>
      </c>
      <c r="O48" s="106">
        <f t="shared" si="13"/>
        <v>6.9087184156612791</v>
      </c>
      <c r="P48" s="107">
        <f t="shared" si="14"/>
        <v>12.178649237472767</v>
      </c>
      <c r="R48" s="22"/>
      <c r="S48" s="13"/>
      <c r="T48" s="13"/>
    </row>
    <row r="49" spans="1:20" s="5" customFormat="1" ht="14.5">
      <c r="A49" s="226" t="s">
        <v>13</v>
      </c>
      <c r="B49" s="89">
        <v>224222</v>
      </c>
      <c r="C49" s="90">
        <v>148438</v>
      </c>
      <c r="D49" s="94">
        <v>75784</v>
      </c>
      <c r="E49" s="90">
        <v>56239</v>
      </c>
      <c r="F49" s="92">
        <v>19433</v>
      </c>
      <c r="G49" s="92">
        <v>36806</v>
      </c>
      <c r="H49" s="97">
        <f t="shared" si="9"/>
        <v>25.081838535023326</v>
      </c>
      <c r="I49" s="96">
        <f t="shared" si="10"/>
        <v>13.091661164930812</v>
      </c>
      <c r="J49" s="227">
        <f t="shared" si="11"/>
        <v>48.566979837432704</v>
      </c>
      <c r="K49" s="89">
        <v>15772</v>
      </c>
      <c r="L49" s="92">
        <v>7610</v>
      </c>
      <c r="M49" s="92">
        <v>8162</v>
      </c>
      <c r="N49" s="97">
        <f t="shared" si="12"/>
        <v>7.0341001329039976</v>
      </c>
      <c r="O49" s="96">
        <f t="shared" si="13"/>
        <v>5.1267195731551221</v>
      </c>
      <c r="P49" s="97">
        <f t="shared" si="14"/>
        <v>10.770083394911854</v>
      </c>
      <c r="R49" s="22"/>
      <c r="S49" s="13"/>
      <c r="T49" s="13"/>
    </row>
    <row r="50" spans="1:20" s="5" customFormat="1" ht="14.5">
      <c r="A50" s="228" t="s">
        <v>14</v>
      </c>
      <c r="B50" s="99">
        <v>521540</v>
      </c>
      <c r="C50" s="100">
        <v>346046</v>
      </c>
      <c r="D50" s="104">
        <v>175494</v>
      </c>
      <c r="E50" s="100">
        <v>98458</v>
      </c>
      <c r="F50" s="102">
        <v>20616</v>
      </c>
      <c r="G50" s="102">
        <v>77842</v>
      </c>
      <c r="H50" s="107">
        <f t="shared" si="9"/>
        <v>18.878321892855773</v>
      </c>
      <c r="I50" s="106">
        <f t="shared" si="10"/>
        <v>5.9575894534252676</v>
      </c>
      <c r="J50" s="229">
        <f t="shared" si="11"/>
        <v>44.355932396549171</v>
      </c>
      <c r="K50" s="99">
        <v>48713</v>
      </c>
      <c r="L50" s="102">
        <v>25078</v>
      </c>
      <c r="M50" s="102">
        <v>23635</v>
      </c>
      <c r="N50" s="107">
        <f t="shared" si="12"/>
        <v>9.3402231851823441</v>
      </c>
      <c r="O50" s="106">
        <f t="shared" si="13"/>
        <v>7.2470134028423967</v>
      </c>
      <c r="P50" s="107">
        <f t="shared" si="14"/>
        <v>13.467696901318563</v>
      </c>
      <c r="R50" s="22"/>
      <c r="S50" s="13"/>
      <c r="T50" s="13"/>
    </row>
    <row r="51" spans="1:20" s="5" customFormat="1" ht="14.5">
      <c r="A51" s="226" t="s">
        <v>15</v>
      </c>
      <c r="B51" s="89">
        <v>114872</v>
      </c>
      <c r="C51" s="90">
        <v>76093</v>
      </c>
      <c r="D51" s="94">
        <v>38779</v>
      </c>
      <c r="E51" s="90">
        <v>32979</v>
      </c>
      <c r="F51" s="92">
        <v>6332</v>
      </c>
      <c r="G51" s="92">
        <v>26647</v>
      </c>
      <c r="H51" s="97">
        <f t="shared" si="9"/>
        <v>28.709346054739189</v>
      </c>
      <c r="I51" s="96">
        <f t="shared" si="10"/>
        <v>8.3213961862457797</v>
      </c>
      <c r="J51" s="227">
        <f t="shared" si="11"/>
        <v>68.71502617396014</v>
      </c>
      <c r="K51" s="89">
        <v>2954</v>
      </c>
      <c r="L51" s="92">
        <v>1947</v>
      </c>
      <c r="M51" s="92">
        <v>1007</v>
      </c>
      <c r="N51" s="97">
        <f t="shared" si="12"/>
        <v>2.571557907932307</v>
      </c>
      <c r="O51" s="96">
        <f t="shared" si="13"/>
        <v>2.5587110509508104</v>
      </c>
      <c r="P51" s="97">
        <f t="shared" si="14"/>
        <v>2.596766291033807</v>
      </c>
      <c r="R51" s="22"/>
      <c r="S51" s="13"/>
      <c r="T51" s="13"/>
    </row>
    <row r="52" spans="1:20" s="5" customFormat="1" ht="14.5">
      <c r="A52" s="228" t="s">
        <v>16</v>
      </c>
      <c r="B52" s="99">
        <v>24800</v>
      </c>
      <c r="C52" s="100">
        <v>16457</v>
      </c>
      <c r="D52" s="104">
        <v>8343</v>
      </c>
      <c r="E52" s="100">
        <v>6800</v>
      </c>
      <c r="F52" s="102">
        <v>2744</v>
      </c>
      <c r="G52" s="102">
        <v>4056</v>
      </c>
      <c r="H52" s="107">
        <f t="shared" si="9"/>
        <v>27.419354838709676</v>
      </c>
      <c r="I52" s="106">
        <f t="shared" si="10"/>
        <v>16.673755848575077</v>
      </c>
      <c r="J52" s="229">
        <f t="shared" si="11"/>
        <v>48.615605897159298</v>
      </c>
      <c r="K52" s="99">
        <v>615</v>
      </c>
      <c r="L52" s="102">
        <v>295</v>
      </c>
      <c r="M52" s="102">
        <v>320</v>
      </c>
      <c r="N52" s="107">
        <f t="shared" si="12"/>
        <v>2.4798387096774195</v>
      </c>
      <c r="O52" s="106">
        <f t="shared" si="13"/>
        <v>1.7925502825545361</v>
      </c>
      <c r="P52" s="107">
        <f t="shared" si="14"/>
        <v>3.835550761117104</v>
      </c>
      <c r="R52" s="22"/>
      <c r="S52" s="13"/>
      <c r="T52" s="13"/>
    </row>
    <row r="53" spans="1:20" s="5" customFormat="1" ht="14.5">
      <c r="A53" s="226" t="s">
        <v>17</v>
      </c>
      <c r="B53" s="89">
        <v>111326</v>
      </c>
      <c r="C53" s="90">
        <v>73058</v>
      </c>
      <c r="D53" s="94">
        <v>38268</v>
      </c>
      <c r="E53" s="90">
        <v>50905</v>
      </c>
      <c r="F53" s="92">
        <v>21854</v>
      </c>
      <c r="G53" s="92">
        <v>29051</v>
      </c>
      <c r="H53" s="97">
        <f t="shared" si="9"/>
        <v>45.726065788764529</v>
      </c>
      <c r="I53" s="96">
        <f t="shared" si="10"/>
        <v>29.913219633715677</v>
      </c>
      <c r="J53" s="227">
        <f t="shared" si="11"/>
        <v>75.914602278666237</v>
      </c>
      <c r="K53" s="89">
        <v>7281</v>
      </c>
      <c r="L53" s="92">
        <v>3717</v>
      </c>
      <c r="M53" s="92">
        <v>3564</v>
      </c>
      <c r="N53" s="97">
        <f t="shared" si="12"/>
        <v>6.5402511542676471</v>
      </c>
      <c r="O53" s="96">
        <f t="shared" si="13"/>
        <v>5.0877385091297329</v>
      </c>
      <c r="P53" s="97">
        <f t="shared" si="14"/>
        <v>9.313264346190028</v>
      </c>
      <c r="R53" s="22"/>
      <c r="S53" s="13"/>
      <c r="T53" s="13"/>
    </row>
    <row r="54" spans="1:20" s="5" customFormat="1" ht="14.5">
      <c r="A54" s="228" t="s">
        <v>18</v>
      </c>
      <c r="B54" s="99">
        <v>54125</v>
      </c>
      <c r="C54" s="100">
        <v>35528</v>
      </c>
      <c r="D54" s="104">
        <v>18597</v>
      </c>
      <c r="E54" s="100">
        <v>30779</v>
      </c>
      <c r="F54" s="102">
        <v>14647</v>
      </c>
      <c r="G54" s="102">
        <v>16132</v>
      </c>
      <c r="H54" s="107">
        <f t="shared" si="9"/>
        <v>56.866512702078523</v>
      </c>
      <c r="I54" s="106">
        <f t="shared" si="10"/>
        <v>41.226638144562031</v>
      </c>
      <c r="J54" s="229">
        <f t="shared" si="11"/>
        <v>86.745173952788079</v>
      </c>
      <c r="K54" s="99">
        <v>709</v>
      </c>
      <c r="L54" s="102">
        <v>435</v>
      </c>
      <c r="M54" s="102">
        <v>274</v>
      </c>
      <c r="N54" s="107">
        <f t="shared" si="12"/>
        <v>1.3099307159353348</v>
      </c>
      <c r="O54" s="106">
        <f t="shared" si="13"/>
        <v>1.2243863994595812</v>
      </c>
      <c r="P54" s="107">
        <f t="shared" si="14"/>
        <v>1.4733559176211215</v>
      </c>
      <c r="R54" s="22"/>
      <c r="S54" s="13"/>
      <c r="T54" s="13"/>
    </row>
    <row r="55" spans="1:20" s="5" customFormat="1" ht="14.5">
      <c r="A55" s="226" t="s">
        <v>19</v>
      </c>
      <c r="B55" s="89">
        <v>77286</v>
      </c>
      <c r="C55" s="90">
        <v>51067</v>
      </c>
      <c r="D55" s="94">
        <v>26219</v>
      </c>
      <c r="E55" s="90">
        <v>20448</v>
      </c>
      <c r="F55" s="92">
        <v>7414</v>
      </c>
      <c r="G55" s="92">
        <v>13034</v>
      </c>
      <c r="H55" s="97">
        <f t="shared" si="9"/>
        <v>26.457573169784954</v>
      </c>
      <c r="I55" s="96">
        <f t="shared" si="10"/>
        <v>14.518181996201069</v>
      </c>
      <c r="J55" s="227">
        <f t="shared" si="11"/>
        <v>49.712040886380102</v>
      </c>
      <c r="K55" s="89">
        <v>6412</v>
      </c>
      <c r="L55" s="92">
        <v>3149</v>
      </c>
      <c r="M55" s="92">
        <v>3263</v>
      </c>
      <c r="N55" s="97">
        <f t="shared" si="12"/>
        <v>8.2964573143907057</v>
      </c>
      <c r="O55" s="96">
        <f t="shared" si="13"/>
        <v>6.1664088354514659</v>
      </c>
      <c r="P55" s="97">
        <f t="shared" si="14"/>
        <v>12.445173347572371</v>
      </c>
      <c r="R55" s="22"/>
      <c r="S55" s="13"/>
      <c r="T55" s="13"/>
    </row>
    <row r="56" spans="1:20" s="5" customFormat="1" ht="15" thickBot="1">
      <c r="A56" s="230" t="s">
        <v>20</v>
      </c>
      <c r="B56" s="111">
        <v>54475</v>
      </c>
      <c r="C56" s="112">
        <v>35686</v>
      </c>
      <c r="D56" s="116">
        <v>18789</v>
      </c>
      <c r="E56" s="112">
        <v>28662</v>
      </c>
      <c r="F56" s="114">
        <v>12069</v>
      </c>
      <c r="G56" s="114">
        <v>16593</v>
      </c>
      <c r="H56" s="119">
        <f t="shared" si="9"/>
        <v>52.614960991280398</v>
      </c>
      <c r="I56" s="118">
        <f t="shared" si="10"/>
        <v>33.81998542845934</v>
      </c>
      <c r="J56" s="231">
        <f t="shared" si="11"/>
        <v>88.312310394379693</v>
      </c>
      <c r="K56" s="111">
        <v>1083</v>
      </c>
      <c r="L56" s="114">
        <v>738</v>
      </c>
      <c r="M56" s="114">
        <v>345</v>
      </c>
      <c r="N56" s="119">
        <f t="shared" si="12"/>
        <v>1.9880679210647085</v>
      </c>
      <c r="O56" s="118">
        <f t="shared" si="13"/>
        <v>2.0680378860057163</v>
      </c>
      <c r="P56" s="119">
        <f t="shared" si="14"/>
        <v>1.8361807440523712</v>
      </c>
      <c r="R56" s="22"/>
      <c r="S56" s="13"/>
      <c r="T56" s="13"/>
    </row>
    <row r="57" spans="1:20" s="5" customFormat="1" ht="14.5">
      <c r="A57" s="232" t="s">
        <v>26</v>
      </c>
      <c r="B57" s="122">
        <f t="shared" ref="B57:G57" si="15">SUM(B41:B42,B45,B46,B47,B49,B50,B51,B52,B55)</f>
        <v>1940112</v>
      </c>
      <c r="C57" s="123">
        <f t="shared" si="15"/>
        <v>1289096</v>
      </c>
      <c r="D57" s="127">
        <f t="shared" si="15"/>
        <v>651016</v>
      </c>
      <c r="E57" s="126">
        <f t="shared" si="15"/>
        <v>477155</v>
      </c>
      <c r="F57" s="123">
        <f t="shared" si="15"/>
        <v>153096</v>
      </c>
      <c r="G57" s="124">
        <f t="shared" si="15"/>
        <v>324059</v>
      </c>
      <c r="H57" s="130">
        <f t="shared" si="9"/>
        <v>24.594198685436716</v>
      </c>
      <c r="I57" s="131">
        <f t="shared" si="10"/>
        <v>11.876229543804341</v>
      </c>
      <c r="J57" s="233">
        <f t="shared" si="11"/>
        <v>49.777424825196306</v>
      </c>
      <c r="K57" s="122">
        <f>SUM(K41:K42,K45,K46,K47,K49,K50,K51,K52,K55)</f>
        <v>110548</v>
      </c>
      <c r="L57" s="124">
        <f>SUM(L41:L42,L45,L46,L47,L49,L50,L51,L52,L55)</f>
        <v>55920</v>
      </c>
      <c r="M57" s="124">
        <f>SUM(M41:M42,M45,M46,M47,M49,M50,M51,M52,M55)</f>
        <v>54628</v>
      </c>
      <c r="N57" s="130">
        <f t="shared" si="12"/>
        <v>5.6980215575183291</v>
      </c>
      <c r="O57" s="131">
        <f t="shared" si="13"/>
        <v>4.3379236302028712</v>
      </c>
      <c r="P57" s="130">
        <f t="shared" si="14"/>
        <v>8.3911916143382026</v>
      </c>
      <c r="R57" s="22"/>
      <c r="S57" s="13"/>
      <c r="T57" s="13"/>
    </row>
    <row r="58" spans="1:20" s="5" customFormat="1" ht="14.5">
      <c r="A58" s="234" t="s">
        <v>25</v>
      </c>
      <c r="B58" s="134">
        <f t="shared" ref="B58:G58" si="16">SUM(B43,B44,B48,B53,B54,B56)</f>
        <v>442891</v>
      </c>
      <c r="C58" s="135">
        <f t="shared" si="16"/>
        <v>291256</v>
      </c>
      <c r="D58" s="139">
        <f t="shared" si="16"/>
        <v>151635</v>
      </c>
      <c r="E58" s="138">
        <f t="shared" si="16"/>
        <v>210272</v>
      </c>
      <c r="F58" s="135">
        <f t="shared" si="16"/>
        <v>91025</v>
      </c>
      <c r="G58" s="136">
        <f t="shared" si="16"/>
        <v>119247</v>
      </c>
      <c r="H58" s="142">
        <f t="shared" si="9"/>
        <v>47.477144489276142</v>
      </c>
      <c r="I58" s="143">
        <f t="shared" si="10"/>
        <v>31.25257505424781</v>
      </c>
      <c r="J58" s="235">
        <f t="shared" si="11"/>
        <v>78.640815115243839</v>
      </c>
      <c r="K58" s="134">
        <f>SUM(K43,K44,K48,K53,K54,K56)</f>
        <v>20452</v>
      </c>
      <c r="L58" s="136">
        <f>SUM(L43,L44,L48,L53,L54,L56)</f>
        <v>10933</v>
      </c>
      <c r="M58" s="136">
        <f>SUM(M43,M44,M48,M53,M54,M56)</f>
        <v>9519</v>
      </c>
      <c r="N58" s="142">
        <f t="shared" si="12"/>
        <v>4.6178405070322048</v>
      </c>
      <c r="O58" s="252">
        <f t="shared" si="13"/>
        <v>3.7537424121734828</v>
      </c>
      <c r="P58" s="142">
        <f t="shared" si="14"/>
        <v>6.2775744386190517</v>
      </c>
      <c r="R58" s="22"/>
      <c r="S58" s="13"/>
      <c r="T58" s="13"/>
    </row>
    <row r="59" spans="1:20" s="5" customFormat="1" ht="15" thickBot="1">
      <c r="A59" s="236" t="s">
        <v>24</v>
      </c>
      <c r="B59" s="146">
        <f t="shared" ref="B59:G59" si="17">SUM(B41:B56)</f>
        <v>2383003</v>
      </c>
      <c r="C59" s="147">
        <f t="shared" si="17"/>
        <v>1580352</v>
      </c>
      <c r="D59" s="151">
        <f t="shared" si="17"/>
        <v>802651</v>
      </c>
      <c r="E59" s="150">
        <f t="shared" si="17"/>
        <v>687427</v>
      </c>
      <c r="F59" s="147">
        <f t="shared" si="17"/>
        <v>244121</v>
      </c>
      <c r="G59" s="148">
        <f t="shared" si="17"/>
        <v>443306</v>
      </c>
      <c r="H59" s="154">
        <f t="shared" si="9"/>
        <v>28.847089155993512</v>
      </c>
      <c r="I59" s="155">
        <f t="shared" si="10"/>
        <v>15.447254788806545</v>
      </c>
      <c r="J59" s="237">
        <f t="shared" si="11"/>
        <v>55.230230822611567</v>
      </c>
      <c r="K59" s="146">
        <f>SUM(K41:K56)</f>
        <v>131000</v>
      </c>
      <c r="L59" s="148">
        <f>SUM(L41:L56)</f>
        <v>66853</v>
      </c>
      <c r="M59" s="148">
        <f>SUM(M41:M56)</f>
        <v>64147</v>
      </c>
      <c r="N59" s="154">
        <f t="shared" si="12"/>
        <v>5.4972654251799096</v>
      </c>
      <c r="O59" s="155">
        <f t="shared" si="13"/>
        <v>4.2302600939537518</v>
      </c>
      <c r="P59" s="154">
        <f t="shared" si="14"/>
        <v>7.9918918683213507</v>
      </c>
      <c r="R59" s="22"/>
      <c r="S59" s="13"/>
      <c r="T59" s="13"/>
    </row>
    <row r="60" spans="1:20" ht="15" customHeight="1">
      <c r="A60" s="1055" t="s">
        <v>23</v>
      </c>
      <c r="B60" s="1055"/>
      <c r="C60" s="1055"/>
      <c r="D60" s="1055"/>
      <c r="E60" s="1055"/>
      <c r="F60" s="1055"/>
      <c r="G60" s="1055"/>
      <c r="H60" s="1055"/>
      <c r="I60" s="1055"/>
      <c r="J60" s="1055"/>
      <c r="K60" s="1055"/>
      <c r="L60" s="1055"/>
      <c r="M60" s="1055"/>
      <c r="N60" s="1055"/>
      <c r="O60" s="1055"/>
      <c r="P60" s="1055"/>
    </row>
    <row r="61" spans="1:20" ht="13.5" customHeight="1">
      <c r="A61" s="1035" t="s">
        <v>48</v>
      </c>
      <c r="B61" s="1036"/>
      <c r="C61" s="1036"/>
      <c r="D61" s="1036"/>
      <c r="E61" s="1036"/>
      <c r="F61" s="1036"/>
      <c r="G61" s="1036"/>
      <c r="H61" s="1036"/>
      <c r="I61" s="1036"/>
      <c r="J61" s="1036"/>
      <c r="K61" s="1036"/>
      <c r="L61" s="1036"/>
      <c r="M61" s="1036"/>
      <c r="N61" s="1036"/>
      <c r="O61" s="1036"/>
      <c r="P61" s="1036"/>
    </row>
    <row r="62" spans="1:20" ht="15" customHeight="1">
      <c r="A62" s="1055" t="s">
        <v>57</v>
      </c>
      <c r="B62" s="1055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</row>
    <row r="63" spans="1:20" ht="14.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1:20" ht="23.5">
      <c r="A64" s="1050">
        <v>2018</v>
      </c>
      <c r="B64" s="1050"/>
      <c r="C64" s="1050"/>
      <c r="D64" s="1050"/>
      <c r="E64" s="1050"/>
      <c r="F64" s="1050"/>
      <c r="G64" s="1050"/>
      <c r="H64" s="1050"/>
      <c r="I64" s="1050"/>
      <c r="J64" s="1050"/>
      <c r="K64" s="1050"/>
      <c r="L64" s="1050"/>
      <c r="M64" s="1050"/>
      <c r="N64" s="1050"/>
      <c r="O64" s="1050"/>
      <c r="P64" s="1050"/>
    </row>
    <row r="65" spans="1:16" ht="14.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</row>
    <row r="66" spans="1:16" ht="14.5">
      <c r="A66" s="1038" t="s">
        <v>573</v>
      </c>
      <c r="B66" s="1038"/>
      <c r="C66" s="1038"/>
      <c r="D66" s="1038"/>
      <c r="E66" s="1038"/>
      <c r="F66" s="1038"/>
      <c r="G66" s="1038"/>
      <c r="H66" s="1038"/>
      <c r="I66" s="1038"/>
      <c r="J66" s="1038"/>
      <c r="K66" s="1038"/>
      <c r="L66" s="1038"/>
      <c r="M66" s="1038"/>
      <c r="N66" s="1038"/>
      <c r="O66" s="1038"/>
      <c r="P66" s="1038"/>
    </row>
    <row r="67" spans="1:16" ht="29.25" customHeight="1">
      <c r="A67" s="1041" t="s">
        <v>5</v>
      </c>
      <c r="B67" s="1054" t="s">
        <v>77</v>
      </c>
      <c r="C67" s="1040"/>
      <c r="D67" s="1049"/>
      <c r="E67" s="1048" t="s">
        <v>1</v>
      </c>
      <c r="F67" s="1040"/>
      <c r="G67" s="1040"/>
      <c r="H67" s="1040"/>
      <c r="I67" s="1040"/>
      <c r="J67" s="1049"/>
      <c r="K67" s="1048" t="s">
        <v>2</v>
      </c>
      <c r="L67" s="1040"/>
      <c r="M67" s="1040"/>
      <c r="N67" s="1040"/>
      <c r="O67" s="1040"/>
      <c r="P67" s="1040"/>
    </row>
    <row r="68" spans="1:16" ht="14.5">
      <c r="A68" s="1041"/>
      <c r="B68" s="1054" t="s">
        <v>71</v>
      </c>
      <c r="C68" s="1040" t="s">
        <v>63</v>
      </c>
      <c r="D68" s="1049"/>
      <c r="E68" s="1048" t="s">
        <v>71</v>
      </c>
      <c r="F68" s="1040" t="s">
        <v>63</v>
      </c>
      <c r="G68" s="1040"/>
      <c r="H68" s="1040" t="s">
        <v>45</v>
      </c>
      <c r="I68" s="1040"/>
      <c r="J68" s="1049"/>
      <c r="K68" s="1048" t="s">
        <v>71</v>
      </c>
      <c r="L68" s="1040" t="s">
        <v>63</v>
      </c>
      <c r="M68" s="1040"/>
      <c r="N68" s="1040" t="s">
        <v>45</v>
      </c>
      <c r="O68" s="1040"/>
      <c r="P68" s="1040"/>
    </row>
    <row r="69" spans="1:16">
      <c r="A69" s="1041"/>
      <c r="B69" s="1054"/>
      <c r="C69" s="1040" t="s">
        <v>70</v>
      </c>
      <c r="D69" s="1049" t="s">
        <v>53</v>
      </c>
      <c r="E69" s="1048"/>
      <c r="F69" s="1040" t="s">
        <v>70</v>
      </c>
      <c r="G69" s="1040" t="s">
        <v>53</v>
      </c>
      <c r="H69" s="1040" t="s">
        <v>71</v>
      </c>
      <c r="I69" s="1040" t="s">
        <v>70</v>
      </c>
      <c r="J69" s="1049" t="s">
        <v>53</v>
      </c>
      <c r="K69" s="1048"/>
      <c r="L69" s="1040" t="s">
        <v>70</v>
      </c>
      <c r="M69" s="1040" t="s">
        <v>53</v>
      </c>
      <c r="N69" s="1040" t="s">
        <v>71</v>
      </c>
      <c r="O69" s="1040" t="s">
        <v>70</v>
      </c>
      <c r="P69" s="1040" t="s">
        <v>53</v>
      </c>
    </row>
    <row r="70" spans="1:16">
      <c r="A70" s="1041"/>
      <c r="B70" s="1054"/>
      <c r="C70" s="1040"/>
      <c r="D70" s="1049"/>
      <c r="E70" s="1048"/>
      <c r="F70" s="1040"/>
      <c r="G70" s="1040"/>
      <c r="H70" s="1040"/>
      <c r="I70" s="1040"/>
      <c r="J70" s="1049"/>
      <c r="K70" s="1048"/>
      <c r="L70" s="1040"/>
      <c r="M70" s="1040"/>
      <c r="N70" s="1040"/>
      <c r="O70" s="1040"/>
      <c r="P70" s="1040"/>
    </row>
    <row r="71" spans="1:16" ht="15" thickBot="1">
      <c r="A71" s="1042"/>
      <c r="B71" s="1053" t="s">
        <v>3</v>
      </c>
      <c r="C71" s="1044"/>
      <c r="D71" s="1045"/>
      <c r="E71" s="1043" t="s">
        <v>3</v>
      </c>
      <c r="F71" s="1044"/>
      <c r="G71" s="1044"/>
      <c r="H71" s="1044" t="s">
        <v>43</v>
      </c>
      <c r="I71" s="1044"/>
      <c r="J71" s="1045"/>
      <c r="K71" s="1043" t="s">
        <v>3</v>
      </c>
      <c r="L71" s="1051"/>
      <c r="M71" s="1051"/>
      <c r="N71" s="1051" t="s">
        <v>43</v>
      </c>
      <c r="O71" s="1051"/>
      <c r="P71" s="1051"/>
    </row>
    <row r="72" spans="1:16">
      <c r="A72" s="239" t="s">
        <v>6</v>
      </c>
      <c r="B72" s="89">
        <v>320934</v>
      </c>
      <c r="C72" s="90">
        <v>215964</v>
      </c>
      <c r="D72" s="94">
        <v>104970</v>
      </c>
      <c r="E72" s="90">
        <v>79807</v>
      </c>
      <c r="F72" s="92">
        <v>27563</v>
      </c>
      <c r="G72" s="92">
        <v>52244</v>
      </c>
      <c r="H72" s="97">
        <f>E72/B72*100</f>
        <v>24.867106632516343</v>
      </c>
      <c r="I72" s="96">
        <f>F72/C72*100</f>
        <v>12.76277527736104</v>
      </c>
      <c r="J72" s="109">
        <f>G72/D72*100</f>
        <v>49.770410593502909</v>
      </c>
      <c r="K72" s="90">
        <v>13605</v>
      </c>
      <c r="L72" s="92">
        <v>6875</v>
      </c>
      <c r="M72" s="92">
        <v>6730</v>
      </c>
      <c r="N72" s="97">
        <f>K72/B72*100</f>
        <v>4.239189366037877</v>
      </c>
      <c r="O72" s="96">
        <f>L72/C72*100</f>
        <v>3.1834009371932357</v>
      </c>
      <c r="P72" s="97">
        <f>M72/D72*100</f>
        <v>6.4113556254167854</v>
      </c>
    </row>
    <row r="73" spans="1:16">
      <c r="A73" s="228" t="s">
        <v>7</v>
      </c>
      <c r="B73" s="99">
        <v>375627</v>
      </c>
      <c r="C73" s="100">
        <v>253315</v>
      </c>
      <c r="D73" s="104">
        <v>122312</v>
      </c>
      <c r="E73" s="100">
        <v>95064</v>
      </c>
      <c r="F73" s="102">
        <v>36302</v>
      </c>
      <c r="G73" s="102">
        <v>58762</v>
      </c>
      <c r="H73" s="107">
        <f t="shared" ref="H73:H90" si="18">E73/B73*100</f>
        <v>25.308084882077164</v>
      </c>
      <c r="I73" s="106">
        <f t="shared" ref="I73:I90" si="19">F73/C73*100</f>
        <v>14.330773937587587</v>
      </c>
      <c r="J73" s="229">
        <f t="shared" ref="J73:J90" si="20">G73/D73*100</f>
        <v>48.042710445418273</v>
      </c>
      <c r="K73" s="99">
        <v>8130</v>
      </c>
      <c r="L73" s="102">
        <v>3932</v>
      </c>
      <c r="M73" s="102">
        <v>4198</v>
      </c>
      <c r="N73" s="107">
        <f t="shared" ref="N73:N90" si="21">K73/B73*100</f>
        <v>2.1643811547093259</v>
      </c>
      <c r="O73" s="106">
        <f t="shared" ref="O73:O90" si="22">L73/C73*100</f>
        <v>1.5522175946943528</v>
      </c>
      <c r="P73" s="107">
        <f t="shared" ref="P73:P90" si="23">M73/D73*100</f>
        <v>3.4322061612924322</v>
      </c>
    </row>
    <row r="74" spans="1:16">
      <c r="A74" s="239" t="s">
        <v>8</v>
      </c>
      <c r="B74" s="89">
        <v>117970</v>
      </c>
      <c r="C74" s="90">
        <v>79976</v>
      </c>
      <c r="D74" s="94">
        <v>37994</v>
      </c>
      <c r="E74" s="90">
        <v>47557</v>
      </c>
      <c r="F74" s="92">
        <v>19263</v>
      </c>
      <c r="G74" s="92">
        <v>28294</v>
      </c>
      <c r="H74" s="97">
        <f t="shared" si="18"/>
        <v>40.312791387640928</v>
      </c>
      <c r="I74" s="96">
        <f t="shared" si="19"/>
        <v>24.08597579273782</v>
      </c>
      <c r="J74" s="227">
        <f t="shared" si="20"/>
        <v>74.469653103121544</v>
      </c>
      <c r="K74" s="89">
        <v>4252</v>
      </c>
      <c r="L74" s="92">
        <v>2364</v>
      </c>
      <c r="M74" s="92">
        <v>1888</v>
      </c>
      <c r="N74" s="97">
        <f t="shared" si="21"/>
        <v>3.6043061795371707</v>
      </c>
      <c r="O74" s="96">
        <f t="shared" si="22"/>
        <v>2.9558867660298089</v>
      </c>
      <c r="P74" s="97">
        <f t="shared" si="23"/>
        <v>4.9692056640522191</v>
      </c>
    </row>
    <row r="75" spans="1:16">
      <c r="A75" s="228" t="s">
        <v>9</v>
      </c>
      <c r="B75" s="99">
        <v>63896</v>
      </c>
      <c r="C75" s="100">
        <v>42609</v>
      </c>
      <c r="D75" s="104">
        <v>21287</v>
      </c>
      <c r="E75" s="100">
        <v>32269</v>
      </c>
      <c r="F75" s="102">
        <v>14850</v>
      </c>
      <c r="G75" s="102">
        <v>17419</v>
      </c>
      <c r="H75" s="107">
        <f t="shared" si="18"/>
        <v>50.502378865656695</v>
      </c>
      <c r="I75" s="106">
        <f t="shared" si="19"/>
        <v>34.851791874955993</v>
      </c>
      <c r="J75" s="229">
        <f t="shared" si="20"/>
        <v>81.829285479400568</v>
      </c>
      <c r="K75" s="99">
        <v>3794</v>
      </c>
      <c r="L75" s="102">
        <v>2121</v>
      </c>
      <c r="M75" s="102">
        <v>1673</v>
      </c>
      <c r="N75" s="107">
        <f t="shared" si="21"/>
        <v>5.9377738825591591</v>
      </c>
      <c r="O75" s="106">
        <f t="shared" si="22"/>
        <v>4.9778215869886644</v>
      </c>
      <c r="P75" s="107">
        <f t="shared" si="23"/>
        <v>7.8592568234133502</v>
      </c>
    </row>
    <row r="76" spans="1:16">
      <c r="A76" s="239" t="s">
        <v>10</v>
      </c>
      <c r="B76" s="89">
        <v>20352</v>
      </c>
      <c r="C76" s="90">
        <v>13701</v>
      </c>
      <c r="D76" s="94">
        <v>6651</v>
      </c>
      <c r="E76" s="90">
        <v>4860</v>
      </c>
      <c r="F76" s="92">
        <v>1619</v>
      </c>
      <c r="G76" s="92">
        <v>3241</v>
      </c>
      <c r="H76" s="97">
        <f t="shared" si="18"/>
        <v>23.879716981132077</v>
      </c>
      <c r="I76" s="96">
        <f t="shared" si="19"/>
        <v>11.816655718560689</v>
      </c>
      <c r="J76" s="227">
        <f t="shared" si="20"/>
        <v>48.729514358743046</v>
      </c>
      <c r="K76" s="89">
        <v>923</v>
      </c>
      <c r="L76" s="92">
        <v>465</v>
      </c>
      <c r="M76" s="92">
        <v>458</v>
      </c>
      <c r="N76" s="97">
        <f t="shared" si="21"/>
        <v>4.5351808176100628</v>
      </c>
      <c r="O76" s="96">
        <f t="shared" si="22"/>
        <v>3.3939128530764173</v>
      </c>
      <c r="P76" s="97">
        <f t="shared" si="23"/>
        <v>6.8861825289430163</v>
      </c>
    </row>
    <row r="77" spans="1:16">
      <c r="A77" s="228" t="s">
        <v>11</v>
      </c>
      <c r="B77" s="99">
        <v>60921</v>
      </c>
      <c r="C77" s="100">
        <v>41547</v>
      </c>
      <c r="D77" s="104">
        <v>19374</v>
      </c>
      <c r="E77" s="100">
        <v>24428</v>
      </c>
      <c r="F77" s="102">
        <v>10247</v>
      </c>
      <c r="G77" s="102">
        <v>14181</v>
      </c>
      <c r="H77" s="107">
        <f t="shared" si="18"/>
        <v>40.097831617997073</v>
      </c>
      <c r="I77" s="106">
        <f t="shared" si="19"/>
        <v>24.663633956723711</v>
      </c>
      <c r="J77" s="229">
        <f t="shared" si="20"/>
        <v>73.19603592443481</v>
      </c>
      <c r="K77" s="99">
        <v>2357</v>
      </c>
      <c r="L77" s="102">
        <v>1203</v>
      </c>
      <c r="M77" s="102">
        <v>1154</v>
      </c>
      <c r="N77" s="107">
        <f t="shared" si="21"/>
        <v>3.8689450271663302</v>
      </c>
      <c r="O77" s="106">
        <f t="shared" si="22"/>
        <v>2.8955159217272004</v>
      </c>
      <c r="P77" s="107">
        <f t="shared" si="23"/>
        <v>5.9564364612367093</v>
      </c>
    </row>
    <row r="78" spans="1:16">
      <c r="A78" s="239" t="s">
        <v>12</v>
      </c>
      <c r="B78" s="89">
        <v>181728</v>
      </c>
      <c r="C78" s="90">
        <v>122316</v>
      </c>
      <c r="D78" s="94">
        <v>59412</v>
      </c>
      <c r="E78" s="90">
        <v>46769</v>
      </c>
      <c r="F78" s="92">
        <v>17213</v>
      </c>
      <c r="G78" s="92">
        <v>29556</v>
      </c>
      <c r="H78" s="97">
        <f t="shared" si="18"/>
        <v>25.73571491459764</v>
      </c>
      <c r="I78" s="96">
        <f t="shared" si="19"/>
        <v>14.07256614016155</v>
      </c>
      <c r="J78" s="227">
        <f t="shared" si="20"/>
        <v>49.747525752373257</v>
      </c>
      <c r="K78" s="89">
        <v>8754</v>
      </c>
      <c r="L78" s="92">
        <v>4633</v>
      </c>
      <c r="M78" s="92">
        <v>4121</v>
      </c>
      <c r="N78" s="97">
        <f t="shared" si="21"/>
        <v>4.8170892762810356</v>
      </c>
      <c r="O78" s="96">
        <f t="shared" si="22"/>
        <v>3.787730141600445</v>
      </c>
      <c r="P78" s="97">
        <f t="shared" si="23"/>
        <v>6.9363091631320275</v>
      </c>
    </row>
    <row r="79" spans="1:16">
      <c r="A79" s="228" t="s">
        <v>21</v>
      </c>
      <c r="B79" s="99">
        <v>40780</v>
      </c>
      <c r="C79" s="100">
        <v>26783</v>
      </c>
      <c r="D79" s="104">
        <v>13997</v>
      </c>
      <c r="E79" s="100">
        <v>19187</v>
      </c>
      <c r="F79" s="102">
        <v>8744</v>
      </c>
      <c r="G79" s="102">
        <v>10443</v>
      </c>
      <c r="H79" s="107">
        <f t="shared" si="18"/>
        <v>47.050024521824426</v>
      </c>
      <c r="I79" s="106">
        <f t="shared" si="19"/>
        <v>32.647574954262033</v>
      </c>
      <c r="J79" s="229">
        <f t="shared" si="20"/>
        <v>74.608844752446956</v>
      </c>
      <c r="K79" s="99">
        <v>3808</v>
      </c>
      <c r="L79" s="102">
        <v>2009</v>
      </c>
      <c r="M79" s="102">
        <v>1799</v>
      </c>
      <c r="N79" s="107">
        <f t="shared" si="21"/>
        <v>9.3379107405590975</v>
      </c>
      <c r="O79" s="106">
        <f t="shared" si="22"/>
        <v>7.5010267707127651</v>
      </c>
      <c r="P79" s="107">
        <f t="shared" si="23"/>
        <v>12.852754161606059</v>
      </c>
    </row>
    <row r="80" spans="1:16">
      <c r="A80" s="239" t="s">
        <v>13</v>
      </c>
      <c r="B80" s="89">
        <v>220295</v>
      </c>
      <c r="C80" s="90">
        <v>148173</v>
      </c>
      <c r="D80" s="94">
        <v>72122</v>
      </c>
      <c r="E80" s="90">
        <v>53082</v>
      </c>
      <c r="F80" s="92">
        <v>18763</v>
      </c>
      <c r="G80" s="92">
        <v>34319</v>
      </c>
      <c r="H80" s="97">
        <f t="shared" si="18"/>
        <v>24.095871445107697</v>
      </c>
      <c r="I80" s="96">
        <f t="shared" si="19"/>
        <v>12.662900798391069</v>
      </c>
      <c r="J80" s="227">
        <f t="shared" si="20"/>
        <v>47.584648234935251</v>
      </c>
      <c r="K80" s="89">
        <v>15094</v>
      </c>
      <c r="L80" s="92">
        <v>7487</v>
      </c>
      <c r="M80" s="92">
        <v>7607</v>
      </c>
      <c r="N80" s="97">
        <f t="shared" si="21"/>
        <v>6.8517215551873623</v>
      </c>
      <c r="O80" s="96">
        <f t="shared" si="22"/>
        <v>5.0528773798195354</v>
      </c>
      <c r="P80" s="97">
        <f t="shared" si="23"/>
        <v>10.547405784642688</v>
      </c>
    </row>
    <row r="81" spans="1:16">
      <c r="A81" s="228" t="s">
        <v>14</v>
      </c>
      <c r="B81" s="99">
        <v>513224</v>
      </c>
      <c r="C81" s="100">
        <v>345532</v>
      </c>
      <c r="D81" s="104">
        <v>167692</v>
      </c>
      <c r="E81" s="100">
        <v>94620</v>
      </c>
      <c r="F81" s="102">
        <v>20080</v>
      </c>
      <c r="G81" s="102">
        <v>74540</v>
      </c>
      <c r="H81" s="107">
        <f t="shared" si="18"/>
        <v>18.436394245008028</v>
      </c>
      <c r="I81" s="106">
        <f t="shared" si="19"/>
        <v>5.8113286178993553</v>
      </c>
      <c r="J81" s="229">
        <f t="shared" si="20"/>
        <v>44.450540276220693</v>
      </c>
      <c r="K81" s="99">
        <v>45164</v>
      </c>
      <c r="L81" s="102">
        <v>24096</v>
      </c>
      <c r="M81" s="102">
        <v>21068</v>
      </c>
      <c r="N81" s="107">
        <f t="shared" si="21"/>
        <v>8.8000561158480508</v>
      </c>
      <c r="O81" s="106">
        <f t="shared" si="22"/>
        <v>6.9735943414792265</v>
      </c>
      <c r="P81" s="107">
        <f t="shared" si="23"/>
        <v>12.563509290842736</v>
      </c>
    </row>
    <row r="82" spans="1:16">
      <c r="A82" s="239" t="s">
        <v>15</v>
      </c>
      <c r="B82" s="89">
        <v>112788</v>
      </c>
      <c r="C82" s="90">
        <v>75737</v>
      </c>
      <c r="D82" s="94">
        <v>37051</v>
      </c>
      <c r="E82" s="90">
        <v>32186</v>
      </c>
      <c r="F82" s="92">
        <v>6473</v>
      </c>
      <c r="G82" s="92">
        <v>25713</v>
      </c>
      <c r="H82" s="97">
        <f t="shared" si="18"/>
        <v>28.536723764939531</v>
      </c>
      <c r="I82" s="96">
        <f t="shared" si="19"/>
        <v>8.5466812786352779</v>
      </c>
      <c r="J82" s="227">
        <f t="shared" si="20"/>
        <v>69.398936600901465</v>
      </c>
      <c r="K82" s="89">
        <v>2691</v>
      </c>
      <c r="L82" s="92">
        <v>1875</v>
      </c>
      <c r="M82" s="92">
        <v>816</v>
      </c>
      <c r="N82" s="97">
        <f t="shared" si="21"/>
        <v>2.3858921161825726</v>
      </c>
      <c r="O82" s="96">
        <f t="shared" si="22"/>
        <v>2.4756723926218358</v>
      </c>
      <c r="P82" s="97">
        <f t="shared" si="23"/>
        <v>2.2023697066206038</v>
      </c>
    </row>
    <row r="83" spans="1:16">
      <c r="A83" s="228" t="s">
        <v>16</v>
      </c>
      <c r="B83" s="99">
        <v>24523</v>
      </c>
      <c r="C83" s="100">
        <v>16564</v>
      </c>
      <c r="D83" s="104">
        <v>7959</v>
      </c>
      <c r="E83" s="100">
        <v>6425</v>
      </c>
      <c r="F83" s="102">
        <v>2590</v>
      </c>
      <c r="G83" s="102">
        <v>3835</v>
      </c>
      <c r="H83" s="107">
        <f t="shared" si="18"/>
        <v>26.199893977082738</v>
      </c>
      <c r="I83" s="106">
        <f t="shared" si="19"/>
        <v>15.636319729533929</v>
      </c>
      <c r="J83" s="229">
        <f t="shared" si="20"/>
        <v>48.184445282070612</v>
      </c>
      <c r="K83" s="99">
        <v>578</v>
      </c>
      <c r="L83" s="102">
        <v>300</v>
      </c>
      <c r="M83" s="102">
        <v>278</v>
      </c>
      <c r="N83" s="107">
        <f t="shared" si="21"/>
        <v>2.3569710068099337</v>
      </c>
      <c r="O83" s="106">
        <f t="shared" si="22"/>
        <v>1.8111567254286403</v>
      </c>
      <c r="P83" s="107">
        <f t="shared" si="23"/>
        <v>3.4929011182309337</v>
      </c>
    </row>
    <row r="84" spans="1:16">
      <c r="A84" s="239" t="s">
        <v>17</v>
      </c>
      <c r="B84" s="89">
        <v>112633</v>
      </c>
      <c r="C84" s="90">
        <v>74951</v>
      </c>
      <c r="D84" s="94">
        <v>37682</v>
      </c>
      <c r="E84" s="90">
        <v>50203</v>
      </c>
      <c r="F84" s="92">
        <v>21878</v>
      </c>
      <c r="G84" s="92">
        <v>28325</v>
      </c>
      <c r="H84" s="97">
        <f t="shared" si="18"/>
        <v>44.572194649880586</v>
      </c>
      <c r="I84" s="96">
        <f t="shared" si="19"/>
        <v>29.189737295032753</v>
      </c>
      <c r="J84" s="227">
        <f t="shared" si="20"/>
        <v>75.168515471577948</v>
      </c>
      <c r="K84" s="89">
        <v>7179</v>
      </c>
      <c r="L84" s="92">
        <v>3598</v>
      </c>
      <c r="M84" s="92">
        <v>3581</v>
      </c>
      <c r="N84" s="97">
        <f t="shared" si="21"/>
        <v>6.3737980875942224</v>
      </c>
      <c r="O84" s="96">
        <f t="shared" si="22"/>
        <v>4.8004696401649074</v>
      </c>
      <c r="P84" s="97">
        <f t="shared" si="23"/>
        <v>9.503211082214321</v>
      </c>
    </row>
    <row r="85" spans="1:16">
      <c r="A85" s="228" t="s">
        <v>18</v>
      </c>
      <c r="B85" s="99">
        <v>54668</v>
      </c>
      <c r="C85" s="100">
        <v>36353</v>
      </c>
      <c r="D85" s="104">
        <v>18315</v>
      </c>
      <c r="E85" s="100">
        <v>30516</v>
      </c>
      <c r="F85" s="102">
        <v>14715</v>
      </c>
      <c r="G85" s="102">
        <v>15801</v>
      </c>
      <c r="H85" s="107">
        <f t="shared" si="18"/>
        <v>55.820589741713619</v>
      </c>
      <c r="I85" s="106">
        <f t="shared" si="19"/>
        <v>40.478089841278575</v>
      </c>
      <c r="J85" s="229">
        <f t="shared" si="20"/>
        <v>86.273546273546273</v>
      </c>
      <c r="K85" s="99">
        <v>706</v>
      </c>
      <c r="L85" s="102">
        <v>462</v>
      </c>
      <c r="M85" s="102">
        <v>244</v>
      </c>
      <c r="N85" s="107">
        <f t="shared" si="21"/>
        <v>1.2914319162947245</v>
      </c>
      <c r="O85" s="106">
        <f t="shared" si="22"/>
        <v>1.2708717299810193</v>
      </c>
      <c r="P85" s="107">
        <f t="shared" si="23"/>
        <v>1.3322413322413322</v>
      </c>
    </row>
    <row r="86" spans="1:16">
      <c r="A86" s="239" t="s">
        <v>19</v>
      </c>
      <c r="B86" s="89">
        <v>76173</v>
      </c>
      <c r="C86" s="90">
        <v>51041</v>
      </c>
      <c r="D86" s="94">
        <v>25132</v>
      </c>
      <c r="E86" s="90">
        <v>19553</v>
      </c>
      <c r="F86" s="92">
        <v>7226</v>
      </c>
      <c r="G86" s="92">
        <v>12327</v>
      </c>
      <c r="H86" s="97">
        <f t="shared" si="18"/>
        <v>25.669200372835522</v>
      </c>
      <c r="I86" s="96">
        <f t="shared" si="19"/>
        <v>14.157246135459728</v>
      </c>
      <c r="J86" s="227">
        <f t="shared" si="20"/>
        <v>49.049021168231739</v>
      </c>
      <c r="K86" s="89">
        <v>6095</v>
      </c>
      <c r="L86" s="92">
        <v>2956</v>
      </c>
      <c r="M86" s="92">
        <v>3139</v>
      </c>
      <c r="N86" s="97">
        <f t="shared" si="21"/>
        <v>8.0015228493035586</v>
      </c>
      <c r="O86" s="96">
        <f t="shared" si="22"/>
        <v>5.7914225818459668</v>
      </c>
      <c r="P86" s="97">
        <f t="shared" si="23"/>
        <v>12.490052522680248</v>
      </c>
    </row>
    <row r="87" spans="1:16" ht="14.5" thickBot="1">
      <c r="A87" s="230" t="s">
        <v>20</v>
      </c>
      <c r="B87" s="111">
        <v>55339</v>
      </c>
      <c r="C87" s="112">
        <v>36661</v>
      </c>
      <c r="D87" s="116">
        <v>18678</v>
      </c>
      <c r="E87" s="112">
        <v>28776</v>
      </c>
      <c r="F87" s="114">
        <v>12140</v>
      </c>
      <c r="G87" s="114">
        <v>16636</v>
      </c>
      <c r="H87" s="119">
        <f t="shared" si="18"/>
        <v>51.999494027720047</v>
      </c>
      <c r="I87" s="118">
        <f t="shared" si="19"/>
        <v>33.114208559504647</v>
      </c>
      <c r="J87" s="231">
        <f t="shared" si="20"/>
        <v>89.067351964878469</v>
      </c>
      <c r="K87" s="111">
        <v>1127</v>
      </c>
      <c r="L87" s="114">
        <v>836</v>
      </c>
      <c r="M87" s="114">
        <v>291</v>
      </c>
      <c r="N87" s="119">
        <f t="shared" si="21"/>
        <v>2.0365384267876179</v>
      </c>
      <c r="O87" s="118">
        <f t="shared" si="22"/>
        <v>2.2803524181009793</v>
      </c>
      <c r="P87" s="119">
        <f t="shared" si="23"/>
        <v>1.5579826533890138</v>
      </c>
    </row>
    <row r="88" spans="1:16">
      <c r="A88" s="232" t="s">
        <v>26</v>
      </c>
      <c r="B88" s="122">
        <f t="shared" ref="B88" si="24">SUM(B72:B73,B76,B77,B78,B80,B81,B82,B83,B86)</f>
        <v>1906565</v>
      </c>
      <c r="C88" s="123">
        <f t="shared" ref="C88:G88" si="25">SUM(C72:C73,C76,C77,C78,C80,C81,C82,C83,C86)</f>
        <v>1283890</v>
      </c>
      <c r="D88" s="127">
        <f t="shared" si="25"/>
        <v>622675</v>
      </c>
      <c r="E88" s="126">
        <f t="shared" ref="E88" si="26">SUM(E72:E73,E76,E77,E78,E80,E81,E82,E83,E86)</f>
        <v>456794</v>
      </c>
      <c r="F88" s="123">
        <f t="shared" si="25"/>
        <v>148076</v>
      </c>
      <c r="G88" s="124">
        <f t="shared" si="25"/>
        <v>308718</v>
      </c>
      <c r="H88" s="130">
        <f t="shared" si="18"/>
        <v>23.959004807074503</v>
      </c>
      <c r="I88" s="131">
        <f t="shared" si="19"/>
        <v>11.533386816627592</v>
      </c>
      <c r="J88" s="233">
        <f t="shared" si="20"/>
        <v>49.579315051993419</v>
      </c>
      <c r="K88" s="122">
        <f>SUM(K72:K73,K76,K77,K78,K80,K81,K82,K83,K86)</f>
        <v>103391</v>
      </c>
      <c r="L88" s="124">
        <f>SUM(L72:L73,L76,L77,L78,L80,L81,L82,L83,L86)</f>
        <v>53822</v>
      </c>
      <c r="M88" s="124">
        <f>SUM(M72:M73,M76,M77,M78,M80,M81,M82,M83,M86)</f>
        <v>49569</v>
      </c>
      <c r="N88" s="130">
        <f t="shared" si="21"/>
        <v>5.4228940529171572</v>
      </c>
      <c r="O88" s="131">
        <f t="shared" si="22"/>
        <v>4.1921036848951241</v>
      </c>
      <c r="P88" s="130">
        <f t="shared" si="23"/>
        <v>7.9606536315092136</v>
      </c>
    </row>
    <row r="89" spans="1:16">
      <c r="A89" s="234" t="s">
        <v>47</v>
      </c>
      <c r="B89" s="134">
        <f t="shared" ref="B89" si="27">SUM(B74,B75,B79,B84,B85,B87)</f>
        <v>445286</v>
      </c>
      <c r="C89" s="135">
        <f t="shared" ref="C89:G89" si="28">SUM(C74,C75,C79,C84,C85,C87)</f>
        <v>297333</v>
      </c>
      <c r="D89" s="139">
        <f t="shared" si="28"/>
        <v>147953</v>
      </c>
      <c r="E89" s="138">
        <f t="shared" ref="E89" si="29">SUM(E74,E75,E79,E84,E85,E87)</f>
        <v>208508</v>
      </c>
      <c r="F89" s="135">
        <f t="shared" si="28"/>
        <v>91590</v>
      </c>
      <c r="G89" s="136">
        <f t="shared" si="28"/>
        <v>116918</v>
      </c>
      <c r="H89" s="142">
        <f t="shared" si="18"/>
        <v>46.825635658879911</v>
      </c>
      <c r="I89" s="143">
        <f t="shared" si="19"/>
        <v>30.803846192652685</v>
      </c>
      <c r="J89" s="235">
        <f t="shared" si="20"/>
        <v>79.02374402681933</v>
      </c>
      <c r="K89" s="134">
        <f>SUM(K74,K75,K79,K84,K85,K87)</f>
        <v>20866</v>
      </c>
      <c r="L89" s="136">
        <f>SUM(L74,L75,L79,L84,L85,L87)</f>
        <v>11390</v>
      </c>
      <c r="M89" s="136">
        <f>SUM(M74,M75,M79,M84,M85,M87)</f>
        <v>9476</v>
      </c>
      <c r="N89" s="142">
        <f t="shared" si="21"/>
        <v>4.6859771023566879</v>
      </c>
      <c r="O89" s="252">
        <f t="shared" si="22"/>
        <v>3.830721783320385</v>
      </c>
      <c r="P89" s="142">
        <f t="shared" si="23"/>
        <v>6.4047366393381679</v>
      </c>
    </row>
    <row r="90" spans="1:16" ht="14.5" thickBot="1">
      <c r="A90" s="236" t="s">
        <v>24</v>
      </c>
      <c r="B90" s="146">
        <f t="shared" ref="B90" si="30">SUM(B72:B87)</f>
        <v>2351851</v>
      </c>
      <c r="C90" s="147">
        <f t="shared" ref="C90:G90" si="31">SUM(C72:C87)</f>
        <v>1581223</v>
      </c>
      <c r="D90" s="151">
        <f t="shared" si="31"/>
        <v>770628</v>
      </c>
      <c r="E90" s="150">
        <f t="shared" ref="E90" si="32">SUM(E72:E87)</f>
        <v>665302</v>
      </c>
      <c r="F90" s="147">
        <f t="shared" si="31"/>
        <v>239666</v>
      </c>
      <c r="G90" s="148">
        <f t="shared" si="31"/>
        <v>425636</v>
      </c>
      <c r="H90" s="154">
        <f t="shared" si="18"/>
        <v>28.288441742270237</v>
      </c>
      <c r="I90" s="155">
        <f t="shared" si="19"/>
        <v>15.157001890308958</v>
      </c>
      <c r="J90" s="237">
        <f t="shared" si="20"/>
        <v>55.232355948654863</v>
      </c>
      <c r="K90" s="146">
        <f>SUM(K72:K87)</f>
        <v>124257</v>
      </c>
      <c r="L90" s="148">
        <f>SUM(L72:L87)</f>
        <v>65212</v>
      </c>
      <c r="M90" s="148">
        <f>SUM(M72:M87)</f>
        <v>59045</v>
      </c>
      <c r="N90" s="154">
        <f t="shared" si="21"/>
        <v>5.2833704175987339</v>
      </c>
      <c r="O90" s="155">
        <f t="shared" si="22"/>
        <v>4.1241494716431522</v>
      </c>
      <c r="P90" s="154">
        <f t="shared" si="23"/>
        <v>7.6619328651437533</v>
      </c>
    </row>
    <row r="91" spans="1:16">
      <c r="A91" s="1052" t="s">
        <v>23</v>
      </c>
      <c r="B91" s="1052"/>
      <c r="C91" s="1052"/>
      <c r="D91" s="1052"/>
      <c r="E91" s="1052"/>
      <c r="F91" s="1052"/>
      <c r="G91" s="1052"/>
      <c r="H91" s="1052"/>
      <c r="I91" s="1052"/>
      <c r="J91" s="1052"/>
      <c r="K91" s="1052"/>
      <c r="L91" s="1052"/>
      <c r="M91" s="1052"/>
      <c r="N91" s="1052"/>
      <c r="O91" s="1052"/>
      <c r="P91" s="1052"/>
    </row>
    <row r="92" spans="1:16" ht="14.25" customHeight="1">
      <c r="A92" s="1052" t="s">
        <v>48</v>
      </c>
      <c r="B92" s="1052"/>
      <c r="C92" s="1052"/>
      <c r="D92" s="1052"/>
      <c r="E92" s="1052"/>
      <c r="F92" s="1052"/>
      <c r="G92" s="1052"/>
      <c r="H92" s="1052"/>
      <c r="I92" s="1052"/>
      <c r="J92" s="1052"/>
      <c r="K92" s="1052"/>
      <c r="L92" s="1052"/>
      <c r="M92" s="1052"/>
      <c r="N92" s="1052"/>
      <c r="O92" s="1052"/>
      <c r="P92" s="1052"/>
    </row>
    <row r="93" spans="1:16">
      <c r="A93" s="1052" t="s">
        <v>58</v>
      </c>
      <c r="B93" s="1052"/>
      <c r="C93" s="1052"/>
      <c r="D93" s="1052"/>
      <c r="E93" s="1052"/>
      <c r="F93" s="1052"/>
      <c r="G93" s="1052"/>
      <c r="H93" s="1052"/>
      <c r="I93" s="1052"/>
      <c r="J93" s="1052"/>
      <c r="K93" s="1052"/>
      <c r="L93" s="1052"/>
      <c r="M93" s="1052"/>
      <c r="N93" s="1052"/>
      <c r="O93" s="1052"/>
      <c r="P93" s="1052"/>
    </row>
    <row r="94" spans="1:16" ht="14.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</row>
    <row r="95" spans="1:16" ht="14.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</row>
  </sheetData>
  <mergeCells count="103">
    <mergeCell ref="A60:P60"/>
    <mergeCell ref="A62:P62"/>
    <mergeCell ref="M38:M39"/>
    <mergeCell ref="N38:N39"/>
    <mergeCell ref="O38:O39"/>
    <mergeCell ref="P38:P39"/>
    <mergeCell ref="B40:D40"/>
    <mergeCell ref="E40:G40"/>
    <mergeCell ref="H40:J40"/>
    <mergeCell ref="K40:M40"/>
    <mergeCell ref="N40:P40"/>
    <mergeCell ref="G38:G39"/>
    <mergeCell ref="H38:H39"/>
    <mergeCell ref="I38:I39"/>
    <mergeCell ref="J38:J39"/>
    <mergeCell ref="L38:L39"/>
    <mergeCell ref="K37:K39"/>
    <mergeCell ref="L37:M37"/>
    <mergeCell ref="A66:P66"/>
    <mergeCell ref="A92:P92"/>
    <mergeCell ref="A31:P31"/>
    <mergeCell ref="E8:G8"/>
    <mergeCell ref="A64:P64"/>
    <mergeCell ref="B67:D67"/>
    <mergeCell ref="P69:P70"/>
    <mergeCell ref="J69:J70"/>
    <mergeCell ref="L69:L70"/>
    <mergeCell ref="M69:M70"/>
    <mergeCell ref="N69:N70"/>
    <mergeCell ref="O69:O70"/>
    <mergeCell ref="H69:H70"/>
    <mergeCell ref="I69:I70"/>
    <mergeCell ref="B68:B70"/>
    <mergeCell ref="C68:D68"/>
    <mergeCell ref="C69:C70"/>
    <mergeCell ref="D69:D70"/>
    <mergeCell ref="A36:A40"/>
    <mergeCell ref="B36:D36"/>
    <mergeCell ref="A29:P29"/>
    <mergeCell ref="A30:P30"/>
    <mergeCell ref="A35:P35"/>
    <mergeCell ref="A61:P61"/>
    <mergeCell ref="E36:J36"/>
    <mergeCell ref="K36:P36"/>
    <mergeCell ref="B37:B39"/>
    <mergeCell ref="C37:D37"/>
    <mergeCell ref="E37:E39"/>
    <mergeCell ref="F37:G37"/>
    <mergeCell ref="A28:P28"/>
    <mergeCell ref="N8:P8"/>
    <mergeCell ref="K8:M8"/>
    <mergeCell ref="A4:A8"/>
    <mergeCell ref="C6:C7"/>
    <mergeCell ref="D6:D7"/>
    <mergeCell ref="E4:J4"/>
    <mergeCell ref="B8:D8"/>
    <mergeCell ref="H8:J8"/>
    <mergeCell ref="N37:P37"/>
    <mergeCell ref="C38:C39"/>
    <mergeCell ref="D38:D39"/>
    <mergeCell ref="F38:F39"/>
    <mergeCell ref="A33:P33"/>
    <mergeCell ref="H37:J37"/>
    <mergeCell ref="A1:P1"/>
    <mergeCell ref="F5:G5"/>
    <mergeCell ref="H5:J5"/>
    <mergeCell ref="I6:I7"/>
    <mergeCell ref="J6:J7"/>
    <mergeCell ref="L6:L7"/>
    <mergeCell ref="M6:M7"/>
    <mergeCell ref="B5:B7"/>
    <mergeCell ref="C5:D5"/>
    <mergeCell ref="B4:D4"/>
    <mergeCell ref="E5:E7"/>
    <mergeCell ref="K4:P4"/>
    <mergeCell ref="L5:M5"/>
    <mergeCell ref="K5:K7"/>
    <mergeCell ref="N5:P5"/>
    <mergeCell ref="N6:N7"/>
    <mergeCell ref="F6:F7"/>
    <mergeCell ref="G6:G7"/>
    <mergeCell ref="H6:H7"/>
    <mergeCell ref="O6:O7"/>
    <mergeCell ref="P6:P7"/>
    <mergeCell ref="A3:P3"/>
    <mergeCell ref="A93:P93"/>
    <mergeCell ref="H71:J71"/>
    <mergeCell ref="K71:M71"/>
    <mergeCell ref="N71:P71"/>
    <mergeCell ref="B71:D71"/>
    <mergeCell ref="E71:G71"/>
    <mergeCell ref="A91:P91"/>
    <mergeCell ref="A67:A71"/>
    <mergeCell ref="E68:E70"/>
    <mergeCell ref="F69:F70"/>
    <mergeCell ref="G69:G70"/>
    <mergeCell ref="K68:K70"/>
    <mergeCell ref="L68:M68"/>
    <mergeCell ref="N68:P68"/>
    <mergeCell ref="K67:P67"/>
    <mergeCell ref="E67:J67"/>
    <mergeCell ref="F68:G68"/>
    <mergeCell ref="H68:J68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30"/>
  <sheetViews>
    <sheetView zoomScale="80" zoomScaleNormal="80" workbookViewId="0">
      <selection sqref="A1:AE1"/>
    </sheetView>
  </sheetViews>
  <sheetFormatPr baseColWidth="10" defaultColWidth="11" defaultRowHeight="14"/>
  <cols>
    <col min="1" max="1" width="32.08203125" style="30" customWidth="1"/>
    <col min="2" max="83" width="11" style="30"/>
    <col min="84" max="84" width="10.58203125" style="30" customWidth="1"/>
    <col min="85" max="16384" width="11" style="30"/>
  </cols>
  <sheetData>
    <row r="1" spans="1:118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3"/>
      <c r="DM1" s="3"/>
      <c r="DN1" s="3"/>
    </row>
    <row r="2" spans="1:118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118" s="31" customFormat="1" ht="15" customHeight="1">
      <c r="A3" s="1089" t="s">
        <v>536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  <c r="X3" s="1089"/>
      <c r="Y3" s="1089"/>
      <c r="Z3" s="1089"/>
      <c r="AA3" s="1089"/>
      <c r="AB3" s="1089"/>
      <c r="AC3" s="1089"/>
      <c r="AD3" s="1089"/>
      <c r="AE3" s="1089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</row>
    <row r="4" spans="1:118" s="31" customFormat="1" ht="14.5">
      <c r="A4" s="1091" t="s">
        <v>5</v>
      </c>
      <c r="B4" s="1040" t="s">
        <v>27</v>
      </c>
      <c r="C4" s="1040"/>
      <c r="D4" s="1040"/>
      <c r="E4" s="1040"/>
      <c r="F4" s="1040"/>
      <c r="G4" s="1040"/>
      <c r="H4" s="1040"/>
      <c r="I4" s="1040"/>
      <c r="J4" s="1040"/>
      <c r="K4" s="1040"/>
      <c r="L4" s="1164" t="s">
        <v>63</v>
      </c>
      <c r="M4" s="1164"/>
      <c r="N4" s="1164"/>
      <c r="O4" s="1164"/>
      <c r="P4" s="1164"/>
      <c r="Q4" s="1164"/>
      <c r="R4" s="1164"/>
      <c r="S4" s="1164"/>
      <c r="T4" s="1164"/>
      <c r="U4" s="1164"/>
      <c r="V4" s="1164"/>
      <c r="W4" s="1164"/>
      <c r="X4" s="1164"/>
      <c r="Y4" s="1164"/>
      <c r="Z4" s="1164"/>
      <c r="AA4" s="1164"/>
      <c r="AB4" s="1164"/>
      <c r="AC4" s="1164"/>
      <c r="AD4" s="1164"/>
      <c r="AE4" s="1164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</row>
    <row r="5" spans="1:118" s="31" customFormat="1" ht="14.5">
      <c r="A5" s="1091"/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164" t="s">
        <v>306</v>
      </c>
      <c r="M5" s="1164"/>
      <c r="N5" s="1164"/>
      <c r="O5" s="1164"/>
      <c r="P5" s="1164"/>
      <c r="Q5" s="1164"/>
      <c r="R5" s="1164"/>
      <c r="S5" s="1164"/>
      <c r="T5" s="1164"/>
      <c r="U5" s="1164"/>
      <c r="V5" s="1164" t="s">
        <v>307</v>
      </c>
      <c r="W5" s="1164"/>
      <c r="X5" s="1164"/>
      <c r="Y5" s="1164"/>
      <c r="Z5" s="1164"/>
      <c r="AA5" s="1164"/>
      <c r="AB5" s="1164"/>
      <c r="AC5" s="1164"/>
      <c r="AD5" s="1164"/>
      <c r="AE5" s="1164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</row>
    <row r="6" spans="1:118" s="31" customFormat="1" ht="15" customHeight="1">
      <c r="A6" s="1091"/>
      <c r="B6" s="1040" t="s">
        <v>349</v>
      </c>
      <c r="C6" s="1040"/>
      <c r="D6" s="1040" t="s">
        <v>285</v>
      </c>
      <c r="E6" s="1040"/>
      <c r="F6" s="1040" t="s">
        <v>63</v>
      </c>
      <c r="G6" s="1040"/>
      <c r="H6" s="1040"/>
      <c r="I6" s="1040"/>
      <c r="J6" s="1040"/>
      <c r="K6" s="1040"/>
      <c r="L6" s="1040" t="s">
        <v>349</v>
      </c>
      <c r="M6" s="1040"/>
      <c r="N6" s="1040" t="s">
        <v>285</v>
      </c>
      <c r="O6" s="1040"/>
      <c r="P6" s="1040" t="s">
        <v>63</v>
      </c>
      <c r="Q6" s="1040"/>
      <c r="R6" s="1040"/>
      <c r="S6" s="1040"/>
      <c r="T6" s="1040"/>
      <c r="U6" s="1040"/>
      <c r="V6" s="1040" t="s">
        <v>349</v>
      </c>
      <c r="W6" s="1040"/>
      <c r="X6" s="1040" t="s">
        <v>285</v>
      </c>
      <c r="Y6" s="1040"/>
      <c r="Z6" s="1040" t="s">
        <v>63</v>
      </c>
      <c r="AA6" s="1040"/>
      <c r="AB6" s="1040"/>
      <c r="AC6" s="1040"/>
      <c r="AD6" s="1040"/>
      <c r="AE6" s="1040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1:118" s="31" customFormat="1" ht="46.5" customHeight="1">
      <c r="A7" s="1091"/>
      <c r="B7" s="1040"/>
      <c r="C7" s="1040"/>
      <c r="D7" s="1040"/>
      <c r="E7" s="1040"/>
      <c r="F7" s="1040" t="s">
        <v>346</v>
      </c>
      <c r="G7" s="1040"/>
      <c r="H7" s="1040" t="s">
        <v>347</v>
      </c>
      <c r="I7" s="1040"/>
      <c r="J7" s="1040" t="s">
        <v>348</v>
      </c>
      <c r="K7" s="1040"/>
      <c r="L7" s="1040"/>
      <c r="M7" s="1040"/>
      <c r="N7" s="1040"/>
      <c r="O7" s="1040"/>
      <c r="P7" s="1040" t="s">
        <v>346</v>
      </c>
      <c r="Q7" s="1040"/>
      <c r="R7" s="1040" t="s">
        <v>347</v>
      </c>
      <c r="S7" s="1040"/>
      <c r="T7" s="1040" t="s">
        <v>348</v>
      </c>
      <c r="U7" s="1040"/>
      <c r="V7" s="1040"/>
      <c r="W7" s="1040"/>
      <c r="X7" s="1040"/>
      <c r="Y7" s="1040"/>
      <c r="Z7" s="1040" t="s">
        <v>346</v>
      </c>
      <c r="AA7" s="1040"/>
      <c r="AB7" s="1040" t="s">
        <v>347</v>
      </c>
      <c r="AC7" s="1040"/>
      <c r="AD7" s="1040" t="s">
        <v>348</v>
      </c>
      <c r="AE7" s="1040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</row>
    <row r="8" spans="1:118" s="31" customFormat="1" ht="14.5">
      <c r="A8" s="1091"/>
      <c r="B8" s="300" t="s">
        <v>171</v>
      </c>
      <c r="C8" s="300" t="s">
        <v>172</v>
      </c>
      <c r="D8" s="300" t="s">
        <v>171</v>
      </c>
      <c r="E8" s="300" t="s">
        <v>172</v>
      </c>
      <c r="F8" s="300" t="s">
        <v>171</v>
      </c>
      <c r="G8" s="300" t="s">
        <v>172</v>
      </c>
      <c r="H8" s="300" t="s">
        <v>171</v>
      </c>
      <c r="I8" s="300" t="s">
        <v>172</v>
      </c>
      <c r="J8" s="300" t="s">
        <v>171</v>
      </c>
      <c r="K8" s="300" t="s">
        <v>172</v>
      </c>
      <c r="L8" s="300" t="s">
        <v>171</v>
      </c>
      <c r="M8" s="300" t="s">
        <v>172</v>
      </c>
      <c r="N8" s="300" t="s">
        <v>171</v>
      </c>
      <c r="O8" s="300" t="s">
        <v>172</v>
      </c>
      <c r="P8" s="300" t="s">
        <v>171</v>
      </c>
      <c r="Q8" s="300" t="s">
        <v>172</v>
      </c>
      <c r="R8" s="300" t="s">
        <v>171</v>
      </c>
      <c r="S8" s="300" t="s">
        <v>172</v>
      </c>
      <c r="T8" s="300" t="s">
        <v>171</v>
      </c>
      <c r="U8" s="300" t="s">
        <v>172</v>
      </c>
      <c r="V8" s="300" t="s">
        <v>171</v>
      </c>
      <c r="W8" s="300" t="s">
        <v>172</v>
      </c>
      <c r="X8" s="300" t="s">
        <v>171</v>
      </c>
      <c r="Y8" s="300" t="s">
        <v>172</v>
      </c>
      <c r="Z8" s="300" t="s">
        <v>171</v>
      </c>
      <c r="AA8" s="300" t="s">
        <v>172</v>
      </c>
      <c r="AB8" s="300" t="s">
        <v>171</v>
      </c>
      <c r="AC8" s="300" t="s">
        <v>172</v>
      </c>
      <c r="AD8" s="300" t="s">
        <v>171</v>
      </c>
      <c r="AE8" s="300" t="s">
        <v>172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</row>
    <row r="9" spans="1:118" s="31" customFormat="1" ht="15" thickBot="1">
      <c r="A9" s="1181"/>
      <c r="B9" s="1254" t="s">
        <v>43</v>
      </c>
      <c r="C9" s="1254"/>
      <c r="D9" s="1254"/>
      <c r="E9" s="1254"/>
      <c r="F9" s="1254"/>
      <c r="G9" s="1254"/>
      <c r="H9" s="1254"/>
      <c r="I9" s="1254"/>
      <c r="J9" s="1254"/>
      <c r="K9" s="1254"/>
      <c r="L9" s="1254" t="s">
        <v>43</v>
      </c>
      <c r="M9" s="1254"/>
      <c r="N9" s="1254"/>
      <c r="O9" s="1254"/>
      <c r="P9" s="1254"/>
      <c r="Q9" s="1254"/>
      <c r="R9" s="1254"/>
      <c r="S9" s="1254"/>
      <c r="T9" s="1254"/>
      <c r="U9" s="1254"/>
      <c r="V9" s="1254" t="s">
        <v>43</v>
      </c>
      <c r="W9" s="1254"/>
      <c r="X9" s="1254"/>
      <c r="Y9" s="1254"/>
      <c r="Z9" s="1254"/>
      <c r="AA9" s="1254"/>
      <c r="AB9" s="1254"/>
      <c r="AC9" s="1254"/>
      <c r="AD9" s="1254"/>
      <c r="AE9" s="1254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</row>
    <row r="10" spans="1:118" s="31" customFormat="1" ht="14.5">
      <c r="A10" s="610" t="s">
        <v>6</v>
      </c>
      <c r="B10" s="614" t="s">
        <v>296</v>
      </c>
      <c r="C10" s="615">
        <v>1.21</v>
      </c>
      <c r="D10" s="614" t="s">
        <v>223</v>
      </c>
      <c r="E10" s="615">
        <v>1.21</v>
      </c>
      <c r="F10" s="614">
        <v>9</v>
      </c>
      <c r="G10" s="615">
        <v>0.89</v>
      </c>
      <c r="H10" s="614">
        <v>7</v>
      </c>
      <c r="I10" s="615">
        <v>0.76</v>
      </c>
      <c r="J10" s="614">
        <v>3</v>
      </c>
      <c r="K10" s="615">
        <v>0.55000000000000004</v>
      </c>
      <c r="L10" s="614" t="s">
        <v>271</v>
      </c>
      <c r="M10" s="615">
        <v>1.54</v>
      </c>
      <c r="N10" s="614" t="s">
        <v>270</v>
      </c>
      <c r="O10" s="615">
        <v>1.54</v>
      </c>
      <c r="P10" s="614">
        <v>11</v>
      </c>
      <c r="Q10" s="615">
        <v>1.37</v>
      </c>
      <c r="R10" s="614">
        <v>7</v>
      </c>
      <c r="S10" s="615">
        <v>1.1599999999999999</v>
      </c>
      <c r="T10" s="614">
        <v>4</v>
      </c>
      <c r="U10" s="615">
        <v>0.83000000000000007</v>
      </c>
      <c r="V10" s="614" t="s">
        <v>299</v>
      </c>
      <c r="W10" s="615">
        <v>1.54</v>
      </c>
      <c r="X10" s="614" t="s">
        <v>241</v>
      </c>
      <c r="Y10" s="615">
        <v>1.54</v>
      </c>
      <c r="Z10" s="614">
        <v>8</v>
      </c>
      <c r="AA10" s="615">
        <v>1.1200000000000001</v>
      </c>
      <c r="AB10" s="614">
        <v>7</v>
      </c>
      <c r="AC10" s="615">
        <v>0.96</v>
      </c>
      <c r="AD10" s="614">
        <v>3</v>
      </c>
      <c r="AE10" s="615">
        <v>0.71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</row>
    <row r="11" spans="1:118" s="31" customFormat="1" ht="14.5">
      <c r="A11" s="611" t="s">
        <v>7</v>
      </c>
      <c r="B11" s="612" t="s">
        <v>299</v>
      </c>
      <c r="C11" s="364">
        <v>1.23</v>
      </c>
      <c r="D11" s="612" t="s">
        <v>241</v>
      </c>
      <c r="E11" s="364">
        <v>1.23</v>
      </c>
      <c r="F11" s="612">
        <v>9</v>
      </c>
      <c r="G11" s="364">
        <v>0.92</v>
      </c>
      <c r="H11" s="612">
        <v>6</v>
      </c>
      <c r="I11" s="364">
        <v>0.75</v>
      </c>
      <c r="J11" s="612">
        <v>3</v>
      </c>
      <c r="K11" s="364">
        <v>0.57000000000000006</v>
      </c>
      <c r="L11" s="612">
        <v>77</v>
      </c>
      <c r="M11" s="364">
        <v>1.53</v>
      </c>
      <c r="N11" s="612">
        <v>23</v>
      </c>
      <c r="O11" s="364">
        <v>1.53</v>
      </c>
      <c r="P11" s="612">
        <v>11</v>
      </c>
      <c r="Q11" s="364">
        <v>1.44</v>
      </c>
      <c r="R11" s="612">
        <v>9</v>
      </c>
      <c r="S11" s="364">
        <v>1.33</v>
      </c>
      <c r="T11" s="612">
        <v>3</v>
      </c>
      <c r="U11" s="364">
        <v>0.79</v>
      </c>
      <c r="V11" s="612" t="s">
        <v>295</v>
      </c>
      <c r="W11" s="364">
        <v>1.53</v>
      </c>
      <c r="X11" s="612" t="s">
        <v>231</v>
      </c>
      <c r="Y11" s="364">
        <v>1.53</v>
      </c>
      <c r="Z11" s="612">
        <v>8</v>
      </c>
      <c r="AA11" s="364">
        <v>1.1400000000000001</v>
      </c>
      <c r="AB11" s="612">
        <v>5</v>
      </c>
      <c r="AC11" s="364">
        <v>0.91</v>
      </c>
      <c r="AD11" s="612">
        <v>3</v>
      </c>
      <c r="AE11" s="364">
        <v>0.72</v>
      </c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</row>
    <row r="12" spans="1:118" s="31" customFormat="1" ht="14.5">
      <c r="A12" s="610" t="s">
        <v>8</v>
      </c>
      <c r="B12" s="614" t="s">
        <v>298</v>
      </c>
      <c r="C12" s="615">
        <v>1.3900000000000001</v>
      </c>
      <c r="D12" s="614" t="s">
        <v>224</v>
      </c>
      <c r="E12" s="615">
        <v>1.3900000000000001</v>
      </c>
      <c r="F12" s="614">
        <v>8</v>
      </c>
      <c r="G12" s="615">
        <v>0.91</v>
      </c>
      <c r="H12" s="614">
        <v>12</v>
      </c>
      <c r="I12" s="615">
        <v>1</v>
      </c>
      <c r="J12" s="614">
        <v>3</v>
      </c>
      <c r="K12" s="615">
        <v>0.52</v>
      </c>
      <c r="L12" s="614" t="s">
        <v>292</v>
      </c>
      <c r="M12" s="615">
        <v>1.83</v>
      </c>
      <c r="N12" s="614" t="s">
        <v>235</v>
      </c>
      <c r="O12" s="615">
        <v>1.83</v>
      </c>
      <c r="P12" s="614">
        <v>8</v>
      </c>
      <c r="Q12" s="615">
        <v>1.23</v>
      </c>
      <c r="R12" s="614">
        <v>15</v>
      </c>
      <c r="S12" s="615">
        <v>1.56</v>
      </c>
      <c r="T12" s="614">
        <v>3</v>
      </c>
      <c r="U12" s="615">
        <v>0.91</v>
      </c>
      <c r="V12" s="614" t="s">
        <v>293</v>
      </c>
      <c r="W12" s="615">
        <v>1.83</v>
      </c>
      <c r="X12" s="614" t="s">
        <v>191</v>
      </c>
      <c r="Y12" s="615">
        <v>1.83</v>
      </c>
      <c r="Z12" s="614">
        <v>8</v>
      </c>
      <c r="AA12" s="615">
        <v>1.23</v>
      </c>
      <c r="AB12" s="614">
        <v>11</v>
      </c>
      <c r="AC12" s="615">
        <v>1.27</v>
      </c>
      <c r="AD12" s="614">
        <v>3</v>
      </c>
      <c r="AE12" s="615">
        <v>0.63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</row>
    <row r="13" spans="1:118" s="31" customFormat="1" ht="14.5">
      <c r="A13" s="611" t="s">
        <v>9</v>
      </c>
      <c r="B13" s="612" t="s">
        <v>253</v>
      </c>
      <c r="C13" s="364">
        <v>1.41</v>
      </c>
      <c r="D13" s="612" t="s">
        <v>247</v>
      </c>
      <c r="E13" s="364">
        <v>1.41</v>
      </c>
      <c r="F13" s="612">
        <v>20</v>
      </c>
      <c r="G13" s="364">
        <v>1.18</v>
      </c>
      <c r="H13" s="612">
        <v>8</v>
      </c>
      <c r="I13" s="364">
        <v>0.8</v>
      </c>
      <c r="J13" s="612">
        <v>6</v>
      </c>
      <c r="K13" s="364">
        <v>0.67</v>
      </c>
      <c r="L13" s="612" t="s">
        <v>238</v>
      </c>
      <c r="M13" s="364">
        <v>1.8800000000000001</v>
      </c>
      <c r="N13" s="612" t="s">
        <v>288</v>
      </c>
      <c r="O13" s="364">
        <v>1.8800000000000001</v>
      </c>
      <c r="P13" s="612">
        <v>24</v>
      </c>
      <c r="Q13" s="364">
        <v>1.76</v>
      </c>
      <c r="R13" s="612">
        <v>7</v>
      </c>
      <c r="S13" s="364">
        <v>1.07</v>
      </c>
      <c r="T13" s="612">
        <v>5</v>
      </c>
      <c r="U13" s="364">
        <v>0.89</v>
      </c>
      <c r="V13" s="612" t="s">
        <v>291</v>
      </c>
      <c r="W13" s="364">
        <v>1.8800000000000001</v>
      </c>
      <c r="X13" s="612" t="s">
        <v>189</v>
      </c>
      <c r="Y13" s="364">
        <v>1.8800000000000001</v>
      </c>
      <c r="Z13" s="612">
        <v>19</v>
      </c>
      <c r="AA13" s="364">
        <v>1.53</v>
      </c>
      <c r="AB13" s="612">
        <v>8</v>
      </c>
      <c r="AC13" s="364">
        <v>1.07</v>
      </c>
      <c r="AD13" s="612">
        <v>6</v>
      </c>
      <c r="AE13" s="364">
        <v>0.9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</row>
    <row r="14" spans="1:118" s="31" customFormat="1" ht="14.5">
      <c r="A14" s="610" t="s">
        <v>10</v>
      </c>
      <c r="B14" s="614">
        <v>86</v>
      </c>
      <c r="C14" s="615">
        <v>1.27</v>
      </c>
      <c r="D14" s="614">
        <v>14</v>
      </c>
      <c r="E14" s="615">
        <v>1.27</v>
      </c>
      <c r="F14" s="614">
        <v>7</v>
      </c>
      <c r="G14" s="615">
        <v>0.98</v>
      </c>
      <c r="H14" s="614">
        <v>5</v>
      </c>
      <c r="I14" s="615">
        <v>0.8</v>
      </c>
      <c r="J14" s="614">
        <v>1</v>
      </c>
      <c r="K14" s="615">
        <v>0.41000000000000003</v>
      </c>
      <c r="L14" s="614">
        <v>86</v>
      </c>
      <c r="M14" s="615">
        <v>1.62</v>
      </c>
      <c r="N14" s="614">
        <v>14</v>
      </c>
      <c r="O14" s="615">
        <v>1.62</v>
      </c>
      <c r="P14" s="614">
        <v>8</v>
      </c>
      <c r="Q14" s="615">
        <v>1.57</v>
      </c>
      <c r="R14" s="614">
        <v>4</v>
      </c>
      <c r="S14" s="615">
        <v>1.17</v>
      </c>
      <c r="T14" s="614">
        <v>1</v>
      </c>
      <c r="U14" s="615">
        <v>0.53</v>
      </c>
      <c r="V14" s="614">
        <v>87</v>
      </c>
      <c r="W14" s="615">
        <v>1.62</v>
      </c>
      <c r="X14" s="614">
        <v>13</v>
      </c>
      <c r="Y14" s="615">
        <v>1.62</v>
      </c>
      <c r="Z14" s="614">
        <v>6</v>
      </c>
      <c r="AA14" s="615">
        <v>1.22</v>
      </c>
      <c r="AB14" s="614">
        <v>6</v>
      </c>
      <c r="AC14" s="615">
        <v>1.03</v>
      </c>
      <c r="AD14" s="614">
        <v>2</v>
      </c>
      <c r="AE14" s="615">
        <v>0.53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</row>
    <row r="15" spans="1:118" s="31" customFormat="1" ht="14.5">
      <c r="A15" s="611" t="s">
        <v>11</v>
      </c>
      <c r="B15" s="612" t="s">
        <v>297</v>
      </c>
      <c r="C15" s="364">
        <v>1.1000000000000001</v>
      </c>
      <c r="D15" s="612" t="s">
        <v>242</v>
      </c>
      <c r="E15" s="364">
        <v>1.1000000000000001</v>
      </c>
      <c r="F15" s="612">
        <v>5</v>
      </c>
      <c r="G15" s="364">
        <v>0.61</v>
      </c>
      <c r="H15" s="612">
        <v>10</v>
      </c>
      <c r="I15" s="364">
        <v>0.88</v>
      </c>
      <c r="J15" s="612">
        <v>2</v>
      </c>
      <c r="K15" s="364">
        <v>0.4</v>
      </c>
      <c r="L15" s="612">
        <v>84</v>
      </c>
      <c r="M15" s="364">
        <v>1.48</v>
      </c>
      <c r="N15" s="612">
        <v>16</v>
      </c>
      <c r="O15" s="364">
        <v>1.48</v>
      </c>
      <c r="P15" s="612">
        <v>4</v>
      </c>
      <c r="Q15" s="364">
        <v>0.79</v>
      </c>
      <c r="R15" s="612">
        <v>10</v>
      </c>
      <c r="S15" s="364">
        <v>1.19</v>
      </c>
      <c r="T15" s="612">
        <v>2</v>
      </c>
      <c r="U15" s="364">
        <v>0.65</v>
      </c>
      <c r="V15" s="612" t="s">
        <v>297</v>
      </c>
      <c r="W15" s="364">
        <v>1.48</v>
      </c>
      <c r="X15" s="612" t="s">
        <v>242</v>
      </c>
      <c r="Y15" s="364">
        <v>1.48</v>
      </c>
      <c r="Z15" s="612">
        <v>5</v>
      </c>
      <c r="AA15" s="364">
        <v>0.83000000000000007</v>
      </c>
      <c r="AB15" s="612">
        <v>10</v>
      </c>
      <c r="AC15" s="364">
        <v>1.19</v>
      </c>
      <c r="AD15" s="612">
        <v>1</v>
      </c>
      <c r="AE15" s="364">
        <v>0.5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</row>
    <row r="16" spans="1:118" s="31" customFormat="1" ht="14.5">
      <c r="A16" s="610" t="s">
        <v>12</v>
      </c>
      <c r="B16" s="614" t="s">
        <v>289</v>
      </c>
      <c r="C16" s="615">
        <v>1.28</v>
      </c>
      <c r="D16" s="614" t="s">
        <v>264</v>
      </c>
      <c r="E16" s="615">
        <v>1.28</v>
      </c>
      <c r="F16" s="614">
        <v>7</v>
      </c>
      <c r="G16" s="615">
        <v>0.81</v>
      </c>
      <c r="H16" s="614">
        <v>10</v>
      </c>
      <c r="I16" s="615">
        <v>0.97</v>
      </c>
      <c r="J16" s="614">
        <v>3</v>
      </c>
      <c r="K16" s="615">
        <v>0.51</v>
      </c>
      <c r="L16" s="614" t="s">
        <v>293</v>
      </c>
      <c r="M16" s="615">
        <v>1.62</v>
      </c>
      <c r="N16" s="614" t="s">
        <v>191</v>
      </c>
      <c r="O16" s="615">
        <v>1.62</v>
      </c>
      <c r="P16" s="614">
        <v>8</v>
      </c>
      <c r="Q16" s="615">
        <v>1.27</v>
      </c>
      <c r="R16" s="614">
        <v>11</v>
      </c>
      <c r="S16" s="615">
        <v>1.44</v>
      </c>
      <c r="T16" s="614">
        <v>2</v>
      </c>
      <c r="U16" s="615">
        <v>0.68</v>
      </c>
      <c r="V16" s="614" t="s">
        <v>296</v>
      </c>
      <c r="W16" s="615">
        <v>1.62</v>
      </c>
      <c r="X16" s="614" t="s">
        <v>223</v>
      </c>
      <c r="Y16" s="615">
        <v>1.62</v>
      </c>
      <c r="Z16" s="614">
        <v>7</v>
      </c>
      <c r="AA16" s="615">
        <v>1.02</v>
      </c>
      <c r="AB16" s="614">
        <v>10</v>
      </c>
      <c r="AC16" s="615">
        <v>1.23</v>
      </c>
      <c r="AD16" s="614">
        <v>3</v>
      </c>
      <c r="AE16" s="615">
        <v>0.66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</row>
    <row r="17" spans="1:118" s="31" customFormat="1" ht="14.5">
      <c r="A17" s="611" t="s">
        <v>21</v>
      </c>
      <c r="B17" s="612" t="s">
        <v>239</v>
      </c>
      <c r="C17" s="364">
        <v>1.49</v>
      </c>
      <c r="D17" s="612" t="s">
        <v>233</v>
      </c>
      <c r="E17" s="364">
        <v>1.49</v>
      </c>
      <c r="F17" s="612">
        <v>23</v>
      </c>
      <c r="G17" s="364">
        <v>1.27</v>
      </c>
      <c r="H17" s="612">
        <v>9</v>
      </c>
      <c r="I17" s="364">
        <v>0.86</v>
      </c>
      <c r="J17" s="612">
        <v>5</v>
      </c>
      <c r="K17" s="364">
        <v>0.64</v>
      </c>
      <c r="L17" s="612">
        <v>59</v>
      </c>
      <c r="M17" s="364">
        <v>1.97</v>
      </c>
      <c r="N17" s="612">
        <v>41</v>
      </c>
      <c r="O17" s="364">
        <v>1.97</v>
      </c>
      <c r="P17" s="612">
        <v>26</v>
      </c>
      <c r="Q17" s="364">
        <v>1.8</v>
      </c>
      <c r="R17" s="612">
        <v>9</v>
      </c>
      <c r="S17" s="364">
        <v>1.1599999999999999</v>
      </c>
      <c r="T17" s="612">
        <v>6</v>
      </c>
      <c r="U17" s="364">
        <v>0.99</v>
      </c>
      <c r="V17" s="612" t="s">
        <v>260</v>
      </c>
      <c r="W17" s="364">
        <v>1.97</v>
      </c>
      <c r="X17" s="612" t="s">
        <v>266</v>
      </c>
      <c r="Y17" s="364">
        <v>1.97</v>
      </c>
      <c r="Z17" s="612">
        <v>21</v>
      </c>
      <c r="AA17" s="364">
        <v>1.67</v>
      </c>
      <c r="AB17" s="612">
        <v>9</v>
      </c>
      <c r="AC17" s="364">
        <v>1.1400000000000001</v>
      </c>
      <c r="AD17" s="612">
        <v>4</v>
      </c>
      <c r="AE17" s="364">
        <v>0.82000000000000006</v>
      </c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</row>
    <row r="18" spans="1:118" s="31" customFormat="1" ht="14.5">
      <c r="A18" s="610" t="s">
        <v>13</v>
      </c>
      <c r="B18" s="614" t="s">
        <v>295</v>
      </c>
      <c r="C18" s="615">
        <v>1.1000000000000001</v>
      </c>
      <c r="D18" s="614" t="s">
        <v>231</v>
      </c>
      <c r="E18" s="615">
        <v>1.1000000000000001</v>
      </c>
      <c r="F18" s="614">
        <v>9</v>
      </c>
      <c r="G18" s="615">
        <v>0.84</v>
      </c>
      <c r="H18" s="614">
        <v>6</v>
      </c>
      <c r="I18" s="615">
        <v>0.67</v>
      </c>
      <c r="J18" s="614">
        <v>2</v>
      </c>
      <c r="K18" s="615">
        <v>0.43</v>
      </c>
      <c r="L18" s="614">
        <v>77</v>
      </c>
      <c r="M18" s="615">
        <v>1.35</v>
      </c>
      <c r="N18" s="614">
        <v>23</v>
      </c>
      <c r="O18" s="615">
        <v>1.35</v>
      </c>
      <c r="P18" s="614">
        <v>13</v>
      </c>
      <c r="Q18" s="615">
        <v>1.44</v>
      </c>
      <c r="R18" s="614">
        <v>7</v>
      </c>
      <c r="S18" s="615">
        <v>1.1100000000000001</v>
      </c>
      <c r="T18" s="614">
        <v>3</v>
      </c>
      <c r="U18" s="615">
        <v>0.73</v>
      </c>
      <c r="V18" s="614" t="s">
        <v>294</v>
      </c>
      <c r="W18" s="615">
        <v>1.35</v>
      </c>
      <c r="X18" s="614" t="s">
        <v>212</v>
      </c>
      <c r="Y18" s="615">
        <v>1.35</v>
      </c>
      <c r="Z18" s="614">
        <v>8</v>
      </c>
      <c r="AA18" s="615">
        <v>1.03</v>
      </c>
      <c r="AB18" s="614">
        <v>5</v>
      </c>
      <c r="AC18" s="615">
        <v>0.83000000000000007</v>
      </c>
      <c r="AD18" s="614">
        <v>2</v>
      </c>
      <c r="AE18" s="615">
        <v>0.52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</row>
    <row r="19" spans="1:118" s="31" customFormat="1" ht="14.5">
      <c r="A19" s="611" t="s">
        <v>14</v>
      </c>
      <c r="B19" s="612" t="s">
        <v>271</v>
      </c>
      <c r="C19" s="364">
        <v>1.34</v>
      </c>
      <c r="D19" s="612" t="s">
        <v>270</v>
      </c>
      <c r="E19" s="364">
        <v>1.34</v>
      </c>
      <c r="F19" s="612">
        <v>12</v>
      </c>
      <c r="G19" s="364">
        <v>1.04</v>
      </c>
      <c r="H19" s="612">
        <v>7</v>
      </c>
      <c r="I19" s="364">
        <v>0.83000000000000007</v>
      </c>
      <c r="J19" s="612">
        <v>3</v>
      </c>
      <c r="K19" s="364">
        <v>0.56000000000000005</v>
      </c>
      <c r="L19" s="612" t="s">
        <v>286</v>
      </c>
      <c r="M19" s="364">
        <v>1.69</v>
      </c>
      <c r="N19" s="612" t="s">
        <v>234</v>
      </c>
      <c r="O19" s="364">
        <v>1.69</v>
      </c>
      <c r="P19" s="612">
        <v>15</v>
      </c>
      <c r="Q19" s="364">
        <v>1.74</v>
      </c>
      <c r="R19" s="612">
        <v>8</v>
      </c>
      <c r="S19" s="364">
        <v>1.27</v>
      </c>
      <c r="T19" s="612">
        <v>2</v>
      </c>
      <c r="U19" s="364">
        <v>0.75</v>
      </c>
      <c r="V19" s="612" t="s">
        <v>293</v>
      </c>
      <c r="W19" s="364">
        <v>1.69</v>
      </c>
      <c r="X19" s="612" t="s">
        <v>191</v>
      </c>
      <c r="Y19" s="364">
        <v>1.69</v>
      </c>
      <c r="Z19" s="612">
        <v>10</v>
      </c>
      <c r="AA19" s="364">
        <v>1.28</v>
      </c>
      <c r="AB19" s="612">
        <v>7</v>
      </c>
      <c r="AC19" s="364">
        <v>1.06</v>
      </c>
      <c r="AD19" s="612">
        <v>3</v>
      </c>
      <c r="AE19" s="364">
        <v>0.73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</row>
    <row r="20" spans="1:118" s="31" customFormat="1" ht="14.5">
      <c r="A20" s="610" t="s">
        <v>15</v>
      </c>
      <c r="B20" s="614" t="s">
        <v>289</v>
      </c>
      <c r="C20" s="615">
        <v>1.32</v>
      </c>
      <c r="D20" s="614" t="s">
        <v>264</v>
      </c>
      <c r="E20" s="615">
        <v>1.32</v>
      </c>
      <c r="F20" s="614">
        <v>8</v>
      </c>
      <c r="G20" s="615">
        <v>0.88</v>
      </c>
      <c r="H20" s="614">
        <v>9</v>
      </c>
      <c r="I20" s="615">
        <v>0.94000000000000006</v>
      </c>
      <c r="J20" s="614">
        <v>3</v>
      </c>
      <c r="K20" s="615">
        <v>0.59</v>
      </c>
      <c r="L20" s="614" t="s">
        <v>293</v>
      </c>
      <c r="M20" s="615">
        <v>1.6600000000000001</v>
      </c>
      <c r="N20" s="614" t="s">
        <v>191</v>
      </c>
      <c r="O20" s="615">
        <v>1.6600000000000001</v>
      </c>
      <c r="P20" s="614">
        <v>11</v>
      </c>
      <c r="Q20" s="615">
        <v>1.59</v>
      </c>
      <c r="R20" s="614">
        <v>8</v>
      </c>
      <c r="S20" s="615">
        <v>1.37</v>
      </c>
      <c r="T20" s="614">
        <v>2</v>
      </c>
      <c r="U20" s="615">
        <v>0.74</v>
      </c>
      <c r="V20" s="614" t="s">
        <v>289</v>
      </c>
      <c r="W20" s="615">
        <v>1.6600000000000001</v>
      </c>
      <c r="X20" s="614" t="s">
        <v>264</v>
      </c>
      <c r="Y20" s="615">
        <v>1.6600000000000001</v>
      </c>
      <c r="Z20" s="614">
        <v>7</v>
      </c>
      <c r="AA20" s="615">
        <v>1.06</v>
      </c>
      <c r="AB20" s="614">
        <v>10</v>
      </c>
      <c r="AC20" s="615">
        <v>1.21</v>
      </c>
      <c r="AD20" s="614">
        <v>4</v>
      </c>
      <c r="AE20" s="615">
        <v>0.77</v>
      </c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</row>
    <row r="21" spans="1:118" s="31" customFormat="1" ht="14.5">
      <c r="A21" s="611" t="s">
        <v>16</v>
      </c>
      <c r="B21" s="612" t="s">
        <v>292</v>
      </c>
      <c r="C21" s="364">
        <v>1.55</v>
      </c>
      <c r="D21" s="612" t="s">
        <v>235</v>
      </c>
      <c r="E21" s="364">
        <v>1.55</v>
      </c>
      <c r="F21" s="612">
        <v>14</v>
      </c>
      <c r="G21" s="364">
        <v>1.26</v>
      </c>
      <c r="H21" s="612">
        <v>7</v>
      </c>
      <c r="I21" s="364">
        <v>0.87</v>
      </c>
      <c r="J21" s="612">
        <v>5</v>
      </c>
      <c r="K21" s="364">
        <v>0.73</v>
      </c>
      <c r="L21" s="612">
        <v>73</v>
      </c>
      <c r="M21" s="364">
        <v>1.97</v>
      </c>
      <c r="N21" s="612">
        <v>27</v>
      </c>
      <c r="O21" s="364">
        <v>1.97</v>
      </c>
      <c r="P21" s="612">
        <v>15</v>
      </c>
      <c r="Q21" s="364">
        <v>1.8900000000000001</v>
      </c>
      <c r="R21" s="612">
        <v>6</v>
      </c>
      <c r="S21" s="364">
        <v>1.25</v>
      </c>
      <c r="T21" s="612">
        <v>5</v>
      </c>
      <c r="U21" s="364">
        <v>1.1400000000000001</v>
      </c>
      <c r="V21" s="612" t="s">
        <v>286</v>
      </c>
      <c r="W21" s="364">
        <v>1.97</v>
      </c>
      <c r="X21" s="612" t="s">
        <v>234</v>
      </c>
      <c r="Y21" s="364">
        <v>1.97</v>
      </c>
      <c r="Z21" s="612">
        <v>14</v>
      </c>
      <c r="AA21" s="364">
        <v>1.59</v>
      </c>
      <c r="AB21" s="612">
        <v>7</v>
      </c>
      <c r="AC21" s="364">
        <v>1.1100000000000001</v>
      </c>
      <c r="AD21" s="612">
        <v>5</v>
      </c>
      <c r="AE21" s="364">
        <v>0.92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</row>
    <row r="22" spans="1:118" s="31" customFormat="1" ht="14.5">
      <c r="A22" s="610" t="s">
        <v>17</v>
      </c>
      <c r="B22" s="614" t="s">
        <v>291</v>
      </c>
      <c r="C22" s="615">
        <v>1.37</v>
      </c>
      <c r="D22" s="614" t="s">
        <v>189</v>
      </c>
      <c r="E22" s="615">
        <v>1.37</v>
      </c>
      <c r="F22" s="614">
        <v>22</v>
      </c>
      <c r="G22" s="615">
        <v>1.2</v>
      </c>
      <c r="H22" s="614">
        <v>7</v>
      </c>
      <c r="I22" s="615">
        <v>0.73</v>
      </c>
      <c r="J22" s="614">
        <v>5</v>
      </c>
      <c r="K22" s="615">
        <v>0.61</v>
      </c>
      <c r="L22" s="614">
        <v>66</v>
      </c>
      <c r="M22" s="615">
        <v>1.8</v>
      </c>
      <c r="N22" s="614">
        <v>34</v>
      </c>
      <c r="O22" s="615">
        <v>1.8</v>
      </c>
      <c r="P22" s="614">
        <v>23</v>
      </c>
      <c r="Q22" s="615">
        <v>1.6600000000000001</v>
      </c>
      <c r="R22" s="614">
        <v>5</v>
      </c>
      <c r="S22" s="615">
        <v>0.88</v>
      </c>
      <c r="T22" s="614">
        <v>5</v>
      </c>
      <c r="U22" s="615">
        <v>0.85</v>
      </c>
      <c r="V22" s="614" t="s">
        <v>291</v>
      </c>
      <c r="W22" s="615">
        <v>1.8</v>
      </c>
      <c r="X22" s="614" t="s">
        <v>189</v>
      </c>
      <c r="Y22" s="615">
        <v>1.8</v>
      </c>
      <c r="Z22" s="614">
        <v>21</v>
      </c>
      <c r="AA22" s="615">
        <v>1.56</v>
      </c>
      <c r="AB22" s="614">
        <v>7</v>
      </c>
      <c r="AC22" s="615">
        <v>0.97</v>
      </c>
      <c r="AD22" s="614">
        <v>4</v>
      </c>
      <c r="AE22" s="615">
        <v>0.79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</row>
    <row r="23" spans="1:118" s="31" customFormat="1" ht="14.5">
      <c r="A23" s="611" t="s">
        <v>18</v>
      </c>
      <c r="B23" s="612" t="s">
        <v>290</v>
      </c>
      <c r="C23" s="364">
        <v>1.54</v>
      </c>
      <c r="D23" s="612" t="s">
        <v>275</v>
      </c>
      <c r="E23" s="364">
        <v>1.54</v>
      </c>
      <c r="F23" s="612">
        <v>29</v>
      </c>
      <c r="G23" s="364">
        <v>1.4000000000000001</v>
      </c>
      <c r="H23" s="612">
        <v>6</v>
      </c>
      <c r="I23" s="364">
        <v>0.77</v>
      </c>
      <c r="J23" s="612">
        <v>6</v>
      </c>
      <c r="K23" s="364">
        <v>0.71</v>
      </c>
      <c r="L23" s="612" t="s">
        <v>221</v>
      </c>
      <c r="M23" s="364">
        <v>2.0699999999999998</v>
      </c>
      <c r="N23" s="612" t="s">
        <v>262</v>
      </c>
      <c r="O23" s="364">
        <v>2.0699999999999998</v>
      </c>
      <c r="P23" s="612">
        <v>31</v>
      </c>
      <c r="Q23" s="364">
        <v>1.93</v>
      </c>
      <c r="R23" s="612">
        <v>3</v>
      </c>
      <c r="S23" s="364">
        <v>0.68</v>
      </c>
      <c r="T23" s="612">
        <v>7</v>
      </c>
      <c r="U23" s="364">
        <v>1.07</v>
      </c>
      <c r="V23" s="612" t="s">
        <v>290</v>
      </c>
      <c r="W23" s="364">
        <v>2.0699999999999998</v>
      </c>
      <c r="X23" s="612" t="s">
        <v>275</v>
      </c>
      <c r="Y23" s="364">
        <v>2.0699999999999998</v>
      </c>
      <c r="Z23" s="612">
        <v>28</v>
      </c>
      <c r="AA23" s="364">
        <v>1.86</v>
      </c>
      <c r="AB23" s="612">
        <v>8</v>
      </c>
      <c r="AC23" s="364">
        <v>1.1100000000000001</v>
      </c>
      <c r="AD23" s="612">
        <v>6</v>
      </c>
      <c r="AE23" s="364">
        <v>0.91</v>
      </c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</row>
    <row r="24" spans="1:118" s="31" customFormat="1" ht="14.5">
      <c r="A24" s="610" t="s">
        <v>19</v>
      </c>
      <c r="B24" s="614" t="s">
        <v>289</v>
      </c>
      <c r="C24" s="615">
        <v>1.27</v>
      </c>
      <c r="D24" s="614" t="s">
        <v>264</v>
      </c>
      <c r="E24" s="615">
        <v>1.27</v>
      </c>
      <c r="F24" s="614">
        <v>11</v>
      </c>
      <c r="G24" s="615">
        <v>0.97</v>
      </c>
      <c r="H24" s="614">
        <v>6</v>
      </c>
      <c r="I24" s="615">
        <v>0.75</v>
      </c>
      <c r="J24" s="614">
        <v>3</v>
      </c>
      <c r="K24" s="615">
        <v>0.53</v>
      </c>
      <c r="L24" s="614" t="s">
        <v>271</v>
      </c>
      <c r="M24" s="615">
        <v>1.6400000000000001</v>
      </c>
      <c r="N24" s="614" t="s">
        <v>270</v>
      </c>
      <c r="O24" s="615">
        <v>1.6400000000000001</v>
      </c>
      <c r="P24" s="614">
        <v>14</v>
      </c>
      <c r="Q24" s="615">
        <v>1.47</v>
      </c>
      <c r="R24" s="614">
        <v>5</v>
      </c>
      <c r="S24" s="615">
        <v>0.9</v>
      </c>
      <c r="T24" s="614">
        <v>3</v>
      </c>
      <c r="U24" s="615">
        <v>0.70000000000000007</v>
      </c>
      <c r="V24" s="614" t="s">
        <v>289</v>
      </c>
      <c r="W24" s="615">
        <v>1.6400000000000001</v>
      </c>
      <c r="X24" s="614" t="s">
        <v>264</v>
      </c>
      <c r="Y24" s="615">
        <v>1.6400000000000001</v>
      </c>
      <c r="Z24" s="614">
        <v>9</v>
      </c>
      <c r="AA24" s="615">
        <v>1.23</v>
      </c>
      <c r="AB24" s="614">
        <v>7</v>
      </c>
      <c r="AC24" s="615">
        <v>0.99</v>
      </c>
      <c r="AD24" s="614">
        <v>3</v>
      </c>
      <c r="AE24" s="615">
        <v>0.69000000000000006</v>
      </c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</row>
    <row r="25" spans="1:118" s="31" customFormat="1" ht="15" thickBot="1">
      <c r="A25" s="611" t="s">
        <v>20</v>
      </c>
      <c r="B25" s="612" t="s">
        <v>220</v>
      </c>
      <c r="C25" s="364">
        <v>1.5</v>
      </c>
      <c r="D25" s="612" t="s">
        <v>265</v>
      </c>
      <c r="E25" s="364">
        <v>1.5</v>
      </c>
      <c r="F25" s="612">
        <v>29</v>
      </c>
      <c r="G25" s="364">
        <v>1.3900000000000001</v>
      </c>
      <c r="H25" s="612">
        <v>6</v>
      </c>
      <c r="I25" s="364">
        <v>0.75</v>
      </c>
      <c r="J25" s="612">
        <v>4</v>
      </c>
      <c r="K25" s="364">
        <v>0.55000000000000004</v>
      </c>
      <c r="L25" s="612" t="s">
        <v>220</v>
      </c>
      <c r="M25" s="364">
        <v>2</v>
      </c>
      <c r="N25" s="612" t="s">
        <v>265</v>
      </c>
      <c r="O25" s="364">
        <v>2</v>
      </c>
      <c r="P25" s="612">
        <v>29</v>
      </c>
      <c r="Q25" s="364">
        <v>1.86</v>
      </c>
      <c r="R25" s="612">
        <v>4</v>
      </c>
      <c r="S25" s="364">
        <v>0.84</v>
      </c>
      <c r="T25" s="612">
        <v>4</v>
      </c>
      <c r="U25" s="364">
        <v>0.82000000000000006</v>
      </c>
      <c r="V25" s="612" t="s">
        <v>220</v>
      </c>
      <c r="W25" s="364">
        <v>2</v>
      </c>
      <c r="X25" s="612" t="s">
        <v>265</v>
      </c>
      <c r="Y25" s="364">
        <v>2</v>
      </c>
      <c r="Z25" s="612">
        <v>29</v>
      </c>
      <c r="AA25" s="364">
        <v>1.85</v>
      </c>
      <c r="AB25" s="612">
        <v>7</v>
      </c>
      <c r="AC25" s="364">
        <v>1.03</v>
      </c>
      <c r="AD25" s="612">
        <v>3</v>
      </c>
      <c r="AE25" s="364">
        <v>0.71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</row>
    <row r="26" spans="1:118" s="31" customFormat="1" ht="14.5">
      <c r="A26" s="617" t="s">
        <v>26</v>
      </c>
      <c r="B26" s="618" t="s">
        <v>289</v>
      </c>
      <c r="C26" s="369">
        <v>0.52</v>
      </c>
      <c r="D26" s="618" t="s">
        <v>264</v>
      </c>
      <c r="E26" s="369">
        <v>0.52</v>
      </c>
      <c r="F26" s="618">
        <v>10</v>
      </c>
      <c r="G26" s="369">
        <v>0.39</v>
      </c>
      <c r="H26" s="618">
        <v>7</v>
      </c>
      <c r="I26" s="369">
        <v>0.33</v>
      </c>
      <c r="J26" s="618">
        <v>3</v>
      </c>
      <c r="K26" s="369">
        <v>0.22</v>
      </c>
      <c r="L26" s="618" t="s">
        <v>298</v>
      </c>
      <c r="M26" s="369">
        <v>0.65</v>
      </c>
      <c r="N26" s="618" t="s">
        <v>224</v>
      </c>
      <c r="O26" s="369">
        <v>0.65</v>
      </c>
      <c r="P26" s="618">
        <v>12</v>
      </c>
      <c r="Q26" s="369">
        <v>0.63</v>
      </c>
      <c r="R26" s="618">
        <v>8</v>
      </c>
      <c r="S26" s="369">
        <v>0.51</v>
      </c>
      <c r="T26" s="618">
        <v>3</v>
      </c>
      <c r="U26" s="369">
        <v>0.31</v>
      </c>
      <c r="V26" s="618" t="s">
        <v>296</v>
      </c>
      <c r="W26" s="369">
        <v>0.65</v>
      </c>
      <c r="X26" s="618" t="s">
        <v>223</v>
      </c>
      <c r="Y26" s="369">
        <v>0.65</v>
      </c>
      <c r="Z26" s="618">
        <v>9</v>
      </c>
      <c r="AA26" s="369">
        <v>0.49</v>
      </c>
      <c r="AB26" s="618">
        <v>7</v>
      </c>
      <c r="AC26" s="369">
        <v>0.41000000000000003</v>
      </c>
      <c r="AD26" s="618">
        <v>3</v>
      </c>
      <c r="AE26" s="369">
        <v>0.28999999999999998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</row>
    <row r="27" spans="1:118" s="31" customFormat="1" ht="14.5">
      <c r="A27" s="619" t="s">
        <v>25</v>
      </c>
      <c r="B27" s="620" t="s">
        <v>267</v>
      </c>
      <c r="C27" s="374">
        <v>0.64</v>
      </c>
      <c r="D27" s="620" t="s">
        <v>256</v>
      </c>
      <c r="E27" s="374">
        <v>0.64</v>
      </c>
      <c r="F27" s="620">
        <v>20</v>
      </c>
      <c r="G27" s="374">
        <v>0.52</v>
      </c>
      <c r="H27" s="620">
        <v>8</v>
      </c>
      <c r="I27" s="374">
        <v>0.37</v>
      </c>
      <c r="J27" s="620">
        <v>4</v>
      </c>
      <c r="K27" s="374">
        <v>0.26</v>
      </c>
      <c r="L27" s="620" t="s">
        <v>253</v>
      </c>
      <c r="M27" s="374">
        <v>0.84</v>
      </c>
      <c r="N27" s="620" t="s">
        <v>247</v>
      </c>
      <c r="O27" s="374">
        <v>0.84</v>
      </c>
      <c r="P27" s="620">
        <v>21</v>
      </c>
      <c r="Q27" s="374">
        <v>0.72</v>
      </c>
      <c r="R27" s="620">
        <v>8</v>
      </c>
      <c r="S27" s="374">
        <v>0.54</v>
      </c>
      <c r="T27" s="620">
        <v>5</v>
      </c>
      <c r="U27" s="374">
        <v>0.4</v>
      </c>
      <c r="V27" s="620" t="s">
        <v>267</v>
      </c>
      <c r="W27" s="374">
        <v>0.84</v>
      </c>
      <c r="X27" s="620" t="s">
        <v>256</v>
      </c>
      <c r="Y27" s="374">
        <v>0.84</v>
      </c>
      <c r="Z27" s="620">
        <v>19</v>
      </c>
      <c r="AA27" s="374">
        <v>0.68</v>
      </c>
      <c r="AB27" s="620">
        <v>8</v>
      </c>
      <c r="AC27" s="374">
        <v>0.48</v>
      </c>
      <c r="AD27" s="620">
        <v>4</v>
      </c>
      <c r="AE27" s="374">
        <v>0.34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</row>
    <row r="28" spans="1:118" s="31" customFormat="1" ht="15" thickBot="1">
      <c r="A28" s="621" t="s">
        <v>24</v>
      </c>
      <c r="B28" s="622" t="s">
        <v>271</v>
      </c>
      <c r="C28" s="623">
        <v>0.43</v>
      </c>
      <c r="D28" s="622" t="s">
        <v>270</v>
      </c>
      <c r="E28" s="623">
        <v>0.43</v>
      </c>
      <c r="F28" s="622">
        <v>12</v>
      </c>
      <c r="G28" s="623">
        <v>0.33</v>
      </c>
      <c r="H28" s="622">
        <v>7</v>
      </c>
      <c r="I28" s="623">
        <v>0.27</v>
      </c>
      <c r="J28" s="622">
        <v>3</v>
      </c>
      <c r="K28" s="623">
        <v>0.18</v>
      </c>
      <c r="L28" s="622" t="s">
        <v>286</v>
      </c>
      <c r="M28" s="623">
        <v>0.55000000000000004</v>
      </c>
      <c r="N28" s="622" t="s">
        <v>234</v>
      </c>
      <c r="O28" s="623">
        <v>0.55000000000000004</v>
      </c>
      <c r="P28" s="622">
        <v>14</v>
      </c>
      <c r="Q28" s="623">
        <v>0.51</v>
      </c>
      <c r="R28" s="622">
        <v>8</v>
      </c>
      <c r="S28" s="623">
        <v>0.41000000000000003</v>
      </c>
      <c r="T28" s="622">
        <v>3</v>
      </c>
      <c r="U28" s="623">
        <v>0.26</v>
      </c>
      <c r="V28" s="622" t="s">
        <v>293</v>
      </c>
      <c r="W28" s="623">
        <v>0.55000000000000004</v>
      </c>
      <c r="X28" s="622" t="s">
        <v>191</v>
      </c>
      <c r="Y28" s="623">
        <v>0.55000000000000004</v>
      </c>
      <c r="Z28" s="622">
        <v>11</v>
      </c>
      <c r="AA28" s="623">
        <v>0.41000000000000003</v>
      </c>
      <c r="AB28" s="622">
        <v>7</v>
      </c>
      <c r="AC28" s="623">
        <v>0.34</v>
      </c>
      <c r="AD28" s="622">
        <v>3</v>
      </c>
      <c r="AE28" s="623">
        <v>0.24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</row>
    <row r="29" spans="1:118" s="31" customFormat="1" ht="15" customHeight="1">
      <c r="A29" s="1246" t="s">
        <v>471</v>
      </c>
      <c r="B29" s="1246"/>
      <c r="C29" s="1246"/>
      <c r="D29" s="1246"/>
      <c r="E29" s="1246"/>
      <c r="F29" s="1246"/>
      <c r="G29" s="1246"/>
      <c r="H29" s="1246"/>
      <c r="I29" s="1246"/>
      <c r="J29" s="1246"/>
      <c r="K29" s="1246"/>
      <c r="L29" s="1246"/>
      <c r="M29" s="1246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6"/>
      <c r="Z29" s="1246"/>
      <c r="AA29" s="1246"/>
      <c r="AB29" s="1246"/>
      <c r="AC29" s="1246"/>
      <c r="AD29" s="1246"/>
      <c r="AE29" s="1246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</row>
    <row r="30" spans="1:118" ht="15" customHeight="1">
      <c r="A30" s="1179" t="s">
        <v>327</v>
      </c>
      <c r="B30" s="1179"/>
      <c r="C30" s="1179"/>
      <c r="D30" s="1179"/>
      <c r="E30" s="1179"/>
      <c r="F30" s="1179"/>
      <c r="G30" s="1179"/>
      <c r="H30" s="1179"/>
      <c r="I30" s="1179"/>
      <c r="J30" s="1179"/>
      <c r="K30" s="1179"/>
      <c r="L30" s="1179"/>
      <c r="M30" s="1179"/>
      <c r="N30" s="1179"/>
      <c r="O30" s="1179"/>
      <c r="P30" s="1179"/>
      <c r="Q30" s="1179"/>
      <c r="R30" s="1179"/>
      <c r="S30" s="1179"/>
      <c r="T30" s="1179"/>
      <c r="U30" s="1179"/>
      <c r="V30" s="1179"/>
      <c r="W30" s="1179"/>
      <c r="X30" s="1179"/>
      <c r="Y30" s="1179"/>
      <c r="Z30" s="1179"/>
      <c r="AA30" s="1179"/>
      <c r="AB30" s="1179"/>
      <c r="AC30" s="1179"/>
      <c r="AD30" s="1179"/>
      <c r="AE30" s="1179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</row>
    <row r="31" spans="1:118" ht="15" customHeight="1">
      <c r="A31" s="1179" t="s">
        <v>362</v>
      </c>
      <c r="B31" s="1179"/>
      <c r="C31" s="1179"/>
      <c r="D31" s="1179"/>
      <c r="E31" s="1179"/>
      <c r="F31" s="1179"/>
      <c r="G31" s="1179"/>
      <c r="H31" s="1179"/>
      <c r="I31" s="1179"/>
      <c r="J31" s="1179"/>
      <c r="K31" s="1179"/>
      <c r="L31" s="1179"/>
      <c r="M31" s="1179"/>
      <c r="N31" s="1179"/>
      <c r="O31" s="1179"/>
      <c r="P31" s="1179"/>
      <c r="Q31" s="1179"/>
      <c r="R31" s="1179"/>
      <c r="S31" s="1179"/>
      <c r="T31" s="1179"/>
      <c r="U31" s="1179"/>
      <c r="V31" s="1179"/>
      <c r="W31" s="1179"/>
      <c r="X31" s="1179"/>
      <c r="Y31" s="1179"/>
      <c r="Z31" s="1179"/>
      <c r="AA31" s="1179"/>
      <c r="AB31" s="1179"/>
      <c r="AC31" s="1179"/>
      <c r="AD31" s="1179"/>
      <c r="AE31" s="117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</row>
    <row r="32" spans="1:118" ht="14.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1:118" ht="14.5">
      <c r="A33" s="1089" t="s">
        <v>537</v>
      </c>
      <c r="B33" s="1089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</row>
    <row r="34" spans="1:118" ht="14.5">
      <c r="A34" s="1091" t="s">
        <v>5</v>
      </c>
      <c r="B34" s="1112" t="s">
        <v>284</v>
      </c>
      <c r="C34" s="1112"/>
      <c r="D34" s="1112"/>
      <c r="E34" s="1112"/>
      <c r="F34" s="1112" t="s">
        <v>283</v>
      </c>
      <c r="G34" s="1112"/>
      <c r="H34" s="1112"/>
      <c r="I34" s="1112"/>
      <c r="J34" s="1112" t="s">
        <v>282</v>
      </c>
      <c r="K34" s="1112"/>
      <c r="L34" s="1112"/>
      <c r="M34" s="1112"/>
      <c r="N34" s="1112" t="s">
        <v>281</v>
      </c>
      <c r="O34" s="1112"/>
      <c r="P34" s="1112"/>
      <c r="Q34" s="1112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</row>
    <row r="35" spans="1:118" ht="14.5">
      <c r="A35" s="1091"/>
      <c r="B35" s="1112" t="s">
        <v>280</v>
      </c>
      <c r="C35" s="1112"/>
      <c r="D35" s="1112" t="s">
        <v>279</v>
      </c>
      <c r="E35" s="1112"/>
      <c r="F35" s="1112" t="s">
        <v>280</v>
      </c>
      <c r="G35" s="1112"/>
      <c r="H35" s="1112" t="s">
        <v>279</v>
      </c>
      <c r="I35" s="1112"/>
      <c r="J35" s="1112" t="s">
        <v>280</v>
      </c>
      <c r="K35" s="1112"/>
      <c r="L35" s="1112" t="s">
        <v>279</v>
      </c>
      <c r="M35" s="1112"/>
      <c r="N35" s="1112" t="s">
        <v>280</v>
      </c>
      <c r="O35" s="1112"/>
      <c r="P35" s="1112" t="s">
        <v>279</v>
      </c>
      <c r="Q35" s="1112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1:118" ht="14.5">
      <c r="A36" s="1091"/>
      <c r="B36" s="300" t="s">
        <v>171</v>
      </c>
      <c r="C36" s="300" t="s">
        <v>172</v>
      </c>
      <c r="D36" s="300" t="s">
        <v>171</v>
      </c>
      <c r="E36" s="300" t="s">
        <v>172</v>
      </c>
      <c r="F36" s="300" t="s">
        <v>171</v>
      </c>
      <c r="G36" s="300" t="s">
        <v>172</v>
      </c>
      <c r="H36" s="300" t="s">
        <v>171</v>
      </c>
      <c r="I36" s="300" t="s">
        <v>172</v>
      </c>
      <c r="J36" s="300" t="s">
        <v>171</v>
      </c>
      <c r="K36" s="300" t="s">
        <v>172</v>
      </c>
      <c r="L36" s="300" t="s">
        <v>171</v>
      </c>
      <c r="M36" s="300" t="s">
        <v>172</v>
      </c>
      <c r="N36" s="300" t="s">
        <v>171</v>
      </c>
      <c r="O36" s="300" t="s">
        <v>172</v>
      </c>
      <c r="P36" s="300" t="s">
        <v>171</v>
      </c>
      <c r="Q36" s="300" t="s">
        <v>172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</row>
    <row r="37" spans="1:118" s="55" customFormat="1" ht="15" thickBot="1">
      <c r="A37" s="1181"/>
      <c r="B37" s="1254" t="s">
        <v>43</v>
      </c>
      <c r="C37" s="1254"/>
      <c r="D37" s="1254"/>
      <c r="E37" s="1254"/>
      <c r="F37" s="1254" t="s">
        <v>43</v>
      </c>
      <c r="G37" s="1254"/>
      <c r="H37" s="1254"/>
      <c r="I37" s="1254"/>
      <c r="J37" s="1254" t="s">
        <v>43</v>
      </c>
      <c r="K37" s="1254"/>
      <c r="L37" s="1254"/>
      <c r="M37" s="1254"/>
      <c r="N37" s="1254" t="s">
        <v>43</v>
      </c>
      <c r="O37" s="1254"/>
      <c r="P37" s="1254"/>
      <c r="Q37" s="1254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</row>
    <row r="38" spans="1:118" s="981" customFormat="1" ht="12">
      <c r="A38" s="628" t="s">
        <v>6</v>
      </c>
      <c r="B38" s="625">
        <v>36</v>
      </c>
      <c r="C38" s="615">
        <v>3.33</v>
      </c>
      <c r="D38" s="626" t="s">
        <v>287</v>
      </c>
      <c r="E38" s="616">
        <v>3.5</v>
      </c>
      <c r="F38" s="625" t="s">
        <v>248</v>
      </c>
      <c r="G38" s="615">
        <v>2</v>
      </c>
      <c r="H38" s="626">
        <v>22</v>
      </c>
      <c r="I38" s="616">
        <v>2.99</v>
      </c>
      <c r="J38" s="625">
        <v>9</v>
      </c>
      <c r="K38" s="615">
        <v>1.82</v>
      </c>
      <c r="L38" s="626">
        <v>16</v>
      </c>
      <c r="M38" s="616">
        <v>2.52</v>
      </c>
      <c r="N38" s="625">
        <v>46</v>
      </c>
      <c r="O38" s="615">
        <v>3.52</v>
      </c>
      <c r="P38" s="626" t="s">
        <v>242</v>
      </c>
      <c r="Q38" s="615">
        <v>2.35</v>
      </c>
      <c r="R38" s="979"/>
      <c r="S38" s="979"/>
      <c r="T38" s="979"/>
      <c r="U38" s="979"/>
      <c r="V38" s="979"/>
      <c r="W38" s="979"/>
      <c r="X38" s="979"/>
      <c r="Y38" s="979"/>
      <c r="Z38" s="979"/>
      <c r="AA38" s="979"/>
      <c r="AB38" s="979"/>
      <c r="AC38" s="979"/>
      <c r="AD38" s="979"/>
      <c r="AE38" s="979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80"/>
      <c r="AR38" s="980"/>
      <c r="AS38" s="980"/>
      <c r="AT38" s="980"/>
      <c r="AU38" s="980"/>
      <c r="AV38" s="980"/>
      <c r="AW38" s="980"/>
      <c r="AX38" s="980"/>
      <c r="AY38" s="980"/>
      <c r="AZ38" s="980"/>
      <c r="BA38" s="980"/>
      <c r="BB38" s="980"/>
      <c r="BC38" s="980"/>
      <c r="BD38" s="980"/>
      <c r="BE38" s="980"/>
      <c r="BF38" s="980"/>
      <c r="BG38" s="980"/>
      <c r="BH38" s="980"/>
      <c r="BI38" s="980"/>
      <c r="BJ38" s="980"/>
      <c r="BK38" s="980"/>
      <c r="BL38" s="980"/>
      <c r="BM38" s="980"/>
      <c r="BN38" s="980"/>
      <c r="BO38" s="980"/>
      <c r="BP38" s="980"/>
      <c r="BQ38" s="980"/>
      <c r="BR38" s="980"/>
      <c r="BS38" s="980"/>
      <c r="BT38" s="980"/>
      <c r="BU38" s="980"/>
      <c r="BV38" s="980"/>
      <c r="BW38" s="980"/>
      <c r="BX38" s="980"/>
      <c r="BY38" s="980"/>
      <c r="BZ38" s="980"/>
      <c r="CA38" s="980"/>
      <c r="CB38" s="980"/>
      <c r="CC38" s="980"/>
      <c r="CD38" s="980"/>
      <c r="CE38" s="980"/>
      <c r="CF38" s="980"/>
      <c r="CG38" s="980"/>
      <c r="CH38" s="980"/>
      <c r="CI38" s="980"/>
      <c r="CJ38" s="980"/>
      <c r="CK38" s="980"/>
      <c r="CL38" s="980"/>
      <c r="CM38" s="980"/>
      <c r="CN38" s="980"/>
      <c r="CO38" s="980"/>
      <c r="CP38" s="980"/>
      <c r="CQ38" s="980"/>
      <c r="CR38" s="980"/>
      <c r="CS38" s="980"/>
      <c r="CT38" s="980"/>
      <c r="CU38" s="980"/>
      <c r="CV38" s="980"/>
      <c r="CW38" s="980"/>
      <c r="CX38" s="980"/>
      <c r="CY38" s="980"/>
      <c r="CZ38" s="980"/>
      <c r="DA38" s="980"/>
      <c r="DB38" s="980"/>
      <c r="DC38" s="980"/>
      <c r="DD38" s="980"/>
      <c r="DE38" s="980"/>
      <c r="DF38" s="980"/>
      <c r="DG38" s="980"/>
      <c r="DH38" s="980"/>
      <c r="DI38" s="980"/>
      <c r="DJ38" s="980"/>
      <c r="DK38" s="980"/>
      <c r="DL38" s="980"/>
      <c r="DM38" s="980"/>
      <c r="DN38" s="980"/>
    </row>
    <row r="39" spans="1:118" s="981" customFormat="1" ht="12">
      <c r="A39" s="627" t="s">
        <v>7</v>
      </c>
      <c r="B39" s="361">
        <v>35</v>
      </c>
      <c r="C39" s="364">
        <v>3.5</v>
      </c>
      <c r="D39" s="362">
        <v>49</v>
      </c>
      <c r="E39" s="613">
        <v>3.73</v>
      </c>
      <c r="F39" s="361" t="s">
        <v>244</v>
      </c>
      <c r="G39" s="364">
        <v>2.72</v>
      </c>
      <c r="H39" s="362">
        <v>14</v>
      </c>
      <c r="I39" s="613">
        <v>2.5</v>
      </c>
      <c r="J39" s="361">
        <v>13</v>
      </c>
      <c r="K39" s="364">
        <v>2.61</v>
      </c>
      <c r="L39" s="362">
        <v>16</v>
      </c>
      <c r="M39" s="613">
        <v>2.85</v>
      </c>
      <c r="N39" s="361" t="s">
        <v>265</v>
      </c>
      <c r="O39" s="364">
        <v>3.62</v>
      </c>
      <c r="P39" s="362" t="s">
        <v>191</v>
      </c>
      <c r="Q39" s="364">
        <v>2.96</v>
      </c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80"/>
      <c r="AG39" s="980"/>
      <c r="AH39" s="980"/>
      <c r="AI39" s="980"/>
      <c r="AJ39" s="980"/>
      <c r="AK39" s="980"/>
      <c r="AL39" s="980"/>
      <c r="AM39" s="980"/>
      <c r="AN39" s="980"/>
      <c r="AO39" s="980"/>
      <c r="AP39" s="980"/>
      <c r="AQ39" s="980"/>
      <c r="AR39" s="980"/>
      <c r="AS39" s="980"/>
      <c r="AT39" s="980"/>
      <c r="AU39" s="980"/>
      <c r="AV39" s="980"/>
      <c r="AW39" s="980"/>
      <c r="AX39" s="980"/>
      <c r="AY39" s="980"/>
      <c r="AZ39" s="980"/>
      <c r="BA39" s="980"/>
      <c r="BB39" s="980"/>
      <c r="BC39" s="980"/>
      <c r="BD39" s="980"/>
      <c r="BE39" s="980"/>
      <c r="BF39" s="980"/>
      <c r="BG39" s="980"/>
      <c r="BH39" s="980"/>
      <c r="BI39" s="980"/>
      <c r="BJ39" s="980"/>
      <c r="BK39" s="980"/>
      <c r="BL39" s="980"/>
      <c r="BM39" s="980"/>
      <c r="BN39" s="980"/>
      <c r="BO39" s="980"/>
      <c r="BP39" s="980"/>
      <c r="BQ39" s="980"/>
      <c r="BR39" s="980"/>
      <c r="BS39" s="980"/>
      <c r="BT39" s="980"/>
      <c r="BU39" s="980"/>
      <c r="BV39" s="980"/>
      <c r="BW39" s="980"/>
      <c r="BX39" s="980"/>
      <c r="BY39" s="980"/>
      <c r="BZ39" s="980"/>
      <c r="CA39" s="980"/>
      <c r="CB39" s="980"/>
      <c r="CC39" s="980"/>
      <c r="CD39" s="980"/>
      <c r="CE39" s="980"/>
      <c r="CF39" s="980"/>
      <c r="CG39" s="980"/>
      <c r="CH39" s="980"/>
      <c r="CI39" s="980"/>
      <c r="CJ39" s="980"/>
      <c r="CK39" s="980"/>
      <c r="CL39" s="980"/>
      <c r="CM39" s="980"/>
      <c r="CN39" s="980"/>
      <c r="CO39" s="980"/>
      <c r="CP39" s="980"/>
      <c r="CQ39" s="980"/>
      <c r="CR39" s="980"/>
      <c r="CS39" s="980"/>
      <c r="CT39" s="980"/>
      <c r="CU39" s="980"/>
      <c r="CV39" s="980"/>
      <c r="CW39" s="980"/>
      <c r="CX39" s="980"/>
      <c r="CY39" s="980"/>
      <c r="CZ39" s="980"/>
      <c r="DA39" s="980"/>
      <c r="DB39" s="980"/>
      <c r="DC39" s="980"/>
      <c r="DD39" s="980"/>
      <c r="DE39" s="980"/>
      <c r="DF39" s="980"/>
      <c r="DG39" s="980"/>
      <c r="DH39" s="980"/>
      <c r="DI39" s="980"/>
      <c r="DJ39" s="980"/>
      <c r="DK39" s="980"/>
      <c r="DL39" s="980"/>
      <c r="DM39" s="980"/>
      <c r="DN39" s="980"/>
    </row>
    <row r="40" spans="1:118" s="981" customFormat="1" ht="12">
      <c r="A40" s="628" t="s">
        <v>8</v>
      </c>
      <c r="B40" s="625">
        <v>53</v>
      </c>
      <c r="C40" s="615">
        <v>3.24</v>
      </c>
      <c r="D40" s="626" t="s">
        <v>247</v>
      </c>
      <c r="E40" s="616">
        <v>3.19</v>
      </c>
      <c r="F40" s="625">
        <v>3</v>
      </c>
      <c r="G40" s="615">
        <v>1.04</v>
      </c>
      <c r="H40" s="626">
        <v>16</v>
      </c>
      <c r="I40" s="616">
        <v>2.33</v>
      </c>
      <c r="J40" s="625">
        <v>5</v>
      </c>
      <c r="K40" s="615">
        <v>1.32</v>
      </c>
      <c r="L40" s="626">
        <v>16</v>
      </c>
      <c r="M40" s="616">
        <v>2.1800000000000002</v>
      </c>
      <c r="N40" s="625">
        <v>38</v>
      </c>
      <c r="O40" s="615">
        <v>3.25</v>
      </c>
      <c r="P40" s="626" t="s">
        <v>266</v>
      </c>
      <c r="Q40" s="615">
        <v>3</v>
      </c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79"/>
      <c r="AD40" s="979"/>
      <c r="AE40" s="979"/>
      <c r="AF40" s="980"/>
      <c r="AG40" s="980"/>
      <c r="AH40" s="980"/>
      <c r="AI40" s="980"/>
      <c r="AJ40" s="980"/>
      <c r="AK40" s="980"/>
      <c r="AL40" s="980"/>
      <c r="AM40" s="980"/>
      <c r="AN40" s="980"/>
      <c r="AO40" s="980"/>
      <c r="AP40" s="980"/>
      <c r="AQ40" s="980"/>
      <c r="AR40" s="980"/>
      <c r="AS40" s="980"/>
      <c r="AT40" s="980"/>
      <c r="AU40" s="980"/>
      <c r="AV40" s="980"/>
      <c r="AW40" s="980"/>
      <c r="AX40" s="980"/>
      <c r="AY40" s="980"/>
      <c r="AZ40" s="980"/>
      <c r="BA40" s="980"/>
      <c r="BB40" s="980"/>
      <c r="BC40" s="980"/>
      <c r="BD40" s="980"/>
      <c r="BE40" s="980"/>
      <c r="BF40" s="980"/>
      <c r="BG40" s="980"/>
      <c r="BH40" s="980"/>
      <c r="BI40" s="980"/>
      <c r="BJ40" s="980"/>
      <c r="BK40" s="980"/>
      <c r="BL40" s="980"/>
      <c r="BM40" s="980"/>
      <c r="BN40" s="980"/>
      <c r="BO40" s="980"/>
      <c r="BP40" s="980"/>
      <c r="BQ40" s="980"/>
      <c r="BR40" s="980"/>
      <c r="BS40" s="980"/>
      <c r="BT40" s="980"/>
      <c r="BU40" s="980"/>
      <c r="BV40" s="980"/>
      <c r="BW40" s="980"/>
      <c r="BX40" s="980"/>
      <c r="BY40" s="980"/>
      <c r="BZ40" s="980"/>
      <c r="CA40" s="980"/>
      <c r="CB40" s="980"/>
      <c r="CC40" s="980"/>
      <c r="CD40" s="980"/>
      <c r="CE40" s="980"/>
      <c r="CF40" s="980"/>
      <c r="CG40" s="980"/>
      <c r="CH40" s="980"/>
      <c r="CI40" s="980"/>
      <c r="CJ40" s="980"/>
      <c r="CK40" s="980"/>
      <c r="CL40" s="980"/>
      <c r="CM40" s="980"/>
      <c r="CN40" s="980"/>
      <c r="CO40" s="980"/>
      <c r="CP40" s="980"/>
      <c r="CQ40" s="980"/>
      <c r="CR40" s="980"/>
      <c r="CS40" s="980"/>
      <c r="CT40" s="980"/>
      <c r="CU40" s="980"/>
      <c r="CV40" s="980"/>
      <c r="CW40" s="980"/>
      <c r="CX40" s="980"/>
      <c r="CY40" s="980"/>
      <c r="CZ40" s="980"/>
      <c r="DA40" s="980"/>
      <c r="DB40" s="980"/>
      <c r="DC40" s="980"/>
      <c r="DD40" s="980"/>
      <c r="DE40" s="980"/>
      <c r="DF40" s="980"/>
      <c r="DG40" s="980"/>
      <c r="DH40" s="980"/>
      <c r="DI40" s="980"/>
      <c r="DJ40" s="980"/>
      <c r="DK40" s="980"/>
      <c r="DL40" s="980"/>
      <c r="DM40" s="980"/>
      <c r="DN40" s="980"/>
    </row>
    <row r="41" spans="1:118" s="981" customFormat="1" ht="12">
      <c r="A41" s="627" t="s">
        <v>9</v>
      </c>
      <c r="B41" s="361">
        <v>24</v>
      </c>
      <c r="C41" s="364">
        <v>2.12</v>
      </c>
      <c r="D41" s="362" t="s">
        <v>240</v>
      </c>
      <c r="E41" s="613">
        <v>2.44</v>
      </c>
      <c r="F41" s="361">
        <v>9</v>
      </c>
      <c r="G41" s="364">
        <v>1.3900000000000001</v>
      </c>
      <c r="H41" s="362">
        <v>14</v>
      </c>
      <c r="I41" s="613">
        <v>1.75</v>
      </c>
      <c r="J41" s="361">
        <v>9</v>
      </c>
      <c r="K41" s="364">
        <v>1.3800000000000001</v>
      </c>
      <c r="L41" s="362">
        <v>11</v>
      </c>
      <c r="M41" s="613">
        <v>1.56</v>
      </c>
      <c r="N41" s="361">
        <v>59</v>
      </c>
      <c r="O41" s="364">
        <v>2.44</v>
      </c>
      <c r="P41" s="362" t="s">
        <v>212</v>
      </c>
      <c r="Q41" s="364">
        <v>1.77</v>
      </c>
      <c r="R41" s="979"/>
      <c r="S41" s="979"/>
      <c r="T41" s="979"/>
      <c r="U41" s="979"/>
      <c r="V41" s="979"/>
      <c r="W41" s="979"/>
      <c r="X41" s="979"/>
      <c r="Y41" s="979"/>
      <c r="Z41" s="979"/>
      <c r="AA41" s="979"/>
      <c r="AB41" s="979"/>
      <c r="AC41" s="979"/>
      <c r="AD41" s="979"/>
      <c r="AE41" s="979"/>
      <c r="AF41" s="980"/>
      <c r="AG41" s="980"/>
      <c r="AH41" s="980"/>
      <c r="AI41" s="980"/>
      <c r="AJ41" s="980"/>
      <c r="AK41" s="980"/>
      <c r="AL41" s="980"/>
      <c r="AM41" s="980"/>
      <c r="AN41" s="980"/>
      <c r="AO41" s="980"/>
      <c r="AP41" s="980"/>
      <c r="AQ41" s="980"/>
      <c r="AR41" s="980"/>
      <c r="AS41" s="980"/>
      <c r="AT41" s="980"/>
      <c r="AU41" s="980"/>
      <c r="AV41" s="980"/>
      <c r="AW41" s="980"/>
      <c r="AX41" s="980"/>
      <c r="AY41" s="980"/>
      <c r="AZ41" s="980"/>
      <c r="BA41" s="980"/>
      <c r="BB41" s="980"/>
      <c r="BC41" s="980"/>
      <c r="BD41" s="980"/>
      <c r="BE41" s="980"/>
      <c r="BF41" s="980"/>
      <c r="BG41" s="980"/>
      <c r="BH41" s="980"/>
      <c r="BI41" s="980"/>
      <c r="BJ41" s="980"/>
      <c r="BK41" s="980"/>
      <c r="BL41" s="980"/>
      <c r="BM41" s="980"/>
      <c r="BN41" s="980"/>
      <c r="BO41" s="980"/>
      <c r="BP41" s="980"/>
      <c r="BQ41" s="980"/>
      <c r="BR41" s="980"/>
      <c r="BS41" s="980"/>
      <c r="BT41" s="980"/>
      <c r="BU41" s="980"/>
      <c r="BV41" s="980"/>
      <c r="BW41" s="980"/>
      <c r="BX41" s="980"/>
      <c r="BY41" s="980"/>
      <c r="BZ41" s="980"/>
      <c r="CA41" s="980"/>
      <c r="CB41" s="980"/>
      <c r="CC41" s="980"/>
      <c r="CD41" s="980"/>
      <c r="CE41" s="980"/>
      <c r="CF41" s="980"/>
      <c r="CG41" s="980"/>
      <c r="CH41" s="980"/>
      <c r="CI41" s="980"/>
      <c r="CJ41" s="980"/>
      <c r="CK41" s="980"/>
      <c r="CL41" s="980"/>
      <c r="CM41" s="980"/>
      <c r="CN41" s="980"/>
      <c r="CO41" s="980"/>
      <c r="CP41" s="980"/>
      <c r="CQ41" s="980"/>
      <c r="CR41" s="980"/>
      <c r="CS41" s="980"/>
      <c r="CT41" s="980"/>
      <c r="CU41" s="980"/>
      <c r="CV41" s="980"/>
      <c r="CW41" s="980"/>
      <c r="CX41" s="980"/>
      <c r="CY41" s="980"/>
      <c r="CZ41" s="980"/>
      <c r="DA41" s="980"/>
      <c r="DB41" s="980"/>
      <c r="DC41" s="980"/>
      <c r="DD41" s="980"/>
      <c r="DE41" s="980"/>
      <c r="DF41" s="980"/>
      <c r="DG41" s="980"/>
      <c r="DH41" s="980"/>
      <c r="DI41" s="980"/>
      <c r="DJ41" s="980"/>
      <c r="DK41" s="980"/>
      <c r="DL41" s="980"/>
      <c r="DM41" s="980"/>
      <c r="DN41" s="980"/>
    </row>
    <row r="42" spans="1:118" s="981" customFormat="1" ht="12">
      <c r="A42" s="628" t="s">
        <v>10</v>
      </c>
      <c r="B42" s="625">
        <v>40</v>
      </c>
      <c r="C42" s="615">
        <v>4.83</v>
      </c>
      <c r="D42" s="626">
        <v>50</v>
      </c>
      <c r="E42" s="616">
        <v>5.0200000000000005</v>
      </c>
      <c r="F42" s="625">
        <v>9</v>
      </c>
      <c r="G42" s="615">
        <v>2.5300000000000002</v>
      </c>
      <c r="H42" s="626">
        <v>24</v>
      </c>
      <c r="I42" s="616">
        <v>4.22</v>
      </c>
      <c r="J42" s="625">
        <v>8</v>
      </c>
      <c r="K42" s="615">
        <v>2.5500000000000003</v>
      </c>
      <c r="L42" s="626">
        <v>10</v>
      </c>
      <c r="M42" s="616">
        <v>2.87</v>
      </c>
      <c r="N42" s="625">
        <v>44</v>
      </c>
      <c r="O42" s="615">
        <v>5.05</v>
      </c>
      <c r="P42" s="626">
        <v>16</v>
      </c>
      <c r="Q42" s="615">
        <v>3.38</v>
      </c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80"/>
      <c r="AG42" s="980"/>
      <c r="AH42" s="980"/>
      <c r="AI42" s="980"/>
      <c r="AJ42" s="980"/>
      <c r="AK42" s="980"/>
      <c r="AL42" s="980"/>
      <c r="AM42" s="980"/>
      <c r="AN42" s="980"/>
      <c r="AO42" s="980"/>
      <c r="AP42" s="980"/>
      <c r="AQ42" s="980"/>
      <c r="AR42" s="980"/>
      <c r="AS42" s="980"/>
      <c r="AT42" s="980"/>
      <c r="AU42" s="980"/>
      <c r="AV42" s="980"/>
      <c r="AW42" s="980"/>
      <c r="AX42" s="980"/>
      <c r="AY42" s="980"/>
      <c r="AZ42" s="980"/>
      <c r="BA42" s="980"/>
      <c r="BB42" s="980"/>
      <c r="BC42" s="980"/>
      <c r="BD42" s="980"/>
      <c r="BE42" s="980"/>
      <c r="BF42" s="980"/>
      <c r="BG42" s="980"/>
      <c r="BH42" s="980"/>
      <c r="BI42" s="980"/>
      <c r="BJ42" s="980"/>
      <c r="BK42" s="980"/>
      <c r="BL42" s="980"/>
      <c r="BM42" s="980"/>
      <c r="BN42" s="980"/>
      <c r="BO42" s="980"/>
      <c r="BP42" s="980"/>
      <c r="BQ42" s="980"/>
      <c r="BR42" s="980"/>
      <c r="BS42" s="980"/>
      <c r="BT42" s="980"/>
      <c r="BU42" s="980"/>
      <c r="BV42" s="980"/>
      <c r="BW42" s="980"/>
      <c r="BX42" s="980"/>
      <c r="BY42" s="980"/>
      <c r="BZ42" s="980"/>
      <c r="CA42" s="980"/>
      <c r="CB42" s="980"/>
      <c r="CC42" s="980"/>
      <c r="CD42" s="980"/>
      <c r="CE42" s="980"/>
      <c r="CF42" s="980"/>
      <c r="CG42" s="980"/>
      <c r="CH42" s="980"/>
      <c r="CI42" s="980"/>
      <c r="CJ42" s="980"/>
      <c r="CK42" s="980"/>
      <c r="CL42" s="980"/>
      <c r="CM42" s="980"/>
      <c r="CN42" s="980"/>
      <c r="CO42" s="980"/>
      <c r="CP42" s="980"/>
      <c r="CQ42" s="980"/>
      <c r="CR42" s="980"/>
      <c r="CS42" s="980"/>
      <c r="CT42" s="980"/>
      <c r="CU42" s="980"/>
      <c r="CV42" s="980"/>
      <c r="CW42" s="980"/>
      <c r="CX42" s="980"/>
      <c r="CY42" s="980"/>
      <c r="CZ42" s="980"/>
      <c r="DA42" s="980"/>
      <c r="DB42" s="980"/>
      <c r="DC42" s="980"/>
      <c r="DD42" s="980"/>
      <c r="DE42" s="980"/>
      <c r="DF42" s="980"/>
      <c r="DG42" s="980"/>
      <c r="DH42" s="980"/>
      <c r="DI42" s="980"/>
      <c r="DJ42" s="980"/>
      <c r="DK42" s="980"/>
      <c r="DL42" s="980"/>
      <c r="DM42" s="980"/>
      <c r="DN42" s="980"/>
    </row>
    <row r="43" spans="1:118" s="981" customFormat="1" ht="12">
      <c r="A43" s="627" t="s">
        <v>11</v>
      </c>
      <c r="B43" s="361">
        <v>60</v>
      </c>
      <c r="C43" s="364">
        <v>3.5700000000000003</v>
      </c>
      <c r="D43" s="362">
        <v>30</v>
      </c>
      <c r="E43" s="613">
        <v>3.27</v>
      </c>
      <c r="F43" s="361">
        <v>6</v>
      </c>
      <c r="G43" s="364">
        <v>1.61</v>
      </c>
      <c r="H43" s="362">
        <v>24</v>
      </c>
      <c r="I43" s="613">
        <v>3.22</v>
      </c>
      <c r="J43" s="361">
        <v>7</v>
      </c>
      <c r="K43" s="364">
        <v>1.83</v>
      </c>
      <c r="L43" s="362">
        <v>18</v>
      </c>
      <c r="M43" s="613">
        <v>2.87</v>
      </c>
      <c r="N43" s="361">
        <v>28</v>
      </c>
      <c r="O43" s="364">
        <v>3.2600000000000002</v>
      </c>
      <c r="P43" s="362" t="s">
        <v>268</v>
      </c>
      <c r="Q43" s="364">
        <v>3.2600000000000002</v>
      </c>
      <c r="R43" s="979"/>
      <c r="S43" s="979"/>
      <c r="T43" s="979"/>
      <c r="U43" s="979"/>
      <c r="V43" s="979"/>
      <c r="W43" s="979"/>
      <c r="X43" s="979"/>
      <c r="Y43" s="979"/>
      <c r="Z43" s="979"/>
      <c r="AA43" s="979"/>
      <c r="AB43" s="979"/>
      <c r="AC43" s="979"/>
      <c r="AD43" s="979"/>
      <c r="AE43" s="979"/>
      <c r="AF43" s="980"/>
      <c r="AG43" s="980"/>
      <c r="AH43" s="980"/>
      <c r="AI43" s="980"/>
      <c r="AJ43" s="980"/>
      <c r="AK43" s="980"/>
      <c r="AL43" s="980"/>
      <c r="AM43" s="980"/>
      <c r="AN43" s="980"/>
      <c r="AO43" s="980"/>
      <c r="AP43" s="980"/>
      <c r="AQ43" s="980"/>
      <c r="AR43" s="980"/>
      <c r="AS43" s="980"/>
      <c r="AT43" s="980"/>
      <c r="AU43" s="980"/>
      <c r="AV43" s="980"/>
      <c r="AW43" s="980"/>
      <c r="AX43" s="980"/>
      <c r="AY43" s="980"/>
      <c r="AZ43" s="980"/>
      <c r="BA43" s="980"/>
      <c r="BB43" s="980"/>
      <c r="BC43" s="980"/>
      <c r="BD43" s="980"/>
      <c r="BE43" s="980"/>
      <c r="BF43" s="980"/>
      <c r="BG43" s="980"/>
      <c r="BH43" s="980"/>
      <c r="BI43" s="980"/>
      <c r="BJ43" s="980"/>
      <c r="BK43" s="980"/>
      <c r="BL43" s="980"/>
      <c r="BM43" s="980"/>
      <c r="BN43" s="980"/>
      <c r="BO43" s="980"/>
      <c r="BP43" s="980"/>
      <c r="BQ43" s="980"/>
      <c r="BR43" s="980"/>
      <c r="BS43" s="980"/>
      <c r="BT43" s="980"/>
      <c r="BU43" s="980"/>
      <c r="BV43" s="980"/>
      <c r="BW43" s="980"/>
      <c r="BX43" s="980"/>
      <c r="BY43" s="980"/>
      <c r="BZ43" s="980"/>
      <c r="CA43" s="980"/>
      <c r="CB43" s="980"/>
      <c r="CC43" s="980"/>
      <c r="CD43" s="980"/>
      <c r="CE43" s="980"/>
      <c r="CF43" s="980"/>
      <c r="CG43" s="980"/>
      <c r="CH43" s="980"/>
      <c r="CI43" s="980"/>
      <c r="CJ43" s="980"/>
      <c r="CK43" s="980"/>
      <c r="CL43" s="980"/>
      <c r="CM43" s="980"/>
      <c r="CN43" s="980"/>
      <c r="CO43" s="980"/>
      <c r="CP43" s="980"/>
      <c r="CQ43" s="980"/>
      <c r="CR43" s="980"/>
      <c r="CS43" s="980"/>
      <c r="CT43" s="980"/>
      <c r="CU43" s="980"/>
      <c r="CV43" s="980"/>
      <c r="CW43" s="980"/>
      <c r="CX43" s="980"/>
      <c r="CY43" s="980"/>
      <c r="CZ43" s="980"/>
      <c r="DA43" s="980"/>
      <c r="DB43" s="980"/>
      <c r="DC43" s="980"/>
      <c r="DD43" s="980"/>
      <c r="DE43" s="980"/>
      <c r="DF43" s="980"/>
      <c r="DG43" s="980"/>
      <c r="DH43" s="980"/>
      <c r="DI43" s="980"/>
      <c r="DJ43" s="980"/>
      <c r="DK43" s="980"/>
      <c r="DL43" s="980"/>
      <c r="DM43" s="980"/>
      <c r="DN43" s="980"/>
    </row>
    <row r="44" spans="1:118" s="981" customFormat="1" ht="12">
      <c r="A44" s="628" t="s">
        <v>12</v>
      </c>
      <c r="B44" s="625" t="s">
        <v>217</v>
      </c>
      <c r="C44" s="615">
        <v>3.58</v>
      </c>
      <c r="D44" s="626">
        <v>35</v>
      </c>
      <c r="E44" s="616">
        <v>3.42</v>
      </c>
      <c r="F44" s="625" t="s">
        <v>211</v>
      </c>
      <c r="G44" s="615">
        <v>2.0499999999999998</v>
      </c>
      <c r="H44" s="626">
        <v>10</v>
      </c>
      <c r="I44" s="616">
        <v>2.06</v>
      </c>
      <c r="J44" s="625">
        <v>7</v>
      </c>
      <c r="K44" s="615">
        <v>1.76</v>
      </c>
      <c r="L44" s="626">
        <v>14</v>
      </c>
      <c r="M44" s="616">
        <v>2.42</v>
      </c>
      <c r="N44" s="625" t="s">
        <v>189</v>
      </c>
      <c r="O44" s="615">
        <v>3.37</v>
      </c>
      <c r="P44" s="626">
        <v>42</v>
      </c>
      <c r="Q44" s="615">
        <v>3.54</v>
      </c>
      <c r="R44" s="979"/>
      <c r="S44" s="979"/>
      <c r="T44" s="979"/>
      <c r="U44" s="979"/>
      <c r="V44" s="979"/>
      <c r="W44" s="979"/>
      <c r="X44" s="979"/>
      <c r="Y44" s="979"/>
      <c r="Z44" s="979"/>
      <c r="AA44" s="979"/>
      <c r="AB44" s="979"/>
      <c r="AC44" s="979"/>
      <c r="AD44" s="979"/>
      <c r="AE44" s="979"/>
      <c r="AF44" s="980"/>
      <c r="AG44" s="980"/>
      <c r="AH44" s="980"/>
      <c r="AI44" s="980"/>
      <c r="AJ44" s="980"/>
      <c r="AK44" s="980"/>
      <c r="AL44" s="980"/>
      <c r="AM44" s="980"/>
      <c r="AN44" s="980"/>
      <c r="AO44" s="980"/>
      <c r="AP44" s="980"/>
      <c r="AQ44" s="980"/>
      <c r="AR44" s="980"/>
      <c r="AS44" s="980"/>
      <c r="AT44" s="980"/>
      <c r="AU44" s="980"/>
      <c r="AV44" s="980"/>
      <c r="AW44" s="980"/>
      <c r="AX44" s="980"/>
      <c r="AY44" s="980"/>
      <c r="AZ44" s="980"/>
      <c r="BA44" s="980"/>
      <c r="BB44" s="980"/>
      <c r="BC44" s="980"/>
      <c r="BD44" s="980"/>
      <c r="BE44" s="980"/>
      <c r="BF44" s="980"/>
      <c r="BG44" s="980"/>
      <c r="BH44" s="980"/>
      <c r="BI44" s="980"/>
      <c r="BJ44" s="980"/>
      <c r="BK44" s="980"/>
      <c r="BL44" s="980"/>
      <c r="BM44" s="980"/>
      <c r="BN44" s="980"/>
      <c r="BO44" s="980"/>
      <c r="BP44" s="980"/>
      <c r="BQ44" s="980"/>
      <c r="BR44" s="980"/>
      <c r="BS44" s="980"/>
      <c r="BT44" s="980"/>
      <c r="BU44" s="980"/>
      <c r="BV44" s="980"/>
      <c r="BW44" s="980"/>
      <c r="BX44" s="980"/>
      <c r="BY44" s="980"/>
      <c r="BZ44" s="980"/>
      <c r="CA44" s="980"/>
      <c r="CB44" s="980"/>
      <c r="CC44" s="980"/>
      <c r="CD44" s="980"/>
      <c r="CE44" s="980"/>
      <c r="CF44" s="980"/>
      <c r="CG44" s="980"/>
      <c r="CH44" s="980"/>
      <c r="CI44" s="980"/>
      <c r="CJ44" s="980"/>
      <c r="CK44" s="980"/>
      <c r="CL44" s="980"/>
      <c r="CM44" s="980"/>
      <c r="CN44" s="980"/>
      <c r="CO44" s="980"/>
      <c r="CP44" s="980"/>
      <c r="CQ44" s="980"/>
      <c r="CR44" s="980"/>
      <c r="CS44" s="980"/>
      <c r="CT44" s="980"/>
      <c r="CU44" s="980"/>
      <c r="CV44" s="980"/>
      <c r="CW44" s="980"/>
      <c r="CX44" s="980"/>
      <c r="CY44" s="980"/>
      <c r="CZ44" s="980"/>
      <c r="DA44" s="980"/>
      <c r="DB44" s="980"/>
      <c r="DC44" s="980"/>
      <c r="DD44" s="980"/>
      <c r="DE44" s="980"/>
      <c r="DF44" s="980"/>
      <c r="DG44" s="980"/>
      <c r="DH44" s="980"/>
      <c r="DI44" s="980"/>
      <c r="DJ44" s="980"/>
      <c r="DK44" s="980"/>
      <c r="DL44" s="980"/>
      <c r="DM44" s="980"/>
      <c r="DN44" s="980"/>
    </row>
    <row r="45" spans="1:118" s="981" customFormat="1" ht="12">
      <c r="A45" s="627" t="s">
        <v>21</v>
      </c>
      <c r="B45" s="361">
        <v>24</v>
      </c>
      <c r="C45" s="364">
        <v>2.1</v>
      </c>
      <c r="D45" s="362" t="s">
        <v>239</v>
      </c>
      <c r="E45" s="613">
        <v>2.36</v>
      </c>
      <c r="F45" s="361">
        <v>5</v>
      </c>
      <c r="G45" s="364">
        <v>1.08</v>
      </c>
      <c r="H45" s="362">
        <v>10</v>
      </c>
      <c r="I45" s="613">
        <v>1.42</v>
      </c>
      <c r="J45" s="361">
        <v>6</v>
      </c>
      <c r="K45" s="364">
        <v>1.1400000000000001</v>
      </c>
      <c r="L45" s="362">
        <v>10</v>
      </c>
      <c r="M45" s="613">
        <v>1.45</v>
      </c>
      <c r="N45" s="361">
        <v>64</v>
      </c>
      <c r="O45" s="364">
        <v>2.33</v>
      </c>
      <c r="P45" s="362" t="s">
        <v>231</v>
      </c>
      <c r="Q45" s="364">
        <v>1.9000000000000001</v>
      </c>
      <c r="R45" s="979"/>
      <c r="S45" s="979"/>
      <c r="T45" s="979"/>
      <c r="U45" s="979"/>
      <c r="V45" s="979"/>
      <c r="W45" s="979"/>
      <c r="X45" s="979"/>
      <c r="Y45" s="979"/>
      <c r="Z45" s="979"/>
      <c r="AA45" s="979"/>
      <c r="AB45" s="979"/>
      <c r="AC45" s="979"/>
      <c r="AD45" s="979"/>
      <c r="AE45" s="979"/>
      <c r="AF45" s="980"/>
      <c r="AG45" s="980"/>
      <c r="AH45" s="980"/>
      <c r="AI45" s="980"/>
      <c r="AJ45" s="980"/>
      <c r="AK45" s="980"/>
      <c r="AL45" s="980"/>
      <c r="AM45" s="980"/>
      <c r="AN45" s="980"/>
      <c r="AO45" s="980"/>
      <c r="AP45" s="980"/>
      <c r="AQ45" s="980"/>
      <c r="AR45" s="980"/>
      <c r="AS45" s="980"/>
      <c r="AT45" s="980"/>
      <c r="AU45" s="980"/>
      <c r="AV45" s="980"/>
      <c r="AW45" s="980"/>
      <c r="AX45" s="980"/>
      <c r="AY45" s="980"/>
      <c r="AZ45" s="980"/>
      <c r="BA45" s="980"/>
      <c r="BB45" s="980"/>
      <c r="BC45" s="980"/>
      <c r="BD45" s="980"/>
      <c r="BE45" s="980"/>
      <c r="BF45" s="980"/>
      <c r="BG45" s="980"/>
      <c r="BH45" s="980"/>
      <c r="BI45" s="980"/>
      <c r="BJ45" s="980"/>
      <c r="BK45" s="980"/>
      <c r="BL45" s="980"/>
      <c r="BM45" s="980"/>
      <c r="BN45" s="980"/>
      <c r="BO45" s="980"/>
      <c r="BP45" s="980"/>
      <c r="BQ45" s="980"/>
      <c r="BR45" s="980"/>
      <c r="BS45" s="980"/>
      <c r="BT45" s="980"/>
      <c r="BU45" s="980"/>
      <c r="BV45" s="980"/>
      <c r="BW45" s="980"/>
      <c r="BX45" s="980"/>
      <c r="BY45" s="980"/>
      <c r="BZ45" s="980"/>
      <c r="CA45" s="980"/>
      <c r="CB45" s="980"/>
      <c r="CC45" s="980"/>
      <c r="CD45" s="980"/>
      <c r="CE45" s="980"/>
      <c r="CF45" s="980"/>
      <c r="CG45" s="980"/>
      <c r="CH45" s="980"/>
      <c r="CI45" s="980"/>
      <c r="CJ45" s="980"/>
      <c r="CK45" s="980"/>
      <c r="CL45" s="980"/>
      <c r="CM45" s="980"/>
      <c r="CN45" s="980"/>
      <c r="CO45" s="980"/>
      <c r="CP45" s="980"/>
      <c r="CQ45" s="980"/>
      <c r="CR45" s="980"/>
      <c r="CS45" s="980"/>
      <c r="CT45" s="980"/>
      <c r="CU45" s="980"/>
      <c r="CV45" s="980"/>
      <c r="CW45" s="980"/>
      <c r="CX45" s="980"/>
      <c r="CY45" s="980"/>
      <c r="CZ45" s="980"/>
      <c r="DA45" s="980"/>
      <c r="DB45" s="980"/>
      <c r="DC45" s="980"/>
      <c r="DD45" s="980"/>
      <c r="DE45" s="980"/>
      <c r="DF45" s="980"/>
      <c r="DG45" s="980"/>
      <c r="DH45" s="980"/>
      <c r="DI45" s="980"/>
      <c r="DJ45" s="980"/>
      <c r="DK45" s="980"/>
      <c r="DL45" s="980"/>
      <c r="DM45" s="980"/>
      <c r="DN45" s="980"/>
    </row>
    <row r="46" spans="1:118" s="981" customFormat="1" ht="12">
      <c r="A46" s="628" t="s">
        <v>13</v>
      </c>
      <c r="B46" s="625">
        <v>33</v>
      </c>
      <c r="C46" s="615">
        <v>3.31</v>
      </c>
      <c r="D46" s="626">
        <v>54</v>
      </c>
      <c r="E46" s="616">
        <v>3.5100000000000002</v>
      </c>
      <c r="F46" s="625">
        <v>7</v>
      </c>
      <c r="G46" s="615">
        <v>1.79</v>
      </c>
      <c r="H46" s="626" t="s">
        <v>223</v>
      </c>
      <c r="I46" s="616">
        <v>2.7800000000000002</v>
      </c>
      <c r="J46" s="625">
        <v>9</v>
      </c>
      <c r="K46" s="615">
        <v>2.13</v>
      </c>
      <c r="L46" s="626" t="s">
        <v>249</v>
      </c>
      <c r="M46" s="616">
        <v>2.12</v>
      </c>
      <c r="N46" s="625">
        <v>51</v>
      </c>
      <c r="O46" s="615">
        <v>3.52</v>
      </c>
      <c r="P46" s="626" t="s">
        <v>242</v>
      </c>
      <c r="Q46" s="615">
        <v>2.61</v>
      </c>
      <c r="R46" s="979"/>
      <c r="S46" s="979"/>
      <c r="T46" s="979"/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80"/>
      <c r="AG46" s="980"/>
      <c r="AH46" s="980"/>
      <c r="AI46" s="980"/>
      <c r="AJ46" s="980"/>
      <c r="AK46" s="980"/>
      <c r="AL46" s="980"/>
      <c r="AM46" s="980"/>
      <c r="AN46" s="980"/>
      <c r="AO46" s="980"/>
      <c r="AP46" s="980"/>
      <c r="AQ46" s="980"/>
      <c r="AR46" s="980"/>
      <c r="AS46" s="980"/>
      <c r="AT46" s="980"/>
      <c r="AU46" s="980"/>
      <c r="AV46" s="980"/>
      <c r="AW46" s="980"/>
      <c r="AX46" s="980"/>
      <c r="AY46" s="980"/>
      <c r="AZ46" s="980"/>
      <c r="BA46" s="980"/>
      <c r="BB46" s="980"/>
      <c r="BC46" s="980"/>
      <c r="BD46" s="980"/>
      <c r="BE46" s="980"/>
      <c r="BF46" s="980"/>
      <c r="BG46" s="980"/>
      <c r="BH46" s="980"/>
      <c r="BI46" s="980"/>
      <c r="BJ46" s="980"/>
      <c r="BK46" s="980"/>
      <c r="BL46" s="980"/>
      <c r="BM46" s="980"/>
      <c r="BN46" s="980"/>
      <c r="BO46" s="980"/>
      <c r="BP46" s="980"/>
      <c r="BQ46" s="980"/>
      <c r="BR46" s="980"/>
      <c r="BS46" s="980"/>
      <c r="BT46" s="980"/>
      <c r="BU46" s="980"/>
      <c r="BV46" s="980"/>
      <c r="BW46" s="980"/>
      <c r="BX46" s="980"/>
      <c r="BY46" s="980"/>
      <c r="BZ46" s="980"/>
      <c r="CA46" s="980"/>
      <c r="CB46" s="980"/>
      <c r="CC46" s="980"/>
      <c r="CD46" s="980"/>
      <c r="CE46" s="980"/>
      <c r="CF46" s="980"/>
      <c r="CG46" s="980"/>
      <c r="CH46" s="980"/>
      <c r="CI46" s="980"/>
      <c r="CJ46" s="980"/>
      <c r="CK46" s="980"/>
      <c r="CL46" s="980"/>
      <c r="CM46" s="980"/>
      <c r="CN46" s="980"/>
      <c r="CO46" s="980"/>
      <c r="CP46" s="980"/>
      <c r="CQ46" s="980"/>
      <c r="CR46" s="980"/>
      <c r="CS46" s="980"/>
      <c r="CT46" s="980"/>
      <c r="CU46" s="980"/>
      <c r="CV46" s="980"/>
      <c r="CW46" s="980"/>
      <c r="CX46" s="980"/>
      <c r="CY46" s="980"/>
      <c r="CZ46" s="980"/>
      <c r="DA46" s="980"/>
      <c r="DB46" s="980"/>
      <c r="DC46" s="980"/>
      <c r="DD46" s="980"/>
      <c r="DE46" s="980"/>
      <c r="DF46" s="980"/>
      <c r="DG46" s="980"/>
      <c r="DH46" s="980"/>
      <c r="DI46" s="980"/>
      <c r="DJ46" s="980"/>
      <c r="DK46" s="980"/>
      <c r="DL46" s="980"/>
      <c r="DM46" s="980"/>
      <c r="DN46" s="980"/>
    </row>
    <row r="47" spans="1:118" s="981" customFormat="1" ht="12">
      <c r="A47" s="627" t="s">
        <v>14</v>
      </c>
      <c r="B47" s="361">
        <v>33</v>
      </c>
      <c r="C47" s="364">
        <v>3.19</v>
      </c>
      <c r="D47" s="362" t="s">
        <v>219</v>
      </c>
      <c r="E47" s="613">
        <v>3.4</v>
      </c>
      <c r="F47" s="361">
        <v>11</v>
      </c>
      <c r="G47" s="364">
        <v>2.19</v>
      </c>
      <c r="H47" s="362">
        <v>11</v>
      </c>
      <c r="I47" s="613">
        <v>2.15</v>
      </c>
      <c r="J47" s="361">
        <v>9</v>
      </c>
      <c r="K47" s="364">
        <v>1.95</v>
      </c>
      <c r="L47" s="362">
        <v>14</v>
      </c>
      <c r="M47" s="613">
        <v>2.37</v>
      </c>
      <c r="N47" s="361" t="s">
        <v>287</v>
      </c>
      <c r="O47" s="364">
        <v>3.4</v>
      </c>
      <c r="P47" s="362" t="s">
        <v>270</v>
      </c>
      <c r="Q47" s="364">
        <v>2.8000000000000003</v>
      </c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980"/>
      <c r="AG47" s="980"/>
      <c r="AH47" s="980"/>
      <c r="AI47" s="980"/>
      <c r="AJ47" s="980"/>
      <c r="AK47" s="980"/>
      <c r="AL47" s="980"/>
      <c r="AM47" s="980"/>
      <c r="AN47" s="980"/>
      <c r="AO47" s="980"/>
      <c r="AP47" s="980"/>
      <c r="AQ47" s="980"/>
      <c r="AR47" s="980"/>
      <c r="AS47" s="980"/>
      <c r="AT47" s="980"/>
      <c r="AU47" s="980"/>
      <c r="AV47" s="980"/>
      <c r="AW47" s="980"/>
      <c r="AX47" s="980"/>
      <c r="AY47" s="980"/>
      <c r="AZ47" s="980"/>
      <c r="BA47" s="980"/>
      <c r="BB47" s="980"/>
      <c r="BC47" s="980"/>
      <c r="BD47" s="980"/>
      <c r="BE47" s="980"/>
      <c r="BF47" s="980"/>
      <c r="BG47" s="980"/>
      <c r="BH47" s="980"/>
      <c r="BI47" s="980"/>
      <c r="BJ47" s="980"/>
      <c r="BK47" s="980"/>
      <c r="BL47" s="980"/>
      <c r="BM47" s="980"/>
      <c r="BN47" s="980"/>
      <c r="BO47" s="980"/>
      <c r="BP47" s="980"/>
      <c r="BQ47" s="980"/>
      <c r="BR47" s="980"/>
      <c r="BS47" s="980"/>
      <c r="BT47" s="980"/>
      <c r="BU47" s="980"/>
      <c r="BV47" s="980"/>
      <c r="BW47" s="980"/>
      <c r="BX47" s="980"/>
      <c r="BY47" s="980"/>
      <c r="BZ47" s="980"/>
      <c r="CA47" s="980"/>
      <c r="CB47" s="980"/>
      <c r="CC47" s="980"/>
      <c r="CD47" s="980"/>
      <c r="CE47" s="980"/>
      <c r="CF47" s="980"/>
      <c r="CG47" s="980"/>
      <c r="CH47" s="980"/>
      <c r="CI47" s="980"/>
      <c r="CJ47" s="980"/>
      <c r="CK47" s="980"/>
      <c r="CL47" s="980"/>
      <c r="CM47" s="980"/>
      <c r="CN47" s="980"/>
      <c r="CO47" s="980"/>
      <c r="CP47" s="980"/>
      <c r="CQ47" s="980"/>
      <c r="CR47" s="980"/>
      <c r="CS47" s="980"/>
      <c r="CT47" s="980"/>
      <c r="CU47" s="980"/>
      <c r="CV47" s="980"/>
      <c r="CW47" s="980"/>
      <c r="CX47" s="980"/>
      <c r="CY47" s="980"/>
      <c r="CZ47" s="980"/>
      <c r="DA47" s="980"/>
      <c r="DB47" s="980"/>
      <c r="DC47" s="980"/>
      <c r="DD47" s="980"/>
      <c r="DE47" s="980"/>
      <c r="DF47" s="980"/>
      <c r="DG47" s="980"/>
      <c r="DH47" s="980"/>
      <c r="DI47" s="980"/>
      <c r="DJ47" s="980"/>
      <c r="DK47" s="980"/>
      <c r="DL47" s="980"/>
      <c r="DM47" s="980"/>
      <c r="DN47" s="980"/>
    </row>
    <row r="48" spans="1:118" s="981" customFormat="1" ht="12">
      <c r="A48" s="628" t="s">
        <v>15</v>
      </c>
      <c r="B48" s="625">
        <v>45</v>
      </c>
      <c r="C48" s="615">
        <v>3.6</v>
      </c>
      <c r="D48" s="626">
        <v>40</v>
      </c>
      <c r="E48" s="616">
        <v>3.52</v>
      </c>
      <c r="F48" s="625">
        <v>6</v>
      </c>
      <c r="G48" s="615">
        <v>1.81</v>
      </c>
      <c r="H48" s="626">
        <v>20</v>
      </c>
      <c r="I48" s="616">
        <v>2.9</v>
      </c>
      <c r="J48" s="625">
        <v>9</v>
      </c>
      <c r="K48" s="615">
        <v>2.09</v>
      </c>
      <c r="L48" s="626">
        <v>15</v>
      </c>
      <c r="M48" s="616">
        <v>2.69</v>
      </c>
      <c r="N48" s="625">
        <v>40</v>
      </c>
      <c r="O48" s="615">
        <v>3.5300000000000002</v>
      </c>
      <c r="P48" s="626" t="s">
        <v>230</v>
      </c>
      <c r="Q48" s="615">
        <v>3.11</v>
      </c>
      <c r="R48" s="979"/>
      <c r="S48" s="979"/>
      <c r="T48" s="979"/>
      <c r="U48" s="979"/>
      <c r="V48" s="979"/>
      <c r="W48" s="979"/>
      <c r="X48" s="979"/>
      <c r="Y48" s="979"/>
      <c r="Z48" s="979"/>
      <c r="AA48" s="979"/>
      <c r="AB48" s="979"/>
      <c r="AC48" s="979"/>
      <c r="AD48" s="979"/>
      <c r="AE48" s="979"/>
      <c r="AF48" s="980"/>
      <c r="AG48" s="980"/>
      <c r="AH48" s="980"/>
      <c r="AI48" s="980"/>
      <c r="AJ48" s="980"/>
      <c r="AK48" s="980"/>
      <c r="AL48" s="980"/>
      <c r="AM48" s="980"/>
      <c r="AN48" s="980"/>
      <c r="AO48" s="980"/>
      <c r="AP48" s="980"/>
      <c r="AQ48" s="980"/>
      <c r="AR48" s="980"/>
      <c r="AS48" s="980"/>
      <c r="AT48" s="980"/>
      <c r="AU48" s="980"/>
      <c r="AV48" s="980"/>
      <c r="AW48" s="980"/>
      <c r="AX48" s="980"/>
      <c r="AY48" s="980"/>
      <c r="AZ48" s="980"/>
      <c r="BA48" s="980"/>
      <c r="BB48" s="980"/>
      <c r="BC48" s="980"/>
      <c r="BD48" s="980"/>
      <c r="BE48" s="980"/>
      <c r="BF48" s="980"/>
      <c r="BG48" s="980"/>
      <c r="BH48" s="980"/>
      <c r="BI48" s="980"/>
      <c r="BJ48" s="980"/>
      <c r="BK48" s="980"/>
      <c r="BL48" s="980"/>
      <c r="BM48" s="980"/>
      <c r="BN48" s="980"/>
      <c r="BO48" s="980"/>
      <c r="BP48" s="980"/>
      <c r="BQ48" s="980"/>
      <c r="BR48" s="980"/>
      <c r="BS48" s="980"/>
      <c r="BT48" s="980"/>
      <c r="BU48" s="980"/>
      <c r="BV48" s="980"/>
      <c r="BW48" s="980"/>
      <c r="BX48" s="980"/>
      <c r="BY48" s="980"/>
      <c r="BZ48" s="980"/>
      <c r="CA48" s="980"/>
      <c r="CB48" s="980"/>
      <c r="CC48" s="980"/>
      <c r="CD48" s="980"/>
      <c r="CE48" s="980"/>
      <c r="CF48" s="980"/>
      <c r="CG48" s="980"/>
      <c r="CH48" s="980"/>
      <c r="CI48" s="980"/>
      <c r="CJ48" s="980"/>
      <c r="CK48" s="980"/>
      <c r="CL48" s="980"/>
      <c r="CM48" s="980"/>
      <c r="CN48" s="980"/>
      <c r="CO48" s="980"/>
      <c r="CP48" s="980"/>
      <c r="CQ48" s="980"/>
      <c r="CR48" s="980"/>
      <c r="CS48" s="980"/>
      <c r="CT48" s="980"/>
      <c r="CU48" s="980"/>
      <c r="CV48" s="980"/>
      <c r="CW48" s="980"/>
      <c r="CX48" s="980"/>
      <c r="CY48" s="980"/>
      <c r="CZ48" s="980"/>
      <c r="DA48" s="980"/>
      <c r="DB48" s="980"/>
      <c r="DC48" s="980"/>
      <c r="DD48" s="980"/>
      <c r="DE48" s="980"/>
      <c r="DF48" s="980"/>
      <c r="DG48" s="980"/>
      <c r="DH48" s="980"/>
      <c r="DI48" s="980"/>
      <c r="DJ48" s="980"/>
      <c r="DK48" s="980"/>
      <c r="DL48" s="980"/>
      <c r="DM48" s="980"/>
      <c r="DN48" s="980"/>
    </row>
    <row r="49" spans="1:118" s="981" customFormat="1" ht="12">
      <c r="A49" s="627" t="s">
        <v>16</v>
      </c>
      <c r="B49" s="361">
        <v>26</v>
      </c>
      <c r="C49" s="364">
        <v>3.0100000000000002</v>
      </c>
      <c r="D49" s="362">
        <v>55</v>
      </c>
      <c r="E49" s="613">
        <v>3.44</v>
      </c>
      <c r="F49" s="361">
        <v>8</v>
      </c>
      <c r="G49" s="364">
        <v>1.92</v>
      </c>
      <c r="H49" s="362">
        <v>13</v>
      </c>
      <c r="I49" s="613">
        <v>2.34</v>
      </c>
      <c r="J49" s="361">
        <v>9</v>
      </c>
      <c r="K49" s="364">
        <v>1.94</v>
      </c>
      <c r="L49" s="362">
        <v>7</v>
      </c>
      <c r="M49" s="613">
        <v>1.67</v>
      </c>
      <c r="N49" s="361">
        <v>57</v>
      </c>
      <c r="O49" s="364">
        <v>3.43</v>
      </c>
      <c r="P49" s="362">
        <v>26</v>
      </c>
      <c r="Q49" s="364">
        <v>2.95</v>
      </c>
      <c r="R49" s="979"/>
      <c r="S49" s="979"/>
      <c r="T49" s="979"/>
      <c r="U49" s="979"/>
      <c r="V49" s="979"/>
      <c r="W49" s="979"/>
      <c r="X49" s="979"/>
      <c r="Y49" s="979"/>
      <c r="Z49" s="979"/>
      <c r="AA49" s="979"/>
      <c r="AB49" s="979"/>
      <c r="AC49" s="979"/>
      <c r="AD49" s="979"/>
      <c r="AE49" s="979"/>
      <c r="AF49" s="980"/>
      <c r="AG49" s="980"/>
      <c r="AH49" s="980"/>
      <c r="AI49" s="980"/>
      <c r="AJ49" s="980"/>
      <c r="AK49" s="980"/>
      <c r="AL49" s="980"/>
      <c r="AM49" s="980"/>
      <c r="AN49" s="980"/>
      <c r="AO49" s="980"/>
      <c r="AP49" s="980"/>
      <c r="AQ49" s="980"/>
      <c r="AR49" s="980"/>
      <c r="AS49" s="980"/>
      <c r="AT49" s="980"/>
      <c r="AU49" s="980"/>
      <c r="AV49" s="980"/>
      <c r="AW49" s="980"/>
      <c r="AX49" s="980"/>
      <c r="AY49" s="980"/>
      <c r="AZ49" s="980"/>
      <c r="BA49" s="980"/>
      <c r="BB49" s="980"/>
      <c r="BC49" s="980"/>
      <c r="BD49" s="980"/>
      <c r="BE49" s="980"/>
      <c r="BF49" s="980"/>
      <c r="BG49" s="980"/>
      <c r="BH49" s="980"/>
      <c r="BI49" s="980"/>
      <c r="BJ49" s="980"/>
      <c r="BK49" s="980"/>
      <c r="BL49" s="980"/>
      <c r="BM49" s="980"/>
      <c r="BN49" s="980"/>
      <c r="BO49" s="980"/>
      <c r="BP49" s="980"/>
      <c r="BQ49" s="980"/>
      <c r="BR49" s="980"/>
      <c r="BS49" s="980"/>
      <c r="BT49" s="980"/>
      <c r="BU49" s="980"/>
      <c r="BV49" s="980"/>
      <c r="BW49" s="980"/>
      <c r="BX49" s="980"/>
      <c r="BY49" s="980"/>
      <c r="BZ49" s="980"/>
      <c r="CA49" s="980"/>
      <c r="CB49" s="980"/>
      <c r="CC49" s="980"/>
      <c r="CD49" s="980"/>
      <c r="CE49" s="980"/>
      <c r="CF49" s="980"/>
      <c r="CG49" s="980"/>
      <c r="CH49" s="980"/>
      <c r="CI49" s="980"/>
      <c r="CJ49" s="980"/>
      <c r="CK49" s="980"/>
      <c r="CL49" s="980"/>
      <c r="CM49" s="980"/>
      <c r="CN49" s="980"/>
      <c r="CO49" s="980"/>
      <c r="CP49" s="980"/>
      <c r="CQ49" s="980"/>
      <c r="CR49" s="980"/>
      <c r="CS49" s="980"/>
      <c r="CT49" s="980"/>
      <c r="CU49" s="980"/>
      <c r="CV49" s="980"/>
      <c r="CW49" s="980"/>
      <c r="CX49" s="980"/>
      <c r="CY49" s="980"/>
      <c r="CZ49" s="980"/>
      <c r="DA49" s="980"/>
      <c r="DB49" s="980"/>
      <c r="DC49" s="980"/>
      <c r="DD49" s="980"/>
      <c r="DE49" s="980"/>
      <c r="DF49" s="980"/>
      <c r="DG49" s="980"/>
      <c r="DH49" s="980"/>
      <c r="DI49" s="980"/>
      <c r="DJ49" s="980"/>
      <c r="DK49" s="980"/>
      <c r="DL49" s="980"/>
      <c r="DM49" s="980"/>
      <c r="DN49" s="980"/>
    </row>
    <row r="50" spans="1:118" s="981" customFormat="1" ht="12">
      <c r="A50" s="628" t="s">
        <v>17</v>
      </c>
      <c r="B50" s="625">
        <v>20</v>
      </c>
      <c r="C50" s="615">
        <v>2.02</v>
      </c>
      <c r="D50" s="626" t="s">
        <v>253</v>
      </c>
      <c r="E50" s="616">
        <v>2.38</v>
      </c>
      <c r="F50" s="625">
        <v>6</v>
      </c>
      <c r="G50" s="615">
        <v>1.23</v>
      </c>
      <c r="H50" s="626">
        <v>12</v>
      </c>
      <c r="I50" s="616">
        <v>1.59</v>
      </c>
      <c r="J50" s="625">
        <v>8</v>
      </c>
      <c r="K50" s="615">
        <v>1.31</v>
      </c>
      <c r="L50" s="626">
        <v>7</v>
      </c>
      <c r="M50" s="616">
        <v>1.33</v>
      </c>
      <c r="N50" s="625">
        <v>65</v>
      </c>
      <c r="O50" s="615">
        <v>2.38</v>
      </c>
      <c r="P50" s="626" t="s">
        <v>212</v>
      </c>
      <c r="Q50" s="615">
        <v>1.81</v>
      </c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979"/>
      <c r="AC50" s="979"/>
      <c r="AD50" s="979"/>
      <c r="AE50" s="979"/>
      <c r="AF50" s="980"/>
      <c r="AG50" s="980"/>
      <c r="AH50" s="980"/>
      <c r="AI50" s="980"/>
      <c r="AJ50" s="980"/>
      <c r="AK50" s="980"/>
      <c r="AL50" s="980"/>
      <c r="AM50" s="980"/>
      <c r="AN50" s="980"/>
      <c r="AO50" s="980"/>
      <c r="AP50" s="980"/>
      <c r="AQ50" s="980"/>
      <c r="AR50" s="980"/>
      <c r="AS50" s="980"/>
      <c r="AT50" s="980"/>
      <c r="AU50" s="980"/>
      <c r="AV50" s="980"/>
      <c r="AW50" s="980"/>
      <c r="AX50" s="980"/>
      <c r="AY50" s="980"/>
      <c r="AZ50" s="980"/>
      <c r="BA50" s="980"/>
      <c r="BB50" s="980"/>
      <c r="BC50" s="980"/>
      <c r="BD50" s="980"/>
      <c r="BE50" s="980"/>
      <c r="BF50" s="980"/>
      <c r="BG50" s="980"/>
      <c r="BH50" s="980"/>
      <c r="BI50" s="980"/>
      <c r="BJ50" s="980"/>
      <c r="BK50" s="980"/>
      <c r="BL50" s="980"/>
      <c r="BM50" s="980"/>
      <c r="BN50" s="980"/>
      <c r="BO50" s="980"/>
      <c r="BP50" s="980"/>
      <c r="BQ50" s="980"/>
      <c r="BR50" s="980"/>
      <c r="BS50" s="980"/>
      <c r="BT50" s="980"/>
      <c r="BU50" s="980"/>
      <c r="BV50" s="980"/>
      <c r="BW50" s="980"/>
      <c r="BX50" s="980"/>
      <c r="BY50" s="980"/>
      <c r="BZ50" s="980"/>
      <c r="CA50" s="980"/>
      <c r="CB50" s="980"/>
      <c r="CC50" s="980"/>
      <c r="CD50" s="980"/>
      <c r="CE50" s="980"/>
      <c r="CF50" s="980"/>
      <c r="CG50" s="980"/>
      <c r="CH50" s="980"/>
      <c r="CI50" s="980"/>
      <c r="CJ50" s="980"/>
      <c r="CK50" s="980"/>
      <c r="CL50" s="980"/>
      <c r="CM50" s="980"/>
      <c r="CN50" s="980"/>
      <c r="CO50" s="980"/>
      <c r="CP50" s="980"/>
      <c r="CQ50" s="980"/>
      <c r="CR50" s="980"/>
      <c r="CS50" s="980"/>
      <c r="CT50" s="980"/>
      <c r="CU50" s="980"/>
      <c r="CV50" s="980"/>
      <c r="CW50" s="980"/>
      <c r="CX50" s="980"/>
      <c r="CY50" s="980"/>
      <c r="CZ50" s="980"/>
      <c r="DA50" s="980"/>
      <c r="DB50" s="980"/>
      <c r="DC50" s="980"/>
      <c r="DD50" s="980"/>
      <c r="DE50" s="980"/>
      <c r="DF50" s="980"/>
      <c r="DG50" s="980"/>
      <c r="DH50" s="980"/>
      <c r="DI50" s="980"/>
      <c r="DJ50" s="980"/>
      <c r="DK50" s="980"/>
      <c r="DL50" s="980"/>
      <c r="DM50" s="980"/>
      <c r="DN50" s="980"/>
    </row>
    <row r="51" spans="1:118" s="981" customFormat="1" ht="12">
      <c r="A51" s="627" t="s">
        <v>18</v>
      </c>
      <c r="B51" s="361">
        <v>15</v>
      </c>
      <c r="C51" s="364">
        <v>1.76</v>
      </c>
      <c r="D51" s="362" t="s">
        <v>274</v>
      </c>
      <c r="E51" s="613">
        <v>2.17</v>
      </c>
      <c r="F51" s="361">
        <v>5</v>
      </c>
      <c r="G51" s="364">
        <v>0.94000000000000006</v>
      </c>
      <c r="H51" s="362">
        <v>9</v>
      </c>
      <c r="I51" s="613">
        <v>1.42</v>
      </c>
      <c r="J51" s="361">
        <v>7</v>
      </c>
      <c r="K51" s="364">
        <v>1.1599999999999999</v>
      </c>
      <c r="L51" s="362">
        <v>8</v>
      </c>
      <c r="M51" s="613">
        <v>1.34</v>
      </c>
      <c r="N51" s="361">
        <v>74</v>
      </c>
      <c r="O51" s="364">
        <v>2.1</v>
      </c>
      <c r="P51" s="362" t="s">
        <v>245</v>
      </c>
      <c r="Q51" s="364">
        <v>1.5</v>
      </c>
      <c r="R51" s="979"/>
      <c r="S51" s="979"/>
      <c r="T51" s="979"/>
      <c r="U51" s="979"/>
      <c r="V51" s="979"/>
      <c r="W51" s="979"/>
      <c r="X51" s="979"/>
      <c r="Y51" s="979"/>
      <c r="Z51" s="979"/>
      <c r="AA51" s="979"/>
      <c r="AB51" s="979"/>
      <c r="AC51" s="979"/>
      <c r="AD51" s="979"/>
      <c r="AE51" s="979"/>
      <c r="AF51" s="980"/>
      <c r="AG51" s="980"/>
      <c r="AH51" s="980"/>
      <c r="AI51" s="980"/>
      <c r="AJ51" s="980"/>
      <c r="AK51" s="980"/>
      <c r="AL51" s="980"/>
      <c r="AM51" s="980"/>
      <c r="AN51" s="980"/>
      <c r="AO51" s="980"/>
      <c r="AP51" s="980"/>
      <c r="AQ51" s="980"/>
      <c r="AR51" s="980"/>
      <c r="AS51" s="980"/>
      <c r="AT51" s="980"/>
      <c r="AU51" s="980"/>
      <c r="AV51" s="980"/>
      <c r="AW51" s="980"/>
      <c r="AX51" s="980"/>
      <c r="AY51" s="980"/>
      <c r="AZ51" s="980"/>
      <c r="BA51" s="980"/>
      <c r="BB51" s="980"/>
      <c r="BC51" s="980"/>
      <c r="BD51" s="980"/>
      <c r="BE51" s="980"/>
      <c r="BF51" s="980"/>
      <c r="BG51" s="980"/>
      <c r="BH51" s="980"/>
      <c r="BI51" s="980"/>
      <c r="BJ51" s="980"/>
      <c r="BK51" s="980"/>
      <c r="BL51" s="980"/>
      <c r="BM51" s="980"/>
      <c r="BN51" s="980"/>
      <c r="BO51" s="980"/>
      <c r="BP51" s="980"/>
      <c r="BQ51" s="980"/>
      <c r="BR51" s="980"/>
      <c r="BS51" s="980"/>
      <c r="BT51" s="980"/>
      <c r="BU51" s="980"/>
      <c r="BV51" s="980"/>
      <c r="BW51" s="980"/>
      <c r="BX51" s="980"/>
      <c r="BY51" s="980"/>
      <c r="BZ51" s="980"/>
      <c r="CA51" s="980"/>
      <c r="CB51" s="980"/>
      <c r="CC51" s="980"/>
      <c r="CD51" s="980"/>
      <c r="CE51" s="980"/>
      <c r="CF51" s="980"/>
      <c r="CG51" s="980"/>
      <c r="CH51" s="980"/>
      <c r="CI51" s="980"/>
      <c r="CJ51" s="980"/>
      <c r="CK51" s="980"/>
      <c r="CL51" s="980"/>
      <c r="CM51" s="980"/>
      <c r="CN51" s="980"/>
      <c r="CO51" s="980"/>
      <c r="CP51" s="980"/>
      <c r="CQ51" s="980"/>
      <c r="CR51" s="980"/>
      <c r="CS51" s="980"/>
      <c r="CT51" s="980"/>
      <c r="CU51" s="980"/>
      <c r="CV51" s="980"/>
      <c r="CW51" s="980"/>
      <c r="CX51" s="980"/>
      <c r="CY51" s="980"/>
      <c r="CZ51" s="980"/>
      <c r="DA51" s="980"/>
      <c r="DB51" s="980"/>
      <c r="DC51" s="980"/>
      <c r="DD51" s="980"/>
      <c r="DE51" s="980"/>
      <c r="DF51" s="980"/>
      <c r="DG51" s="980"/>
      <c r="DH51" s="980"/>
      <c r="DI51" s="980"/>
      <c r="DJ51" s="980"/>
      <c r="DK51" s="980"/>
      <c r="DL51" s="980"/>
      <c r="DM51" s="980"/>
      <c r="DN51" s="980"/>
    </row>
    <row r="52" spans="1:118" s="981" customFormat="1" ht="12">
      <c r="A52" s="628" t="s">
        <v>19</v>
      </c>
      <c r="B52" s="625">
        <v>31</v>
      </c>
      <c r="C52" s="615">
        <v>3.13</v>
      </c>
      <c r="D52" s="626">
        <v>53</v>
      </c>
      <c r="E52" s="616">
        <v>3.38</v>
      </c>
      <c r="F52" s="625">
        <v>8</v>
      </c>
      <c r="G52" s="615">
        <v>1.83</v>
      </c>
      <c r="H52" s="626" t="s">
        <v>191</v>
      </c>
      <c r="I52" s="616">
        <v>2.96</v>
      </c>
      <c r="J52" s="625">
        <v>8</v>
      </c>
      <c r="K52" s="615">
        <v>2.0100000000000002</v>
      </c>
      <c r="L52" s="626">
        <v>10</v>
      </c>
      <c r="M52" s="616">
        <v>1.8900000000000001</v>
      </c>
      <c r="N52" s="625">
        <v>53</v>
      </c>
      <c r="O52" s="615">
        <v>3.4</v>
      </c>
      <c r="P52" s="626">
        <v>16</v>
      </c>
      <c r="Q52" s="615">
        <v>2.2400000000000002</v>
      </c>
      <c r="R52" s="979"/>
      <c r="S52" s="979"/>
      <c r="T52" s="979"/>
      <c r="U52" s="979"/>
      <c r="V52" s="979"/>
      <c r="W52" s="979"/>
      <c r="X52" s="979"/>
      <c r="Y52" s="979"/>
      <c r="Z52" s="979"/>
      <c r="AA52" s="979"/>
      <c r="AB52" s="979"/>
      <c r="AC52" s="979"/>
      <c r="AD52" s="979"/>
      <c r="AE52" s="979"/>
      <c r="AF52" s="980"/>
      <c r="AG52" s="980"/>
      <c r="AH52" s="980"/>
      <c r="AI52" s="980"/>
      <c r="AJ52" s="980"/>
      <c r="AK52" s="980"/>
      <c r="AL52" s="980"/>
      <c r="AM52" s="980"/>
      <c r="AN52" s="980"/>
      <c r="AO52" s="980"/>
      <c r="AP52" s="980"/>
      <c r="AQ52" s="980"/>
      <c r="AR52" s="980"/>
      <c r="AS52" s="980"/>
      <c r="AT52" s="980"/>
      <c r="AU52" s="980"/>
      <c r="AV52" s="980"/>
      <c r="AW52" s="980"/>
      <c r="AX52" s="980"/>
      <c r="AY52" s="980"/>
      <c r="AZ52" s="980"/>
      <c r="BA52" s="980"/>
      <c r="BB52" s="980"/>
      <c r="BC52" s="980"/>
      <c r="BD52" s="980"/>
      <c r="BE52" s="980"/>
      <c r="BF52" s="980"/>
      <c r="BG52" s="980"/>
      <c r="BH52" s="980"/>
      <c r="BI52" s="980"/>
      <c r="BJ52" s="980"/>
      <c r="BK52" s="980"/>
      <c r="BL52" s="980"/>
      <c r="BM52" s="980"/>
      <c r="BN52" s="980"/>
      <c r="BO52" s="980"/>
      <c r="BP52" s="980"/>
      <c r="BQ52" s="980"/>
      <c r="BR52" s="980"/>
      <c r="BS52" s="980"/>
      <c r="BT52" s="980"/>
      <c r="BU52" s="980"/>
      <c r="BV52" s="980"/>
      <c r="BW52" s="980"/>
      <c r="BX52" s="980"/>
      <c r="BY52" s="980"/>
      <c r="BZ52" s="980"/>
      <c r="CA52" s="980"/>
      <c r="CB52" s="980"/>
      <c r="CC52" s="980"/>
      <c r="CD52" s="980"/>
      <c r="CE52" s="980"/>
      <c r="CF52" s="980"/>
      <c r="CG52" s="980"/>
      <c r="CH52" s="980"/>
      <c r="CI52" s="980"/>
      <c r="CJ52" s="980"/>
      <c r="CK52" s="980"/>
      <c r="CL52" s="980"/>
      <c r="CM52" s="980"/>
      <c r="CN52" s="980"/>
      <c r="CO52" s="980"/>
      <c r="CP52" s="980"/>
      <c r="CQ52" s="980"/>
      <c r="CR52" s="980"/>
      <c r="CS52" s="980"/>
      <c r="CT52" s="980"/>
      <c r="CU52" s="980"/>
      <c r="CV52" s="980"/>
      <c r="CW52" s="980"/>
      <c r="CX52" s="980"/>
      <c r="CY52" s="980"/>
      <c r="CZ52" s="980"/>
      <c r="DA52" s="980"/>
      <c r="DB52" s="980"/>
      <c r="DC52" s="980"/>
      <c r="DD52" s="980"/>
      <c r="DE52" s="980"/>
      <c r="DF52" s="980"/>
      <c r="DG52" s="980"/>
      <c r="DH52" s="980"/>
      <c r="DI52" s="980"/>
      <c r="DJ52" s="980"/>
      <c r="DK52" s="980"/>
      <c r="DL52" s="980"/>
      <c r="DM52" s="980"/>
      <c r="DN52" s="980"/>
    </row>
    <row r="53" spans="1:118" s="981" customFormat="1" ht="12.5" thickBot="1">
      <c r="A53" s="627" t="s">
        <v>20</v>
      </c>
      <c r="B53" s="361">
        <v>15</v>
      </c>
      <c r="C53" s="364">
        <v>1.84</v>
      </c>
      <c r="D53" s="362" t="s">
        <v>286</v>
      </c>
      <c r="E53" s="613">
        <v>2.15</v>
      </c>
      <c r="F53" s="361">
        <v>6</v>
      </c>
      <c r="G53" s="364">
        <v>1.08</v>
      </c>
      <c r="H53" s="362">
        <v>8</v>
      </c>
      <c r="I53" s="613">
        <v>1.42</v>
      </c>
      <c r="J53" s="361">
        <v>9</v>
      </c>
      <c r="K53" s="364">
        <v>1.3800000000000001</v>
      </c>
      <c r="L53" s="362">
        <v>6</v>
      </c>
      <c r="M53" s="613">
        <v>1.2</v>
      </c>
      <c r="N53" s="361">
        <v>71</v>
      </c>
      <c r="O53" s="364">
        <v>2.27</v>
      </c>
      <c r="P53" s="362" t="s">
        <v>249</v>
      </c>
      <c r="Q53" s="364">
        <v>1.48</v>
      </c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979"/>
      <c r="AC53" s="979"/>
      <c r="AD53" s="979"/>
      <c r="AE53" s="979"/>
      <c r="AF53" s="980"/>
      <c r="AG53" s="980"/>
      <c r="AH53" s="980"/>
      <c r="AI53" s="980"/>
      <c r="AJ53" s="980"/>
      <c r="AK53" s="980"/>
      <c r="AL53" s="980"/>
      <c r="AM53" s="980"/>
      <c r="AN53" s="980"/>
      <c r="AO53" s="980"/>
      <c r="AP53" s="980"/>
      <c r="AQ53" s="980"/>
      <c r="AR53" s="980"/>
      <c r="AS53" s="980"/>
      <c r="AT53" s="980"/>
      <c r="AU53" s="980"/>
      <c r="AV53" s="980"/>
      <c r="AW53" s="980"/>
      <c r="AX53" s="980"/>
      <c r="AY53" s="980"/>
      <c r="AZ53" s="980"/>
      <c r="BA53" s="980"/>
      <c r="BB53" s="980"/>
      <c r="BC53" s="980"/>
      <c r="BD53" s="980"/>
      <c r="BE53" s="980"/>
      <c r="BF53" s="980"/>
      <c r="BG53" s="980"/>
      <c r="BH53" s="980"/>
      <c r="BI53" s="980"/>
      <c r="BJ53" s="980"/>
      <c r="BK53" s="980"/>
      <c r="BL53" s="980"/>
      <c r="BM53" s="980"/>
      <c r="BN53" s="980"/>
      <c r="BO53" s="980"/>
      <c r="BP53" s="980"/>
      <c r="BQ53" s="980"/>
      <c r="BR53" s="980"/>
      <c r="BS53" s="980"/>
      <c r="BT53" s="980"/>
      <c r="BU53" s="980"/>
      <c r="BV53" s="980"/>
      <c r="BW53" s="980"/>
      <c r="BX53" s="980"/>
      <c r="BY53" s="980"/>
      <c r="BZ53" s="980"/>
      <c r="CA53" s="980"/>
      <c r="CB53" s="980"/>
      <c r="CC53" s="980"/>
      <c r="CD53" s="980"/>
      <c r="CE53" s="980"/>
      <c r="CF53" s="980"/>
      <c r="CG53" s="980"/>
      <c r="CH53" s="980"/>
      <c r="CI53" s="980"/>
      <c r="CJ53" s="980"/>
      <c r="CK53" s="980"/>
      <c r="CL53" s="980"/>
      <c r="CM53" s="980"/>
      <c r="CN53" s="980"/>
      <c r="CO53" s="980"/>
      <c r="CP53" s="980"/>
      <c r="CQ53" s="980"/>
      <c r="CR53" s="980"/>
      <c r="CS53" s="980"/>
      <c r="CT53" s="980"/>
      <c r="CU53" s="980"/>
      <c r="CV53" s="980"/>
      <c r="CW53" s="980"/>
      <c r="CX53" s="980"/>
      <c r="CY53" s="980"/>
      <c r="CZ53" s="980"/>
      <c r="DA53" s="980"/>
      <c r="DB53" s="980"/>
      <c r="DC53" s="980"/>
      <c r="DD53" s="980"/>
      <c r="DE53" s="980"/>
      <c r="DF53" s="980"/>
      <c r="DG53" s="980"/>
      <c r="DH53" s="980"/>
      <c r="DI53" s="980"/>
      <c r="DJ53" s="980"/>
      <c r="DK53" s="980"/>
      <c r="DL53" s="980"/>
      <c r="DM53" s="980"/>
      <c r="DN53" s="980"/>
    </row>
    <row r="54" spans="1:118" s="981" customFormat="1" ht="12">
      <c r="A54" s="629" t="s">
        <v>26</v>
      </c>
      <c r="B54" s="366">
        <v>37</v>
      </c>
      <c r="C54" s="369">
        <v>1.4000000000000001</v>
      </c>
      <c r="D54" s="367" t="s">
        <v>236</v>
      </c>
      <c r="E54" s="340">
        <v>1.47</v>
      </c>
      <c r="F54" s="366" t="s">
        <v>248</v>
      </c>
      <c r="G54" s="369">
        <v>0.94000000000000006</v>
      </c>
      <c r="H54" s="367" t="s">
        <v>212</v>
      </c>
      <c r="I54" s="340">
        <v>1.03</v>
      </c>
      <c r="J54" s="366" t="s">
        <v>248</v>
      </c>
      <c r="K54" s="369">
        <v>0.87</v>
      </c>
      <c r="L54" s="367" t="s">
        <v>244</v>
      </c>
      <c r="M54" s="340">
        <v>1.04</v>
      </c>
      <c r="N54" s="366" t="s">
        <v>261</v>
      </c>
      <c r="O54" s="369">
        <v>1.46</v>
      </c>
      <c r="P54" s="367" t="s">
        <v>270</v>
      </c>
      <c r="Q54" s="369">
        <v>1.19</v>
      </c>
      <c r="R54" s="979"/>
      <c r="S54" s="979"/>
      <c r="T54" s="979"/>
      <c r="U54" s="979"/>
      <c r="V54" s="979"/>
      <c r="W54" s="979"/>
      <c r="X54" s="979"/>
      <c r="Y54" s="979"/>
      <c r="Z54" s="979"/>
      <c r="AA54" s="979"/>
      <c r="AB54" s="979"/>
      <c r="AC54" s="979"/>
      <c r="AD54" s="979"/>
      <c r="AE54" s="979"/>
      <c r="AF54" s="980"/>
      <c r="AG54" s="980"/>
      <c r="AH54" s="980"/>
      <c r="AI54" s="980"/>
      <c r="AJ54" s="980"/>
      <c r="AK54" s="980"/>
      <c r="AL54" s="980"/>
      <c r="AM54" s="980"/>
      <c r="AN54" s="980"/>
      <c r="AO54" s="980"/>
      <c r="AP54" s="980"/>
      <c r="AQ54" s="980"/>
      <c r="AR54" s="980"/>
      <c r="AS54" s="980"/>
      <c r="AT54" s="980"/>
      <c r="AU54" s="980"/>
      <c r="AV54" s="980"/>
      <c r="AW54" s="980"/>
      <c r="AX54" s="980"/>
      <c r="AY54" s="980"/>
      <c r="AZ54" s="980"/>
      <c r="BA54" s="980"/>
      <c r="BB54" s="980"/>
      <c r="BC54" s="980"/>
      <c r="BD54" s="980"/>
      <c r="BE54" s="980"/>
      <c r="BF54" s="980"/>
      <c r="BG54" s="980"/>
      <c r="BH54" s="980"/>
      <c r="BI54" s="980"/>
      <c r="BJ54" s="980"/>
      <c r="BK54" s="980"/>
      <c r="BL54" s="980"/>
      <c r="BM54" s="980"/>
      <c r="BN54" s="980"/>
      <c r="BO54" s="980"/>
      <c r="BP54" s="980"/>
      <c r="BQ54" s="980"/>
      <c r="BR54" s="980"/>
      <c r="BS54" s="980"/>
      <c r="BT54" s="980"/>
      <c r="BU54" s="980"/>
      <c r="BV54" s="980"/>
      <c r="BW54" s="980"/>
      <c r="BX54" s="980"/>
      <c r="BY54" s="980"/>
      <c r="BZ54" s="980"/>
      <c r="CA54" s="980"/>
      <c r="CB54" s="980"/>
      <c r="CC54" s="980"/>
      <c r="CD54" s="980"/>
      <c r="CE54" s="980"/>
      <c r="CF54" s="980"/>
      <c r="CG54" s="980"/>
      <c r="CH54" s="980"/>
      <c r="CI54" s="980"/>
      <c r="CJ54" s="980"/>
      <c r="CK54" s="980"/>
      <c r="CL54" s="980"/>
      <c r="CM54" s="980"/>
      <c r="CN54" s="980"/>
      <c r="CO54" s="980"/>
      <c r="CP54" s="980"/>
      <c r="CQ54" s="980"/>
      <c r="CR54" s="980"/>
      <c r="CS54" s="980"/>
      <c r="CT54" s="980"/>
      <c r="CU54" s="980"/>
      <c r="CV54" s="980"/>
      <c r="CW54" s="980"/>
      <c r="CX54" s="980"/>
      <c r="CY54" s="980"/>
      <c r="CZ54" s="980"/>
      <c r="DA54" s="980"/>
      <c r="DB54" s="980"/>
      <c r="DC54" s="980"/>
      <c r="DD54" s="980"/>
      <c r="DE54" s="980"/>
      <c r="DF54" s="980"/>
      <c r="DG54" s="980"/>
      <c r="DH54" s="980"/>
      <c r="DI54" s="980"/>
      <c r="DJ54" s="980"/>
      <c r="DK54" s="980"/>
      <c r="DL54" s="980"/>
      <c r="DM54" s="980"/>
      <c r="DN54" s="980"/>
    </row>
    <row r="55" spans="1:118" s="981" customFormat="1" ht="12">
      <c r="A55" s="630" t="s">
        <v>25</v>
      </c>
      <c r="B55" s="371">
        <v>25</v>
      </c>
      <c r="C55" s="374">
        <v>0.99</v>
      </c>
      <c r="D55" s="372" t="s">
        <v>252</v>
      </c>
      <c r="E55" s="342">
        <v>1.1000000000000001</v>
      </c>
      <c r="F55" s="371">
        <v>6</v>
      </c>
      <c r="G55" s="374">
        <v>0.5</v>
      </c>
      <c r="H55" s="372">
        <v>12</v>
      </c>
      <c r="I55" s="342">
        <v>0.74</v>
      </c>
      <c r="J55" s="371">
        <v>7</v>
      </c>
      <c r="K55" s="374">
        <v>0.55000000000000004</v>
      </c>
      <c r="L55" s="372">
        <v>10</v>
      </c>
      <c r="M55" s="342">
        <v>0.66</v>
      </c>
      <c r="N55" s="371">
        <v>61</v>
      </c>
      <c r="O55" s="374">
        <v>1.0900000000000001</v>
      </c>
      <c r="P55" s="372" t="s">
        <v>241</v>
      </c>
      <c r="Q55" s="374">
        <v>0.87</v>
      </c>
      <c r="R55" s="979"/>
      <c r="S55" s="979"/>
      <c r="T55" s="979"/>
      <c r="U55" s="979"/>
      <c r="V55" s="979"/>
      <c r="W55" s="979"/>
      <c r="X55" s="979"/>
      <c r="Y55" s="979"/>
      <c r="Z55" s="979"/>
      <c r="AA55" s="979"/>
      <c r="AB55" s="979"/>
      <c r="AC55" s="979"/>
      <c r="AD55" s="979"/>
      <c r="AE55" s="979"/>
      <c r="AF55" s="980"/>
      <c r="AG55" s="980"/>
      <c r="AH55" s="980"/>
      <c r="AI55" s="980"/>
      <c r="AJ55" s="980"/>
      <c r="AK55" s="980"/>
      <c r="AL55" s="980"/>
      <c r="AM55" s="980"/>
      <c r="AN55" s="980"/>
      <c r="AO55" s="980"/>
      <c r="AP55" s="980"/>
      <c r="AQ55" s="980"/>
      <c r="AR55" s="980"/>
      <c r="AS55" s="980"/>
      <c r="AT55" s="980"/>
      <c r="AU55" s="980"/>
      <c r="AV55" s="980"/>
      <c r="AW55" s="980"/>
      <c r="AX55" s="980"/>
      <c r="AY55" s="980"/>
      <c r="AZ55" s="980"/>
      <c r="BA55" s="980"/>
      <c r="BB55" s="980"/>
      <c r="BC55" s="980"/>
      <c r="BD55" s="980"/>
      <c r="BE55" s="980"/>
      <c r="BF55" s="980"/>
      <c r="BG55" s="980"/>
      <c r="BH55" s="980"/>
      <c r="BI55" s="980"/>
      <c r="BJ55" s="980"/>
      <c r="BK55" s="980"/>
      <c r="BL55" s="980"/>
      <c r="BM55" s="980"/>
      <c r="BN55" s="980"/>
      <c r="BO55" s="980"/>
      <c r="BP55" s="980"/>
      <c r="BQ55" s="980"/>
      <c r="BR55" s="980"/>
      <c r="BS55" s="980"/>
      <c r="BT55" s="980"/>
      <c r="BU55" s="980"/>
      <c r="BV55" s="980"/>
      <c r="BW55" s="980"/>
      <c r="BX55" s="980"/>
      <c r="BY55" s="980"/>
      <c r="BZ55" s="980"/>
      <c r="CA55" s="980"/>
      <c r="CB55" s="980"/>
      <c r="CC55" s="980"/>
      <c r="CD55" s="980"/>
      <c r="CE55" s="980"/>
      <c r="CF55" s="980"/>
      <c r="CG55" s="980"/>
      <c r="CH55" s="980"/>
      <c r="CI55" s="980"/>
      <c r="CJ55" s="980"/>
      <c r="CK55" s="980"/>
      <c r="CL55" s="980"/>
      <c r="CM55" s="980"/>
      <c r="CN55" s="980"/>
      <c r="CO55" s="980"/>
      <c r="CP55" s="980"/>
      <c r="CQ55" s="980"/>
      <c r="CR55" s="980"/>
      <c r="CS55" s="980"/>
      <c r="CT55" s="980"/>
      <c r="CU55" s="980"/>
      <c r="CV55" s="980"/>
      <c r="CW55" s="980"/>
      <c r="CX55" s="980"/>
      <c r="CY55" s="980"/>
      <c r="CZ55" s="980"/>
      <c r="DA55" s="980"/>
      <c r="DB55" s="980"/>
      <c r="DC55" s="980"/>
      <c r="DD55" s="980"/>
      <c r="DE55" s="980"/>
      <c r="DF55" s="980"/>
      <c r="DG55" s="980"/>
      <c r="DH55" s="980"/>
      <c r="DI55" s="980"/>
      <c r="DJ55" s="980"/>
      <c r="DK55" s="980"/>
      <c r="DL55" s="980"/>
      <c r="DM55" s="980"/>
      <c r="DN55" s="980"/>
    </row>
    <row r="56" spans="1:118" s="981" customFormat="1" ht="12.5" thickBot="1">
      <c r="A56" s="631" t="s">
        <v>24</v>
      </c>
      <c r="B56" s="632">
        <v>33</v>
      </c>
      <c r="C56" s="623">
        <v>1.02</v>
      </c>
      <c r="D56" s="633" t="s">
        <v>250</v>
      </c>
      <c r="E56" s="624">
        <v>1.08</v>
      </c>
      <c r="F56" s="632" t="s">
        <v>211</v>
      </c>
      <c r="G56" s="623">
        <v>0.67</v>
      </c>
      <c r="H56" s="633" t="s">
        <v>244</v>
      </c>
      <c r="I56" s="624">
        <v>0.75</v>
      </c>
      <c r="J56" s="632" t="s">
        <v>211</v>
      </c>
      <c r="K56" s="623">
        <v>0.63</v>
      </c>
      <c r="L56" s="633" t="s">
        <v>225</v>
      </c>
      <c r="M56" s="624">
        <v>0.75</v>
      </c>
      <c r="N56" s="632" t="s">
        <v>246</v>
      </c>
      <c r="O56" s="623">
        <v>1.08</v>
      </c>
      <c r="P56" s="633" t="s">
        <v>191</v>
      </c>
      <c r="Q56" s="623">
        <v>0.87</v>
      </c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979"/>
      <c r="AC56" s="979"/>
      <c r="AD56" s="979"/>
      <c r="AE56" s="979"/>
      <c r="AF56" s="980"/>
      <c r="AG56" s="980"/>
      <c r="AH56" s="980"/>
      <c r="AI56" s="980"/>
      <c r="AJ56" s="980"/>
      <c r="AK56" s="980"/>
      <c r="AL56" s="980"/>
      <c r="AM56" s="980"/>
      <c r="AN56" s="980"/>
      <c r="AO56" s="980"/>
      <c r="AP56" s="980"/>
      <c r="AQ56" s="980"/>
      <c r="AR56" s="980"/>
      <c r="AS56" s="980"/>
      <c r="AT56" s="980"/>
      <c r="AU56" s="980"/>
      <c r="AV56" s="980"/>
      <c r="AW56" s="980"/>
      <c r="AX56" s="980"/>
      <c r="AY56" s="980"/>
      <c r="AZ56" s="980"/>
      <c r="BA56" s="980"/>
      <c r="BB56" s="980"/>
      <c r="BC56" s="980"/>
      <c r="BD56" s="980"/>
      <c r="BE56" s="980"/>
      <c r="BF56" s="980"/>
      <c r="BG56" s="980"/>
      <c r="BH56" s="980"/>
      <c r="BI56" s="980"/>
      <c r="BJ56" s="980"/>
      <c r="BK56" s="980"/>
      <c r="BL56" s="980"/>
      <c r="BM56" s="980"/>
      <c r="BN56" s="980"/>
      <c r="BO56" s="980"/>
      <c r="BP56" s="980"/>
      <c r="BQ56" s="980"/>
      <c r="BR56" s="980"/>
      <c r="BS56" s="980"/>
      <c r="BT56" s="980"/>
      <c r="BU56" s="980"/>
      <c r="BV56" s="980"/>
      <c r="BW56" s="980"/>
      <c r="BX56" s="980"/>
      <c r="BY56" s="980"/>
      <c r="BZ56" s="980"/>
      <c r="CA56" s="980"/>
      <c r="CB56" s="980"/>
      <c r="CC56" s="980"/>
      <c r="CD56" s="980"/>
      <c r="CE56" s="980"/>
      <c r="CF56" s="980"/>
      <c r="CG56" s="980"/>
      <c r="CH56" s="980"/>
      <c r="CI56" s="980"/>
      <c r="CJ56" s="980"/>
      <c r="CK56" s="980"/>
      <c r="CL56" s="980"/>
      <c r="CM56" s="980"/>
      <c r="CN56" s="980"/>
      <c r="CO56" s="980"/>
      <c r="CP56" s="980"/>
      <c r="CQ56" s="980"/>
      <c r="CR56" s="980"/>
      <c r="CS56" s="980"/>
      <c r="CT56" s="980"/>
      <c r="CU56" s="980"/>
      <c r="CV56" s="980"/>
      <c r="CW56" s="980"/>
      <c r="CX56" s="980"/>
      <c r="CY56" s="980"/>
      <c r="CZ56" s="980"/>
      <c r="DA56" s="980"/>
      <c r="DB56" s="980"/>
      <c r="DC56" s="980"/>
      <c r="DD56" s="980"/>
      <c r="DE56" s="980"/>
      <c r="DF56" s="980"/>
      <c r="DG56" s="980"/>
      <c r="DH56" s="980"/>
      <c r="DI56" s="980"/>
      <c r="DJ56" s="980"/>
      <c r="DK56" s="980"/>
      <c r="DL56" s="980"/>
      <c r="DM56" s="980"/>
      <c r="DN56" s="980"/>
    </row>
    <row r="57" spans="1:118" ht="14.5">
      <c r="A57" s="1246" t="s">
        <v>471</v>
      </c>
      <c r="B57" s="1246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</row>
    <row r="58" spans="1:118" ht="14.5">
      <c r="A58" s="1179" t="s">
        <v>327</v>
      </c>
      <c r="B58" s="1179"/>
      <c r="C58" s="1179"/>
      <c r="D58" s="1179"/>
      <c r="E58" s="1179"/>
      <c r="F58" s="1179"/>
      <c r="G58" s="1179"/>
      <c r="H58" s="1179"/>
      <c r="I58" s="1179"/>
      <c r="J58" s="1179"/>
      <c r="K58" s="1179"/>
      <c r="L58" s="1179"/>
      <c r="M58" s="1179"/>
      <c r="N58" s="1179"/>
      <c r="O58" s="1179"/>
      <c r="P58" s="1179"/>
      <c r="Q58" s="1179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</row>
    <row r="59" spans="1:118" ht="14.5">
      <c r="A59" s="1179" t="s">
        <v>352</v>
      </c>
      <c r="B59" s="1179"/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79"/>
      <c r="P59" s="1179"/>
      <c r="Q59" s="1179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</row>
    <row r="60" spans="1:118" ht="14.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</row>
    <row r="61" spans="1:118" ht="23.5">
      <c r="A61" s="1050">
        <v>2019</v>
      </c>
      <c r="B61" s="1050"/>
      <c r="C61" s="1050"/>
      <c r="D61" s="1050"/>
      <c r="E61" s="1050"/>
      <c r="F61" s="1050"/>
      <c r="G61" s="1050"/>
      <c r="H61" s="1050"/>
      <c r="I61" s="1050"/>
      <c r="J61" s="1050"/>
      <c r="K61" s="1050"/>
      <c r="L61" s="1050"/>
      <c r="M61" s="1050"/>
      <c r="N61" s="1050"/>
      <c r="O61" s="1050"/>
      <c r="P61" s="1050"/>
      <c r="Q61" s="1050"/>
      <c r="R61" s="1050"/>
      <c r="S61" s="1050"/>
      <c r="T61" s="1050"/>
      <c r="U61" s="1050"/>
      <c r="V61" s="1050"/>
      <c r="W61" s="1050"/>
      <c r="X61" s="1050"/>
      <c r="Y61" s="1050"/>
      <c r="Z61" s="1050"/>
      <c r="AA61" s="1050"/>
      <c r="AB61" s="1050"/>
      <c r="AC61" s="1050"/>
      <c r="AD61" s="1050"/>
      <c r="AE61" s="1050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3"/>
      <c r="DM61" s="3"/>
      <c r="DN61" s="3"/>
    </row>
    <row r="62" spans="1:118" ht="14.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</row>
    <row r="63" spans="1:118" s="55" customFormat="1" ht="14.5">
      <c r="A63" s="1089" t="s">
        <v>538</v>
      </c>
      <c r="B63" s="1089"/>
      <c r="C63" s="1089"/>
      <c r="D63" s="1089"/>
      <c r="E63" s="1089"/>
      <c r="F63" s="1089"/>
      <c r="G63" s="1089"/>
      <c r="H63" s="1089"/>
      <c r="I63" s="1089"/>
      <c r="J63" s="1089"/>
      <c r="K63" s="1089"/>
      <c r="L63" s="1089"/>
      <c r="M63" s="1089"/>
      <c r="N63" s="1089"/>
      <c r="O63" s="1089"/>
      <c r="P63" s="1089"/>
      <c r="Q63" s="1089"/>
      <c r="R63" s="1089"/>
      <c r="S63" s="1089"/>
      <c r="T63" s="1089"/>
      <c r="U63" s="1089"/>
      <c r="V63" s="1089"/>
      <c r="W63" s="1089"/>
      <c r="X63" s="1089"/>
      <c r="Y63" s="1089"/>
      <c r="Z63" s="1089"/>
      <c r="AA63" s="1089"/>
      <c r="AB63" s="1089"/>
      <c r="AC63" s="1089"/>
      <c r="AD63" s="1089"/>
      <c r="AE63" s="1089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</row>
    <row r="64" spans="1:118" s="55" customFormat="1" ht="14.5">
      <c r="A64" s="1091" t="s">
        <v>5</v>
      </c>
      <c r="B64" s="1091" t="s">
        <v>27</v>
      </c>
      <c r="C64" s="1091"/>
      <c r="D64" s="1091"/>
      <c r="E64" s="1091"/>
      <c r="F64" s="1091"/>
      <c r="G64" s="1091"/>
      <c r="H64" s="1091"/>
      <c r="I64" s="1091"/>
      <c r="J64" s="1091"/>
      <c r="K64" s="1091"/>
      <c r="L64" s="1112" t="s">
        <v>63</v>
      </c>
      <c r="M64" s="1112"/>
      <c r="N64" s="1112"/>
      <c r="O64" s="1112"/>
      <c r="P64" s="1112"/>
      <c r="Q64" s="1112"/>
      <c r="R64" s="1112"/>
      <c r="S64" s="1112"/>
      <c r="T64" s="1112"/>
      <c r="U64" s="1112"/>
      <c r="V64" s="1112"/>
      <c r="W64" s="1112"/>
      <c r="X64" s="1112"/>
      <c r="Y64" s="1112"/>
      <c r="Z64" s="1112"/>
      <c r="AA64" s="1112"/>
      <c r="AB64" s="1112"/>
      <c r="AC64" s="1112"/>
      <c r="AD64" s="1112"/>
      <c r="AE64" s="111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</row>
    <row r="65" spans="1:118" s="55" customFormat="1" ht="14.5">
      <c r="A65" s="1091"/>
      <c r="B65" s="1091"/>
      <c r="C65" s="1091"/>
      <c r="D65" s="1091"/>
      <c r="E65" s="1091"/>
      <c r="F65" s="1091"/>
      <c r="G65" s="1091"/>
      <c r="H65" s="1091"/>
      <c r="I65" s="1091"/>
      <c r="J65" s="1091"/>
      <c r="K65" s="1091"/>
      <c r="L65" s="1112" t="s">
        <v>306</v>
      </c>
      <c r="M65" s="1112"/>
      <c r="N65" s="1112"/>
      <c r="O65" s="1112"/>
      <c r="P65" s="1112"/>
      <c r="Q65" s="1112"/>
      <c r="R65" s="1112"/>
      <c r="S65" s="1112"/>
      <c r="T65" s="1112"/>
      <c r="U65" s="1112"/>
      <c r="V65" s="1112" t="s">
        <v>307</v>
      </c>
      <c r="W65" s="1112"/>
      <c r="X65" s="1112"/>
      <c r="Y65" s="1112"/>
      <c r="Z65" s="1112"/>
      <c r="AA65" s="1112"/>
      <c r="AB65" s="1112"/>
      <c r="AC65" s="1112"/>
      <c r="AD65" s="1112"/>
      <c r="AE65" s="111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</row>
    <row r="66" spans="1:118" s="55" customFormat="1" ht="15" customHeight="1">
      <c r="A66" s="1091"/>
      <c r="B66" s="1040" t="s">
        <v>349</v>
      </c>
      <c r="C66" s="1040"/>
      <c r="D66" s="1040" t="s">
        <v>285</v>
      </c>
      <c r="E66" s="1040"/>
      <c r="F66" s="1040" t="s">
        <v>63</v>
      </c>
      <c r="G66" s="1040"/>
      <c r="H66" s="1040"/>
      <c r="I66" s="1040"/>
      <c r="J66" s="1040"/>
      <c r="K66" s="1040"/>
      <c r="L66" s="1040" t="s">
        <v>349</v>
      </c>
      <c r="M66" s="1040"/>
      <c r="N66" s="1040" t="s">
        <v>285</v>
      </c>
      <c r="O66" s="1040"/>
      <c r="P66" s="1040" t="s">
        <v>63</v>
      </c>
      <c r="Q66" s="1040"/>
      <c r="R66" s="1040"/>
      <c r="S66" s="1040"/>
      <c r="T66" s="1040"/>
      <c r="U66" s="1040"/>
      <c r="V66" s="1040" t="s">
        <v>349</v>
      </c>
      <c r="W66" s="1040"/>
      <c r="X66" s="1040" t="s">
        <v>285</v>
      </c>
      <c r="Y66" s="1040"/>
      <c r="Z66" s="1040" t="s">
        <v>63</v>
      </c>
      <c r="AA66" s="1040"/>
      <c r="AB66" s="1040"/>
      <c r="AC66" s="1040"/>
      <c r="AD66" s="1040"/>
      <c r="AE66" s="1040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</row>
    <row r="67" spans="1:118" s="55" customFormat="1" ht="40.5" customHeight="1">
      <c r="A67" s="1091"/>
      <c r="B67" s="1040"/>
      <c r="C67" s="1040"/>
      <c r="D67" s="1040"/>
      <c r="E67" s="1040"/>
      <c r="F67" s="1040" t="s">
        <v>346</v>
      </c>
      <c r="G67" s="1040"/>
      <c r="H67" s="1040" t="s">
        <v>347</v>
      </c>
      <c r="I67" s="1040"/>
      <c r="J67" s="1040" t="s">
        <v>348</v>
      </c>
      <c r="K67" s="1040"/>
      <c r="L67" s="1040"/>
      <c r="M67" s="1040"/>
      <c r="N67" s="1040"/>
      <c r="O67" s="1040"/>
      <c r="P67" s="1040" t="s">
        <v>346</v>
      </c>
      <c r="Q67" s="1040"/>
      <c r="R67" s="1040" t="s">
        <v>347</v>
      </c>
      <c r="S67" s="1040"/>
      <c r="T67" s="1040" t="s">
        <v>348</v>
      </c>
      <c r="U67" s="1040"/>
      <c r="V67" s="1040"/>
      <c r="W67" s="1040"/>
      <c r="X67" s="1040"/>
      <c r="Y67" s="1040"/>
      <c r="Z67" s="1040" t="s">
        <v>346</v>
      </c>
      <c r="AA67" s="1040"/>
      <c r="AB67" s="1040" t="s">
        <v>347</v>
      </c>
      <c r="AC67" s="1040"/>
      <c r="AD67" s="1040" t="s">
        <v>348</v>
      </c>
      <c r="AE67" s="1040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</row>
    <row r="68" spans="1:118" s="55" customFormat="1" ht="14.5">
      <c r="A68" s="1091"/>
      <c r="B68" s="300" t="s">
        <v>171</v>
      </c>
      <c r="C68" s="300" t="s">
        <v>172</v>
      </c>
      <c r="D68" s="300" t="s">
        <v>171</v>
      </c>
      <c r="E68" s="300" t="s">
        <v>172</v>
      </c>
      <c r="F68" s="300" t="s">
        <v>171</v>
      </c>
      <c r="G68" s="300" t="s">
        <v>172</v>
      </c>
      <c r="H68" s="300" t="s">
        <v>171</v>
      </c>
      <c r="I68" s="300" t="s">
        <v>172</v>
      </c>
      <c r="J68" s="300" t="s">
        <v>171</v>
      </c>
      <c r="K68" s="300" t="s">
        <v>172</v>
      </c>
      <c r="L68" s="300" t="s">
        <v>171</v>
      </c>
      <c r="M68" s="300" t="s">
        <v>172</v>
      </c>
      <c r="N68" s="300" t="s">
        <v>171</v>
      </c>
      <c r="O68" s="300" t="s">
        <v>172</v>
      </c>
      <c r="P68" s="300" t="s">
        <v>171</v>
      </c>
      <c r="Q68" s="300" t="s">
        <v>172</v>
      </c>
      <c r="R68" s="300" t="s">
        <v>171</v>
      </c>
      <c r="S68" s="300" t="s">
        <v>172</v>
      </c>
      <c r="T68" s="300" t="s">
        <v>171</v>
      </c>
      <c r="U68" s="300" t="s">
        <v>172</v>
      </c>
      <c r="V68" s="300" t="s">
        <v>171</v>
      </c>
      <c r="W68" s="300" t="s">
        <v>172</v>
      </c>
      <c r="X68" s="300" t="s">
        <v>171</v>
      </c>
      <c r="Y68" s="300" t="s">
        <v>172</v>
      </c>
      <c r="Z68" s="300" t="s">
        <v>171</v>
      </c>
      <c r="AA68" s="300" t="s">
        <v>172</v>
      </c>
      <c r="AB68" s="300" t="s">
        <v>171</v>
      </c>
      <c r="AC68" s="300" t="s">
        <v>172</v>
      </c>
      <c r="AD68" s="300" t="s">
        <v>171</v>
      </c>
      <c r="AE68" s="300" t="s">
        <v>172</v>
      </c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</row>
    <row r="69" spans="1:118" s="55" customFormat="1" ht="15" thickBot="1">
      <c r="A69" s="1181"/>
      <c r="B69" s="1254" t="s">
        <v>43</v>
      </c>
      <c r="C69" s="1254"/>
      <c r="D69" s="1254"/>
      <c r="E69" s="1254"/>
      <c r="F69" s="1254"/>
      <c r="G69" s="1254"/>
      <c r="H69" s="1254"/>
      <c r="I69" s="1254"/>
      <c r="J69" s="1254"/>
      <c r="K69" s="1254"/>
      <c r="L69" s="1254" t="s">
        <v>43</v>
      </c>
      <c r="M69" s="1254"/>
      <c r="N69" s="1254"/>
      <c r="O69" s="1254"/>
      <c r="P69" s="1254"/>
      <c r="Q69" s="1254"/>
      <c r="R69" s="1254"/>
      <c r="S69" s="1254"/>
      <c r="T69" s="1254"/>
      <c r="U69" s="1254"/>
      <c r="V69" s="1254" t="s">
        <v>43</v>
      </c>
      <c r="W69" s="1254"/>
      <c r="X69" s="1254"/>
      <c r="Y69" s="1254"/>
      <c r="Z69" s="1254"/>
      <c r="AA69" s="1254"/>
      <c r="AB69" s="1254"/>
      <c r="AC69" s="1254"/>
      <c r="AD69" s="1254"/>
      <c r="AE69" s="1254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</row>
    <row r="70" spans="1:118" s="55" customFormat="1">
      <c r="A70" s="610" t="s">
        <v>6</v>
      </c>
      <c r="B70" s="614">
        <v>70</v>
      </c>
      <c r="C70" s="615">
        <v>1.46</v>
      </c>
      <c r="D70" s="614">
        <v>30</v>
      </c>
      <c r="E70" s="615">
        <v>1.46</v>
      </c>
      <c r="F70" s="614">
        <v>12</v>
      </c>
      <c r="G70" s="615">
        <v>1.06</v>
      </c>
      <c r="H70" s="614">
        <v>12</v>
      </c>
      <c r="I70" s="615">
        <v>1.02</v>
      </c>
      <c r="J70" s="614">
        <v>6</v>
      </c>
      <c r="K70" s="615">
        <v>0.70000000000000007</v>
      </c>
      <c r="L70" s="614">
        <v>69</v>
      </c>
      <c r="M70" s="615">
        <v>1.82</v>
      </c>
      <c r="N70" s="614">
        <v>31</v>
      </c>
      <c r="O70" s="615">
        <v>1.82</v>
      </c>
      <c r="P70" s="614">
        <v>14</v>
      </c>
      <c r="Q70" s="615">
        <v>1.79</v>
      </c>
      <c r="R70" s="614">
        <v>9</v>
      </c>
      <c r="S70" s="615">
        <v>1.45</v>
      </c>
      <c r="T70" s="614">
        <v>8</v>
      </c>
      <c r="U70" s="615">
        <v>1.4000000000000001</v>
      </c>
      <c r="V70" s="614">
        <v>71</v>
      </c>
      <c r="W70" s="615">
        <v>1.82</v>
      </c>
      <c r="X70" s="614">
        <v>29</v>
      </c>
      <c r="Y70" s="615">
        <v>1.82</v>
      </c>
      <c r="Z70" s="614">
        <v>11</v>
      </c>
      <c r="AA70" s="615">
        <v>1.3</v>
      </c>
      <c r="AB70" s="614">
        <v>13</v>
      </c>
      <c r="AC70" s="615">
        <v>1.31</v>
      </c>
      <c r="AD70" s="614">
        <v>5</v>
      </c>
      <c r="AE70" s="615">
        <v>0.79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</row>
    <row r="71" spans="1:118" s="55" customFormat="1">
      <c r="A71" s="611" t="s">
        <v>7</v>
      </c>
      <c r="B71" s="612">
        <v>75</v>
      </c>
      <c r="C71" s="364">
        <v>1.3900000000000001</v>
      </c>
      <c r="D71" s="612">
        <v>25</v>
      </c>
      <c r="E71" s="364">
        <v>1.3900000000000001</v>
      </c>
      <c r="F71" s="612">
        <v>11</v>
      </c>
      <c r="G71" s="364">
        <v>1.02</v>
      </c>
      <c r="H71" s="612">
        <v>9</v>
      </c>
      <c r="I71" s="364">
        <v>0.9</v>
      </c>
      <c r="J71" s="612">
        <v>5</v>
      </c>
      <c r="K71" s="364">
        <v>0.70000000000000007</v>
      </c>
      <c r="L71" s="612">
        <v>76</v>
      </c>
      <c r="M71" s="364">
        <v>1.73</v>
      </c>
      <c r="N71" s="612">
        <v>24</v>
      </c>
      <c r="O71" s="364">
        <v>1.73</v>
      </c>
      <c r="P71" s="612">
        <v>11</v>
      </c>
      <c r="Q71" s="364">
        <v>1.56</v>
      </c>
      <c r="R71" s="612">
        <v>8</v>
      </c>
      <c r="S71" s="364">
        <v>1.37</v>
      </c>
      <c r="T71" s="612">
        <v>5</v>
      </c>
      <c r="U71" s="364">
        <v>1.18</v>
      </c>
      <c r="V71" s="612">
        <v>74</v>
      </c>
      <c r="W71" s="364">
        <v>1.73</v>
      </c>
      <c r="X71" s="612">
        <v>26</v>
      </c>
      <c r="Y71" s="364">
        <v>1.73</v>
      </c>
      <c r="Z71" s="612">
        <v>12</v>
      </c>
      <c r="AA71" s="364">
        <v>1.28</v>
      </c>
      <c r="AB71" s="612">
        <v>9</v>
      </c>
      <c r="AC71" s="364">
        <v>1.1300000000000001</v>
      </c>
      <c r="AD71" s="612">
        <v>5</v>
      </c>
      <c r="AE71" s="364">
        <v>0.85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</row>
    <row r="72" spans="1:118" s="55" customFormat="1">
      <c r="A72" s="610" t="s">
        <v>8</v>
      </c>
      <c r="B72" s="614">
        <v>66</v>
      </c>
      <c r="C72" s="615">
        <v>1.56</v>
      </c>
      <c r="D72" s="614">
        <v>34</v>
      </c>
      <c r="E72" s="615">
        <v>1.56</v>
      </c>
      <c r="F72" s="614">
        <v>7</v>
      </c>
      <c r="G72" s="615">
        <v>0.8</v>
      </c>
      <c r="H72" s="614">
        <v>18</v>
      </c>
      <c r="I72" s="615">
        <v>1.22</v>
      </c>
      <c r="J72" s="614">
        <v>9</v>
      </c>
      <c r="K72" s="615">
        <v>0.9</v>
      </c>
      <c r="L72" s="614">
        <v>63</v>
      </c>
      <c r="M72" s="615">
        <v>2.04</v>
      </c>
      <c r="N72" s="614">
        <v>37</v>
      </c>
      <c r="O72" s="615">
        <v>2.04</v>
      </c>
      <c r="P72" s="614">
        <v>8</v>
      </c>
      <c r="Q72" s="615">
        <v>1.3800000000000001</v>
      </c>
      <c r="R72" s="614">
        <v>20</v>
      </c>
      <c r="S72" s="615">
        <v>1.8900000000000001</v>
      </c>
      <c r="T72" s="614">
        <v>9</v>
      </c>
      <c r="U72" s="615">
        <v>1.37</v>
      </c>
      <c r="V72" s="614">
        <v>68</v>
      </c>
      <c r="W72" s="615">
        <v>2.04</v>
      </c>
      <c r="X72" s="614">
        <v>32</v>
      </c>
      <c r="Y72" s="615">
        <v>2.04</v>
      </c>
      <c r="Z72" s="614">
        <v>6</v>
      </c>
      <c r="AA72" s="615">
        <v>0.96</v>
      </c>
      <c r="AB72" s="614">
        <v>17</v>
      </c>
      <c r="AC72" s="615">
        <v>1.58</v>
      </c>
      <c r="AD72" s="614">
        <v>9</v>
      </c>
      <c r="AE72" s="615">
        <v>1.18</v>
      </c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</row>
    <row r="73" spans="1:118" s="55" customFormat="1">
      <c r="A73" s="611" t="s">
        <v>9</v>
      </c>
      <c r="B73" s="612">
        <v>57</v>
      </c>
      <c r="C73" s="364">
        <v>1.56</v>
      </c>
      <c r="D73" s="612">
        <v>43</v>
      </c>
      <c r="E73" s="364">
        <v>1.56</v>
      </c>
      <c r="F73" s="612">
        <v>20</v>
      </c>
      <c r="G73" s="364">
        <v>1.2</v>
      </c>
      <c r="H73" s="612">
        <v>13</v>
      </c>
      <c r="I73" s="364">
        <v>1.02</v>
      </c>
      <c r="J73" s="612">
        <v>11</v>
      </c>
      <c r="K73" s="364">
        <v>0.93</v>
      </c>
      <c r="L73" s="612">
        <v>55</v>
      </c>
      <c r="M73" s="364">
        <v>2.0699999999999998</v>
      </c>
      <c r="N73" s="612">
        <v>45</v>
      </c>
      <c r="O73" s="364">
        <v>2.0699999999999998</v>
      </c>
      <c r="P73" s="612">
        <v>23</v>
      </c>
      <c r="Q73" s="364">
        <v>1.83</v>
      </c>
      <c r="R73" s="612">
        <v>12</v>
      </c>
      <c r="S73" s="364">
        <v>1.42</v>
      </c>
      <c r="T73" s="612">
        <v>10</v>
      </c>
      <c r="U73" s="364">
        <v>1.31</v>
      </c>
      <c r="V73" s="612">
        <v>58</v>
      </c>
      <c r="W73" s="364">
        <v>2.0699999999999998</v>
      </c>
      <c r="X73" s="612">
        <v>42</v>
      </c>
      <c r="Y73" s="364">
        <v>2.0699999999999998</v>
      </c>
      <c r="Z73" s="612">
        <v>18</v>
      </c>
      <c r="AA73" s="364">
        <v>1.55</v>
      </c>
      <c r="AB73" s="612">
        <v>13</v>
      </c>
      <c r="AC73" s="364">
        <v>1.36</v>
      </c>
      <c r="AD73" s="612">
        <v>11</v>
      </c>
      <c r="AE73" s="364">
        <v>1.24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</row>
    <row r="74" spans="1:118" s="55" customFormat="1">
      <c r="A74" s="610" t="s">
        <v>10</v>
      </c>
      <c r="B74" s="614">
        <v>78</v>
      </c>
      <c r="C74" s="615">
        <v>1.59</v>
      </c>
      <c r="D74" s="614">
        <v>22</v>
      </c>
      <c r="E74" s="615">
        <v>1.59</v>
      </c>
      <c r="F74" s="614">
        <v>10</v>
      </c>
      <c r="G74" s="615">
        <v>1.19</v>
      </c>
      <c r="H74" s="614">
        <v>8</v>
      </c>
      <c r="I74" s="615">
        <v>1.02</v>
      </c>
      <c r="J74" s="614">
        <v>4</v>
      </c>
      <c r="K74" s="615">
        <v>0.69000000000000006</v>
      </c>
      <c r="L74" s="614">
        <v>75</v>
      </c>
      <c r="M74" s="615">
        <v>2</v>
      </c>
      <c r="N74" s="614">
        <v>25</v>
      </c>
      <c r="O74" s="615">
        <v>2</v>
      </c>
      <c r="P74" s="614">
        <v>12</v>
      </c>
      <c r="Q74" s="615">
        <v>2</v>
      </c>
      <c r="R74" s="614">
        <v>10</v>
      </c>
      <c r="S74" s="615">
        <v>1.6400000000000001</v>
      </c>
      <c r="T74" s="614">
        <v>3</v>
      </c>
      <c r="U74" s="615">
        <v>0.94000000000000006</v>
      </c>
      <c r="V74" s="614">
        <v>79</v>
      </c>
      <c r="W74" s="615">
        <v>2</v>
      </c>
      <c r="X74" s="614">
        <v>21</v>
      </c>
      <c r="Y74" s="615">
        <v>2</v>
      </c>
      <c r="Z74" s="614">
        <v>9</v>
      </c>
      <c r="AA74" s="615">
        <v>1.47</v>
      </c>
      <c r="AB74" s="614">
        <v>7</v>
      </c>
      <c r="AC74" s="615">
        <v>1.28</v>
      </c>
      <c r="AD74" s="614">
        <v>4</v>
      </c>
      <c r="AE74" s="615">
        <v>0.91</v>
      </c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</row>
    <row r="75" spans="1:118" s="55" customFormat="1">
      <c r="A75" s="611" t="s">
        <v>11</v>
      </c>
      <c r="B75" s="612">
        <v>77</v>
      </c>
      <c r="C75" s="364">
        <v>1.33</v>
      </c>
      <c r="D75" s="612">
        <v>23</v>
      </c>
      <c r="E75" s="364">
        <v>1.33</v>
      </c>
      <c r="F75" s="612">
        <v>6</v>
      </c>
      <c r="G75" s="364">
        <v>0.74</v>
      </c>
      <c r="H75" s="612">
        <v>12</v>
      </c>
      <c r="I75" s="364">
        <v>1.06</v>
      </c>
      <c r="J75" s="612">
        <v>4</v>
      </c>
      <c r="K75" s="364">
        <v>0.57999999999999996</v>
      </c>
      <c r="L75" s="612">
        <v>79</v>
      </c>
      <c r="M75" s="364">
        <v>1.84</v>
      </c>
      <c r="N75" s="612">
        <v>21</v>
      </c>
      <c r="O75" s="364">
        <v>1.84</v>
      </c>
      <c r="P75" s="612">
        <v>8</v>
      </c>
      <c r="Q75" s="364">
        <v>1.22</v>
      </c>
      <c r="R75" s="612">
        <v>9</v>
      </c>
      <c r="S75" s="364">
        <v>1.21</v>
      </c>
      <c r="T75" s="612">
        <v>3</v>
      </c>
      <c r="U75" s="364">
        <v>0.75</v>
      </c>
      <c r="V75" s="612">
        <v>76</v>
      </c>
      <c r="W75" s="364">
        <v>1.84</v>
      </c>
      <c r="X75" s="612">
        <v>24</v>
      </c>
      <c r="Y75" s="364">
        <v>1.84</v>
      </c>
      <c r="Z75" s="612">
        <v>5</v>
      </c>
      <c r="AA75" s="364">
        <v>0.93</v>
      </c>
      <c r="AB75" s="612">
        <v>14</v>
      </c>
      <c r="AC75" s="364">
        <v>1.52</v>
      </c>
      <c r="AD75" s="612">
        <v>4</v>
      </c>
      <c r="AE75" s="364">
        <v>0.8</v>
      </c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</row>
    <row r="76" spans="1:118" s="55" customFormat="1">
      <c r="A76" s="610" t="s">
        <v>12</v>
      </c>
      <c r="B76" s="614">
        <v>67</v>
      </c>
      <c r="C76" s="615">
        <v>1.55</v>
      </c>
      <c r="D76" s="614">
        <v>33</v>
      </c>
      <c r="E76" s="615">
        <v>1.55</v>
      </c>
      <c r="F76" s="614">
        <v>10</v>
      </c>
      <c r="G76" s="615">
        <v>1.03</v>
      </c>
      <c r="H76" s="614">
        <v>14</v>
      </c>
      <c r="I76" s="615">
        <v>1.1100000000000001</v>
      </c>
      <c r="J76" s="614">
        <v>9</v>
      </c>
      <c r="K76" s="615">
        <v>0.92</v>
      </c>
      <c r="L76" s="614">
        <v>68</v>
      </c>
      <c r="M76" s="615">
        <v>1.99</v>
      </c>
      <c r="N76" s="614">
        <v>32</v>
      </c>
      <c r="O76" s="615">
        <v>1.99</v>
      </c>
      <c r="P76" s="614">
        <v>11</v>
      </c>
      <c r="Q76" s="615">
        <v>1.59</v>
      </c>
      <c r="R76" s="614">
        <v>14</v>
      </c>
      <c r="S76" s="615">
        <v>1.6500000000000001</v>
      </c>
      <c r="T76" s="614">
        <v>7</v>
      </c>
      <c r="U76" s="615">
        <v>1.1500000000000001</v>
      </c>
      <c r="V76" s="614">
        <v>66</v>
      </c>
      <c r="W76" s="615">
        <v>1.99</v>
      </c>
      <c r="X76" s="614">
        <v>34</v>
      </c>
      <c r="Y76" s="615">
        <v>1.99</v>
      </c>
      <c r="Z76" s="614">
        <v>10</v>
      </c>
      <c r="AA76" s="615">
        <v>1.31</v>
      </c>
      <c r="AB76" s="614">
        <v>14</v>
      </c>
      <c r="AC76" s="615">
        <v>1.43</v>
      </c>
      <c r="AD76" s="614">
        <v>10</v>
      </c>
      <c r="AE76" s="615">
        <v>1.22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</row>
    <row r="77" spans="1:118" s="55" customFormat="1">
      <c r="A77" s="611" t="s">
        <v>21</v>
      </c>
      <c r="B77" s="612">
        <v>51</v>
      </c>
      <c r="C77" s="364">
        <v>1.74</v>
      </c>
      <c r="D77" s="612">
        <v>49</v>
      </c>
      <c r="E77" s="364">
        <v>1.74</v>
      </c>
      <c r="F77" s="612">
        <v>22</v>
      </c>
      <c r="G77" s="364">
        <v>1.37</v>
      </c>
      <c r="H77" s="612">
        <v>12</v>
      </c>
      <c r="I77" s="364">
        <v>1.06</v>
      </c>
      <c r="J77" s="612">
        <v>15</v>
      </c>
      <c r="K77" s="364">
        <v>1.2</v>
      </c>
      <c r="L77" s="612">
        <v>54</v>
      </c>
      <c r="M77" s="364">
        <v>2.36</v>
      </c>
      <c r="N77" s="612">
        <v>46</v>
      </c>
      <c r="O77" s="364">
        <v>2.36</v>
      </c>
      <c r="P77" s="612">
        <v>23</v>
      </c>
      <c r="Q77" s="364">
        <v>1.8900000000000001</v>
      </c>
      <c r="R77" s="612">
        <v>10</v>
      </c>
      <c r="S77" s="364">
        <v>1.31</v>
      </c>
      <c r="T77" s="612">
        <v>13</v>
      </c>
      <c r="U77" s="364">
        <v>1.5</v>
      </c>
      <c r="V77" s="612">
        <v>50</v>
      </c>
      <c r="W77" s="364">
        <v>2.36</v>
      </c>
      <c r="X77" s="612">
        <v>50</v>
      </c>
      <c r="Y77" s="364">
        <v>2.36</v>
      </c>
      <c r="Z77" s="612">
        <v>21</v>
      </c>
      <c r="AA77" s="364">
        <v>1.82</v>
      </c>
      <c r="AB77" s="612">
        <v>13</v>
      </c>
      <c r="AC77" s="364">
        <v>1.44</v>
      </c>
      <c r="AD77" s="612">
        <v>16</v>
      </c>
      <c r="AE77" s="364">
        <v>1.6400000000000001</v>
      </c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</row>
    <row r="78" spans="1:118" s="55" customFormat="1">
      <c r="A78" s="610" t="s">
        <v>13</v>
      </c>
      <c r="B78" s="614">
        <v>76</v>
      </c>
      <c r="C78" s="615">
        <v>1.3800000000000001</v>
      </c>
      <c r="D78" s="614">
        <v>24</v>
      </c>
      <c r="E78" s="615">
        <v>1.3800000000000001</v>
      </c>
      <c r="F78" s="614">
        <v>13</v>
      </c>
      <c r="G78" s="615">
        <v>1.1100000000000001</v>
      </c>
      <c r="H78" s="614">
        <v>7</v>
      </c>
      <c r="I78" s="615">
        <v>0.81</v>
      </c>
      <c r="J78" s="614">
        <v>4</v>
      </c>
      <c r="K78" s="615">
        <v>0.57999999999999996</v>
      </c>
      <c r="L78" s="614">
        <v>74</v>
      </c>
      <c r="M78" s="615">
        <v>1.74</v>
      </c>
      <c r="N78" s="614">
        <v>26</v>
      </c>
      <c r="O78" s="615">
        <v>1.74</v>
      </c>
      <c r="P78" s="614">
        <v>13</v>
      </c>
      <c r="Q78" s="615">
        <v>1.67</v>
      </c>
      <c r="R78" s="614">
        <v>10</v>
      </c>
      <c r="S78" s="615">
        <v>1.46</v>
      </c>
      <c r="T78" s="614">
        <v>3</v>
      </c>
      <c r="U78" s="615">
        <v>0.85</v>
      </c>
      <c r="V78" s="614">
        <v>76</v>
      </c>
      <c r="W78" s="615">
        <v>1.74</v>
      </c>
      <c r="X78" s="614">
        <v>24</v>
      </c>
      <c r="Y78" s="615">
        <v>1.74</v>
      </c>
      <c r="Z78" s="614">
        <v>14</v>
      </c>
      <c r="AA78" s="615">
        <v>1.43</v>
      </c>
      <c r="AB78" s="614">
        <v>6</v>
      </c>
      <c r="AC78" s="615">
        <v>0.96</v>
      </c>
      <c r="AD78" s="614">
        <v>4</v>
      </c>
      <c r="AE78" s="615">
        <v>0.75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</row>
    <row r="79" spans="1:118" s="55" customFormat="1">
      <c r="A79" s="611" t="s">
        <v>14</v>
      </c>
      <c r="B79" s="612">
        <v>67</v>
      </c>
      <c r="C79" s="364">
        <v>1.56</v>
      </c>
      <c r="D79" s="612">
        <v>33</v>
      </c>
      <c r="E79" s="364">
        <v>1.56</v>
      </c>
      <c r="F79" s="612">
        <v>16</v>
      </c>
      <c r="G79" s="364">
        <v>1.21</v>
      </c>
      <c r="H79" s="612">
        <v>10</v>
      </c>
      <c r="I79" s="364">
        <v>1.03</v>
      </c>
      <c r="J79" s="612">
        <v>6</v>
      </c>
      <c r="K79" s="364">
        <v>0.81</v>
      </c>
      <c r="L79" s="612">
        <v>70</v>
      </c>
      <c r="M79" s="364">
        <v>2</v>
      </c>
      <c r="N79" s="612">
        <v>30</v>
      </c>
      <c r="O79" s="364">
        <v>2</v>
      </c>
      <c r="P79" s="612">
        <v>17</v>
      </c>
      <c r="Q79" s="364">
        <v>1.98</v>
      </c>
      <c r="R79" s="612">
        <v>9</v>
      </c>
      <c r="S79" s="364">
        <v>1.42</v>
      </c>
      <c r="T79" s="612">
        <v>4</v>
      </c>
      <c r="U79" s="364">
        <v>1.01</v>
      </c>
      <c r="V79" s="612">
        <v>66</v>
      </c>
      <c r="W79" s="364">
        <v>2</v>
      </c>
      <c r="X79" s="612">
        <v>34</v>
      </c>
      <c r="Y79" s="364">
        <v>2</v>
      </c>
      <c r="Z79" s="612">
        <v>15</v>
      </c>
      <c r="AA79" s="364">
        <v>1.52</v>
      </c>
      <c r="AB79" s="612">
        <v>11</v>
      </c>
      <c r="AC79" s="364">
        <v>1.35</v>
      </c>
      <c r="AD79" s="612">
        <v>7</v>
      </c>
      <c r="AE79" s="364">
        <v>1.08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</row>
    <row r="80" spans="1:118" s="55" customFormat="1">
      <c r="A80" s="610" t="s">
        <v>15</v>
      </c>
      <c r="B80" s="614">
        <v>67</v>
      </c>
      <c r="C80" s="615">
        <v>1.6500000000000001</v>
      </c>
      <c r="D80" s="614">
        <v>33</v>
      </c>
      <c r="E80" s="615">
        <v>1.6500000000000001</v>
      </c>
      <c r="F80" s="614">
        <v>11</v>
      </c>
      <c r="G80" s="615">
        <v>1.0900000000000001</v>
      </c>
      <c r="H80" s="614">
        <v>15</v>
      </c>
      <c r="I80" s="615">
        <v>1.23</v>
      </c>
      <c r="J80" s="614">
        <v>8</v>
      </c>
      <c r="K80" s="615">
        <v>0.95000000000000007</v>
      </c>
      <c r="L80" s="614">
        <v>66</v>
      </c>
      <c r="M80" s="615">
        <v>2.08</v>
      </c>
      <c r="N80" s="614">
        <v>34</v>
      </c>
      <c r="O80" s="615">
        <v>2.08</v>
      </c>
      <c r="P80" s="614">
        <v>13</v>
      </c>
      <c r="Q80" s="615">
        <v>1.93</v>
      </c>
      <c r="R80" s="614">
        <v>14</v>
      </c>
      <c r="S80" s="615">
        <v>1.94</v>
      </c>
      <c r="T80" s="614">
        <v>6</v>
      </c>
      <c r="U80" s="615">
        <v>1.3800000000000001</v>
      </c>
      <c r="V80" s="614">
        <v>67</v>
      </c>
      <c r="W80" s="615">
        <v>2.08</v>
      </c>
      <c r="X80" s="614">
        <v>33</v>
      </c>
      <c r="Y80" s="615">
        <v>2.08</v>
      </c>
      <c r="Z80" s="614">
        <v>10</v>
      </c>
      <c r="AA80" s="615">
        <v>1.33</v>
      </c>
      <c r="AB80" s="614">
        <v>15</v>
      </c>
      <c r="AC80" s="615">
        <v>1.56</v>
      </c>
      <c r="AD80" s="614">
        <v>8</v>
      </c>
      <c r="AE80" s="615">
        <v>1.23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</row>
    <row r="81" spans="1:118" s="55" customFormat="1">
      <c r="A81" s="611" t="s">
        <v>16</v>
      </c>
      <c r="B81" s="612">
        <v>60</v>
      </c>
      <c r="C81" s="364">
        <v>1.93</v>
      </c>
      <c r="D81" s="612">
        <v>40</v>
      </c>
      <c r="E81" s="364">
        <v>1.93</v>
      </c>
      <c r="F81" s="612">
        <v>17</v>
      </c>
      <c r="G81" s="364">
        <v>1.5</v>
      </c>
      <c r="H81" s="612">
        <v>10</v>
      </c>
      <c r="I81" s="364">
        <v>1.17</v>
      </c>
      <c r="J81" s="612">
        <v>13</v>
      </c>
      <c r="K81" s="364">
        <v>1.24</v>
      </c>
      <c r="L81" s="612">
        <v>62</v>
      </c>
      <c r="M81" s="364">
        <v>2.4500000000000002</v>
      </c>
      <c r="N81" s="612">
        <v>38</v>
      </c>
      <c r="O81" s="364">
        <v>2.4500000000000002</v>
      </c>
      <c r="P81" s="612">
        <v>17</v>
      </c>
      <c r="Q81" s="364">
        <v>2.39</v>
      </c>
      <c r="R81" s="612">
        <v>6</v>
      </c>
      <c r="S81" s="364">
        <v>1.18</v>
      </c>
      <c r="T81" s="612">
        <v>14</v>
      </c>
      <c r="U81" s="364">
        <v>2.13</v>
      </c>
      <c r="V81" s="612">
        <v>59</v>
      </c>
      <c r="W81" s="364">
        <v>2.4500000000000002</v>
      </c>
      <c r="X81" s="612">
        <v>41</v>
      </c>
      <c r="Y81" s="364">
        <v>2.4500000000000002</v>
      </c>
      <c r="Z81" s="612">
        <v>17</v>
      </c>
      <c r="AA81" s="364">
        <v>1.9000000000000001</v>
      </c>
      <c r="AB81" s="612">
        <v>13</v>
      </c>
      <c r="AC81" s="364">
        <v>1.6</v>
      </c>
      <c r="AD81" s="612">
        <v>12</v>
      </c>
      <c r="AE81" s="364">
        <v>1.52</v>
      </c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55" customFormat="1">
      <c r="A82" s="610" t="s">
        <v>17</v>
      </c>
      <c r="B82" s="614">
        <v>56</v>
      </c>
      <c r="C82" s="615">
        <v>1.47</v>
      </c>
      <c r="D82" s="614">
        <v>44</v>
      </c>
      <c r="E82" s="615">
        <v>1.47</v>
      </c>
      <c r="F82" s="614">
        <v>23</v>
      </c>
      <c r="G82" s="615">
        <v>1.24</v>
      </c>
      <c r="H82" s="614">
        <v>11</v>
      </c>
      <c r="I82" s="615">
        <v>0.93</v>
      </c>
      <c r="J82" s="614">
        <v>10</v>
      </c>
      <c r="K82" s="615">
        <v>0.89</v>
      </c>
      <c r="L82" s="614">
        <v>60</v>
      </c>
      <c r="M82" s="615">
        <v>1.92</v>
      </c>
      <c r="N82" s="614">
        <v>40</v>
      </c>
      <c r="O82" s="615">
        <v>1.92</v>
      </c>
      <c r="P82" s="614">
        <v>23</v>
      </c>
      <c r="Q82" s="615">
        <v>1.84</v>
      </c>
      <c r="R82" s="614">
        <v>8</v>
      </c>
      <c r="S82" s="615">
        <v>1.18</v>
      </c>
      <c r="T82" s="614">
        <v>9</v>
      </c>
      <c r="U82" s="615">
        <v>1.21</v>
      </c>
      <c r="V82" s="614">
        <v>53</v>
      </c>
      <c r="W82" s="615">
        <v>1.92</v>
      </c>
      <c r="X82" s="614">
        <v>47</v>
      </c>
      <c r="Y82" s="615">
        <v>1.92</v>
      </c>
      <c r="Z82" s="614">
        <v>23</v>
      </c>
      <c r="AA82" s="615">
        <v>1.61</v>
      </c>
      <c r="AB82" s="614">
        <v>12</v>
      </c>
      <c r="AC82" s="615">
        <v>1.25</v>
      </c>
      <c r="AD82" s="614">
        <v>11</v>
      </c>
      <c r="AE82" s="615">
        <v>1.18</v>
      </c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55" customFormat="1">
      <c r="A83" s="611" t="s">
        <v>18</v>
      </c>
      <c r="B83" s="612">
        <v>45</v>
      </c>
      <c r="C83" s="364">
        <v>1.62</v>
      </c>
      <c r="D83" s="612">
        <v>55</v>
      </c>
      <c r="E83" s="364">
        <v>1.62</v>
      </c>
      <c r="F83" s="612">
        <v>32</v>
      </c>
      <c r="G83" s="364">
        <v>1.47</v>
      </c>
      <c r="H83" s="612">
        <v>9</v>
      </c>
      <c r="I83" s="364">
        <v>0.9</v>
      </c>
      <c r="J83" s="612">
        <v>14</v>
      </c>
      <c r="K83" s="364">
        <v>1.0900000000000001</v>
      </c>
      <c r="L83" s="612">
        <v>48</v>
      </c>
      <c r="M83" s="364">
        <v>2.16</v>
      </c>
      <c r="N83" s="612">
        <v>52</v>
      </c>
      <c r="O83" s="364">
        <v>2.16</v>
      </c>
      <c r="P83" s="612">
        <v>34</v>
      </c>
      <c r="Q83" s="364">
        <v>2.13</v>
      </c>
      <c r="R83" s="612">
        <v>7</v>
      </c>
      <c r="S83" s="364">
        <v>1.1100000000000001</v>
      </c>
      <c r="T83" s="612">
        <v>11</v>
      </c>
      <c r="U83" s="364">
        <v>1.42</v>
      </c>
      <c r="V83" s="612">
        <v>43</v>
      </c>
      <c r="W83" s="364">
        <v>2.16</v>
      </c>
      <c r="X83" s="612">
        <v>57</v>
      </c>
      <c r="Y83" s="364">
        <v>2.16</v>
      </c>
      <c r="Z83" s="612">
        <v>31</v>
      </c>
      <c r="AA83" s="364">
        <v>1.93</v>
      </c>
      <c r="AB83" s="612">
        <v>10</v>
      </c>
      <c r="AC83" s="364">
        <v>1.24</v>
      </c>
      <c r="AD83" s="612">
        <v>15</v>
      </c>
      <c r="AE83" s="364">
        <v>1.48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55" customFormat="1">
      <c r="A84" s="610" t="s">
        <v>19</v>
      </c>
      <c r="B84" s="614">
        <v>69</v>
      </c>
      <c r="C84" s="615">
        <v>1.59</v>
      </c>
      <c r="D84" s="614">
        <v>31</v>
      </c>
      <c r="E84" s="615">
        <v>1.59</v>
      </c>
      <c r="F84" s="614">
        <v>17</v>
      </c>
      <c r="G84" s="615">
        <v>1.28</v>
      </c>
      <c r="H84" s="614">
        <v>8</v>
      </c>
      <c r="I84" s="615">
        <v>0.87</v>
      </c>
      <c r="J84" s="614">
        <v>7</v>
      </c>
      <c r="K84" s="615">
        <v>0.81</v>
      </c>
      <c r="L84" s="614">
        <v>66</v>
      </c>
      <c r="M84" s="615">
        <v>2.0499999999999998</v>
      </c>
      <c r="N84" s="614">
        <v>34</v>
      </c>
      <c r="O84" s="615">
        <v>2.0499999999999998</v>
      </c>
      <c r="P84" s="614">
        <v>19</v>
      </c>
      <c r="Q84" s="615">
        <v>1.8900000000000001</v>
      </c>
      <c r="R84" s="614">
        <v>8</v>
      </c>
      <c r="S84" s="615">
        <v>1.27</v>
      </c>
      <c r="T84" s="614">
        <v>7</v>
      </c>
      <c r="U84" s="615">
        <v>1.19</v>
      </c>
      <c r="V84" s="614">
        <v>70</v>
      </c>
      <c r="W84" s="615">
        <v>2.0499999999999998</v>
      </c>
      <c r="X84" s="614">
        <v>30</v>
      </c>
      <c r="Y84" s="615">
        <v>2.0499999999999998</v>
      </c>
      <c r="Z84" s="614">
        <v>15</v>
      </c>
      <c r="AA84" s="615">
        <v>1.6500000000000001</v>
      </c>
      <c r="AB84" s="614">
        <v>8</v>
      </c>
      <c r="AC84" s="615">
        <v>1.1200000000000001</v>
      </c>
      <c r="AD84" s="614">
        <v>7</v>
      </c>
      <c r="AE84" s="615">
        <v>1.04</v>
      </c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1:118" s="55" customFormat="1" ht="14.5" thickBot="1">
      <c r="A85" s="611" t="s">
        <v>20</v>
      </c>
      <c r="B85" s="612">
        <v>46</v>
      </c>
      <c r="C85" s="364">
        <v>1.61</v>
      </c>
      <c r="D85" s="612">
        <v>54</v>
      </c>
      <c r="E85" s="364">
        <v>1.61</v>
      </c>
      <c r="F85" s="612">
        <v>29</v>
      </c>
      <c r="G85" s="364">
        <v>1.47</v>
      </c>
      <c r="H85" s="612">
        <v>8</v>
      </c>
      <c r="I85" s="364">
        <v>0.86</v>
      </c>
      <c r="J85" s="612">
        <v>17</v>
      </c>
      <c r="K85" s="364">
        <v>1.21</v>
      </c>
      <c r="L85" s="612">
        <v>53</v>
      </c>
      <c r="M85" s="364">
        <v>2.09</v>
      </c>
      <c r="N85" s="612">
        <v>47</v>
      </c>
      <c r="O85" s="364">
        <v>2.09</v>
      </c>
      <c r="P85" s="612">
        <v>26</v>
      </c>
      <c r="Q85" s="364">
        <v>2.11</v>
      </c>
      <c r="R85" s="612">
        <v>7</v>
      </c>
      <c r="S85" s="364">
        <v>1.23</v>
      </c>
      <c r="T85" s="612">
        <v>14</v>
      </c>
      <c r="U85" s="364">
        <v>1.6600000000000001</v>
      </c>
      <c r="V85" s="612">
        <v>43</v>
      </c>
      <c r="W85" s="364">
        <v>2.09</v>
      </c>
      <c r="X85" s="612">
        <v>57</v>
      </c>
      <c r="Y85" s="364">
        <v>2.09</v>
      </c>
      <c r="Z85" s="612">
        <v>31</v>
      </c>
      <c r="AA85" s="364">
        <v>1.94</v>
      </c>
      <c r="AB85" s="612">
        <v>8</v>
      </c>
      <c r="AC85" s="364">
        <v>1.1400000000000001</v>
      </c>
      <c r="AD85" s="612">
        <v>18</v>
      </c>
      <c r="AE85" s="364">
        <v>1.61</v>
      </c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</row>
    <row r="86" spans="1:118" s="55" customFormat="1">
      <c r="A86" s="617" t="s">
        <v>26</v>
      </c>
      <c r="B86" s="618">
        <v>71</v>
      </c>
      <c r="C86" s="369">
        <v>0.61</v>
      </c>
      <c r="D86" s="618">
        <v>29</v>
      </c>
      <c r="E86" s="369">
        <v>0.61</v>
      </c>
      <c r="F86" s="618">
        <v>13</v>
      </c>
      <c r="G86" s="369">
        <v>0.46</v>
      </c>
      <c r="H86" s="618">
        <v>11</v>
      </c>
      <c r="I86" s="369">
        <v>0.4</v>
      </c>
      <c r="J86" s="618">
        <v>6</v>
      </c>
      <c r="K86" s="369">
        <v>0.31</v>
      </c>
      <c r="L86" s="618">
        <v>71</v>
      </c>
      <c r="M86" s="369">
        <v>0.77</v>
      </c>
      <c r="N86" s="618">
        <v>29</v>
      </c>
      <c r="O86" s="369">
        <v>0.77</v>
      </c>
      <c r="P86" s="618">
        <v>14</v>
      </c>
      <c r="Q86" s="369">
        <v>0.74</v>
      </c>
      <c r="R86" s="618">
        <v>10</v>
      </c>
      <c r="S86" s="369">
        <v>0.59</v>
      </c>
      <c r="T86" s="618">
        <v>5</v>
      </c>
      <c r="U86" s="369">
        <v>0.45</v>
      </c>
      <c r="V86" s="618">
        <v>70</v>
      </c>
      <c r="W86" s="369">
        <v>0.77</v>
      </c>
      <c r="X86" s="618">
        <v>30</v>
      </c>
      <c r="Y86" s="369">
        <v>0.77</v>
      </c>
      <c r="Z86" s="618">
        <v>12</v>
      </c>
      <c r="AA86" s="369">
        <v>0.57000000000000006</v>
      </c>
      <c r="AB86" s="618">
        <v>11</v>
      </c>
      <c r="AC86" s="369">
        <v>0.52</v>
      </c>
      <c r="AD86" s="618">
        <v>6</v>
      </c>
      <c r="AE86" s="369">
        <v>0.4</v>
      </c>
    </row>
    <row r="87" spans="1:118" s="55" customFormat="1">
      <c r="A87" s="619" t="s">
        <v>25</v>
      </c>
      <c r="B87" s="620">
        <v>56</v>
      </c>
      <c r="C87" s="374">
        <v>0.69000000000000006</v>
      </c>
      <c r="D87" s="620">
        <v>44</v>
      </c>
      <c r="E87" s="374">
        <v>0.69000000000000006</v>
      </c>
      <c r="F87" s="620">
        <v>20</v>
      </c>
      <c r="G87" s="374">
        <v>0.53</v>
      </c>
      <c r="H87" s="620">
        <v>12</v>
      </c>
      <c r="I87" s="374">
        <v>0.45</v>
      </c>
      <c r="J87" s="620">
        <v>12</v>
      </c>
      <c r="K87" s="374">
        <v>0.42</v>
      </c>
      <c r="L87" s="620">
        <v>57</v>
      </c>
      <c r="M87" s="374">
        <v>0.91</v>
      </c>
      <c r="N87" s="620">
        <v>43</v>
      </c>
      <c r="O87" s="374">
        <v>0.91</v>
      </c>
      <c r="P87" s="620">
        <v>21</v>
      </c>
      <c r="Q87" s="374">
        <v>0.78</v>
      </c>
      <c r="R87" s="620">
        <v>12</v>
      </c>
      <c r="S87" s="374">
        <v>0.66</v>
      </c>
      <c r="T87" s="620">
        <v>10</v>
      </c>
      <c r="U87" s="374">
        <v>0.59</v>
      </c>
      <c r="V87" s="620">
        <v>55</v>
      </c>
      <c r="W87" s="374">
        <v>0.91</v>
      </c>
      <c r="X87" s="620">
        <v>45</v>
      </c>
      <c r="Y87" s="374">
        <v>0.91</v>
      </c>
      <c r="Z87" s="620">
        <v>20</v>
      </c>
      <c r="AA87" s="374">
        <v>0.69000000000000006</v>
      </c>
      <c r="AB87" s="620">
        <v>13</v>
      </c>
      <c r="AC87" s="374">
        <v>0.59</v>
      </c>
      <c r="AD87" s="620">
        <v>12</v>
      </c>
      <c r="AE87" s="374">
        <v>0.56000000000000005</v>
      </c>
    </row>
    <row r="88" spans="1:118" s="55" customFormat="1" ht="14.5" thickBot="1">
      <c r="A88" s="621" t="s">
        <v>24</v>
      </c>
      <c r="B88" s="622">
        <v>67</v>
      </c>
      <c r="C88" s="623">
        <v>0.5</v>
      </c>
      <c r="D88" s="622">
        <v>33</v>
      </c>
      <c r="E88" s="623">
        <v>0.5</v>
      </c>
      <c r="F88" s="622">
        <v>15</v>
      </c>
      <c r="G88" s="623">
        <v>0.38</v>
      </c>
      <c r="H88" s="622">
        <v>11</v>
      </c>
      <c r="I88" s="623">
        <v>0.33</v>
      </c>
      <c r="J88" s="622">
        <v>7</v>
      </c>
      <c r="K88" s="623">
        <v>0.26</v>
      </c>
      <c r="L88" s="622">
        <v>68</v>
      </c>
      <c r="M88" s="623">
        <v>0.64</v>
      </c>
      <c r="N88" s="622">
        <v>32</v>
      </c>
      <c r="O88" s="623">
        <v>0.64</v>
      </c>
      <c r="P88" s="622">
        <v>15</v>
      </c>
      <c r="Q88" s="623">
        <v>0.59</v>
      </c>
      <c r="R88" s="622">
        <v>10</v>
      </c>
      <c r="S88" s="623">
        <v>0.48</v>
      </c>
      <c r="T88" s="622">
        <v>7</v>
      </c>
      <c r="U88" s="623">
        <v>0.38</v>
      </c>
      <c r="V88" s="622">
        <v>67</v>
      </c>
      <c r="W88" s="623">
        <v>0.64</v>
      </c>
      <c r="X88" s="622">
        <v>33</v>
      </c>
      <c r="Y88" s="623">
        <v>0.64</v>
      </c>
      <c r="Z88" s="622">
        <v>14</v>
      </c>
      <c r="AA88" s="623">
        <v>0.48</v>
      </c>
      <c r="AB88" s="622">
        <v>11</v>
      </c>
      <c r="AC88" s="623">
        <v>0.43</v>
      </c>
      <c r="AD88" s="622">
        <v>7</v>
      </c>
      <c r="AE88" s="623">
        <v>0.34</v>
      </c>
    </row>
    <row r="89" spans="1:118" s="55" customFormat="1" ht="15" customHeight="1">
      <c r="A89" s="1246" t="s">
        <v>471</v>
      </c>
      <c r="B89" s="1246"/>
      <c r="C89" s="1246"/>
      <c r="D89" s="1246"/>
      <c r="E89" s="1246"/>
      <c r="F89" s="1246"/>
      <c r="G89" s="1246"/>
      <c r="H89" s="1246"/>
      <c r="I89" s="1246"/>
      <c r="J89" s="1246"/>
      <c r="K89" s="1246"/>
      <c r="L89" s="1246"/>
      <c r="M89" s="1246"/>
      <c r="N89" s="1246"/>
      <c r="O89" s="1246"/>
      <c r="P89" s="1246"/>
      <c r="Q89" s="1246"/>
      <c r="R89" s="1246"/>
      <c r="S89" s="1246"/>
      <c r="T89" s="1246"/>
      <c r="U89" s="1246"/>
      <c r="V89" s="1246"/>
      <c r="W89" s="1246"/>
      <c r="X89" s="1246"/>
      <c r="Y89" s="1246"/>
      <c r="Z89" s="1246"/>
      <c r="AA89" s="1246"/>
      <c r="AB89" s="1246"/>
      <c r="AC89" s="1246"/>
      <c r="AD89" s="1246"/>
      <c r="AE89" s="1246"/>
    </row>
    <row r="90" spans="1:118" ht="15" customHeight="1">
      <c r="A90" s="1179" t="s">
        <v>363</v>
      </c>
      <c r="B90" s="1179"/>
      <c r="C90" s="1179"/>
      <c r="D90" s="1179"/>
      <c r="E90" s="1179"/>
      <c r="F90" s="1179"/>
      <c r="G90" s="1179"/>
      <c r="H90" s="1179"/>
      <c r="I90" s="1179"/>
      <c r="J90" s="1179"/>
      <c r="K90" s="1179"/>
      <c r="L90" s="1179"/>
      <c r="M90" s="1179"/>
      <c r="N90" s="1179"/>
      <c r="O90" s="1179"/>
      <c r="P90" s="1179"/>
      <c r="Q90" s="1179"/>
      <c r="R90" s="1179"/>
      <c r="S90" s="1179"/>
      <c r="T90" s="1179"/>
      <c r="U90" s="1179"/>
      <c r="V90" s="1179"/>
      <c r="W90" s="1179"/>
      <c r="X90" s="1179"/>
      <c r="Y90" s="1179"/>
      <c r="Z90" s="1179"/>
      <c r="AA90" s="1179"/>
      <c r="AB90" s="1179"/>
      <c r="AC90" s="1179"/>
      <c r="AD90" s="1179"/>
      <c r="AE90" s="1179"/>
    </row>
    <row r="91" spans="1:118" ht="14.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</row>
    <row r="92" spans="1:118" ht="14.5">
      <c r="A92" s="1089" t="s">
        <v>539</v>
      </c>
      <c r="B92" s="1089"/>
      <c r="C92" s="1089"/>
      <c r="D92" s="1089"/>
      <c r="E92" s="1089"/>
      <c r="F92" s="1089"/>
      <c r="G92" s="1089"/>
      <c r="H92" s="1089"/>
      <c r="I92" s="1089"/>
      <c r="J92" s="1089"/>
      <c r="K92" s="1089"/>
      <c r="L92" s="1089"/>
      <c r="M92" s="1089"/>
      <c r="N92" s="1089"/>
      <c r="O92" s="1089"/>
      <c r="P92" s="1089"/>
      <c r="Q92" s="1089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</row>
    <row r="93" spans="1:118" ht="14.5">
      <c r="A93" s="1091" t="s">
        <v>5</v>
      </c>
      <c r="B93" s="1112" t="s">
        <v>284</v>
      </c>
      <c r="C93" s="1112"/>
      <c r="D93" s="1112"/>
      <c r="E93" s="1112"/>
      <c r="F93" s="1112" t="s">
        <v>283</v>
      </c>
      <c r="G93" s="1112"/>
      <c r="H93" s="1112"/>
      <c r="I93" s="1112"/>
      <c r="J93" s="1112" t="s">
        <v>282</v>
      </c>
      <c r="K93" s="1112"/>
      <c r="L93" s="1112"/>
      <c r="M93" s="1112"/>
      <c r="N93" s="1112" t="s">
        <v>281</v>
      </c>
      <c r="O93" s="1112"/>
      <c r="P93" s="1112"/>
      <c r="Q93" s="1112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</row>
    <row r="94" spans="1:118" ht="14.5">
      <c r="A94" s="1091"/>
      <c r="B94" s="1112" t="s">
        <v>280</v>
      </c>
      <c r="C94" s="1112"/>
      <c r="D94" s="1112" t="s">
        <v>279</v>
      </c>
      <c r="E94" s="1112"/>
      <c r="F94" s="1112" t="s">
        <v>280</v>
      </c>
      <c r="G94" s="1112"/>
      <c r="H94" s="1112" t="s">
        <v>279</v>
      </c>
      <c r="I94" s="1112"/>
      <c r="J94" s="1112" t="s">
        <v>280</v>
      </c>
      <c r="K94" s="1112"/>
      <c r="L94" s="1112" t="s">
        <v>279</v>
      </c>
      <c r="M94" s="1112"/>
      <c r="N94" s="1112" t="s">
        <v>280</v>
      </c>
      <c r="O94" s="1112"/>
      <c r="P94" s="1112" t="s">
        <v>279</v>
      </c>
      <c r="Q94" s="1112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</row>
    <row r="95" spans="1:118" ht="14.5">
      <c r="A95" s="1091"/>
      <c r="B95" s="300" t="s">
        <v>171</v>
      </c>
      <c r="C95" s="300" t="s">
        <v>172</v>
      </c>
      <c r="D95" s="300" t="s">
        <v>171</v>
      </c>
      <c r="E95" s="300" t="s">
        <v>172</v>
      </c>
      <c r="F95" s="300" t="s">
        <v>171</v>
      </c>
      <c r="G95" s="300" t="s">
        <v>172</v>
      </c>
      <c r="H95" s="300" t="s">
        <v>171</v>
      </c>
      <c r="I95" s="300" t="s">
        <v>172</v>
      </c>
      <c r="J95" s="300" t="s">
        <v>171</v>
      </c>
      <c r="K95" s="300" t="s">
        <v>172</v>
      </c>
      <c r="L95" s="300" t="s">
        <v>171</v>
      </c>
      <c r="M95" s="300" t="s">
        <v>172</v>
      </c>
      <c r="N95" s="300" t="s">
        <v>171</v>
      </c>
      <c r="O95" s="300" t="s">
        <v>172</v>
      </c>
      <c r="P95" s="300" t="s">
        <v>171</v>
      </c>
      <c r="Q95" s="300" t="s">
        <v>172</v>
      </c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</row>
    <row r="96" spans="1:118" s="55" customFormat="1" ht="15" thickBot="1">
      <c r="A96" s="1181"/>
      <c r="B96" s="1254" t="s">
        <v>43</v>
      </c>
      <c r="C96" s="1254"/>
      <c r="D96" s="1254"/>
      <c r="E96" s="1254"/>
      <c r="F96" s="1254" t="s">
        <v>43</v>
      </c>
      <c r="G96" s="1254"/>
      <c r="H96" s="1254"/>
      <c r="I96" s="1254"/>
      <c r="J96" s="1254" t="s">
        <v>43</v>
      </c>
      <c r="K96" s="1254"/>
      <c r="L96" s="1254"/>
      <c r="M96" s="1254"/>
      <c r="N96" s="1254" t="s">
        <v>43</v>
      </c>
      <c r="O96" s="1254"/>
      <c r="P96" s="1254"/>
      <c r="Q96" s="1254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</row>
    <row r="97" spans="1:31" ht="14.5">
      <c r="A97" s="628" t="s">
        <v>6</v>
      </c>
      <c r="B97" s="625">
        <v>41</v>
      </c>
      <c r="C97" s="615">
        <v>2.83</v>
      </c>
      <c r="D97" s="626">
        <v>40</v>
      </c>
      <c r="E97" s="616">
        <v>2.87</v>
      </c>
      <c r="F97" s="625">
        <v>5</v>
      </c>
      <c r="G97" s="615">
        <v>1.24</v>
      </c>
      <c r="H97" s="626">
        <v>18</v>
      </c>
      <c r="I97" s="616">
        <v>2.34</v>
      </c>
      <c r="J97" s="625">
        <v>8</v>
      </c>
      <c r="K97" s="615">
        <v>1.49</v>
      </c>
      <c r="L97" s="626">
        <v>12</v>
      </c>
      <c r="M97" s="616">
        <v>1.81</v>
      </c>
      <c r="N97" s="625">
        <v>47</v>
      </c>
      <c r="O97" s="615">
        <v>2.89</v>
      </c>
      <c r="P97" s="626">
        <v>29</v>
      </c>
      <c r="Q97" s="615">
        <v>2.52</v>
      </c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</row>
    <row r="98" spans="1:31" ht="14.5">
      <c r="A98" s="627" t="s">
        <v>7</v>
      </c>
      <c r="B98" s="361">
        <v>35</v>
      </c>
      <c r="C98" s="364">
        <v>3.0300000000000002</v>
      </c>
      <c r="D98" s="362">
        <v>45</v>
      </c>
      <c r="E98" s="613">
        <v>3.18</v>
      </c>
      <c r="F98" s="361">
        <v>9</v>
      </c>
      <c r="G98" s="364">
        <v>1.79</v>
      </c>
      <c r="H98" s="362">
        <v>12</v>
      </c>
      <c r="I98" s="613">
        <v>2.0499999999999998</v>
      </c>
      <c r="J98" s="361">
        <v>11</v>
      </c>
      <c r="K98" s="364">
        <v>1.94</v>
      </c>
      <c r="L98" s="362">
        <v>17</v>
      </c>
      <c r="M98" s="613">
        <v>2.39</v>
      </c>
      <c r="N98" s="361">
        <v>46</v>
      </c>
      <c r="O98" s="364">
        <v>3.19</v>
      </c>
      <c r="P98" s="362">
        <v>26</v>
      </c>
      <c r="Q98" s="364">
        <v>2.79</v>
      </c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</row>
    <row r="99" spans="1:31" ht="14.5">
      <c r="A99" s="628" t="s">
        <v>8</v>
      </c>
      <c r="B99" s="625">
        <v>54</v>
      </c>
      <c r="C99" s="615">
        <v>2.68</v>
      </c>
      <c r="D99" s="626">
        <v>20</v>
      </c>
      <c r="E99" s="616">
        <v>2.17</v>
      </c>
      <c r="F99" s="625">
        <v>5</v>
      </c>
      <c r="G99" s="615">
        <v>1.1200000000000001</v>
      </c>
      <c r="H99" s="626">
        <v>12</v>
      </c>
      <c r="I99" s="616">
        <v>1.71</v>
      </c>
      <c r="J99" s="625">
        <v>5</v>
      </c>
      <c r="K99" s="615">
        <v>1.32</v>
      </c>
      <c r="L99" s="626">
        <v>13</v>
      </c>
      <c r="M99" s="616">
        <v>1.76</v>
      </c>
      <c r="N99" s="625">
        <v>36</v>
      </c>
      <c r="O99" s="615">
        <v>2.58</v>
      </c>
      <c r="P99" s="626">
        <v>55</v>
      </c>
      <c r="Q99" s="615">
        <v>2.66</v>
      </c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</row>
    <row r="100" spans="1:31" ht="14.5">
      <c r="A100" s="627" t="s">
        <v>9</v>
      </c>
      <c r="B100" s="361">
        <v>29</v>
      </c>
      <c r="C100" s="364">
        <v>2.09</v>
      </c>
      <c r="D100" s="362">
        <v>46</v>
      </c>
      <c r="E100" s="613">
        <v>2.2600000000000002</v>
      </c>
      <c r="F100" s="361">
        <v>6</v>
      </c>
      <c r="G100" s="364">
        <v>1</v>
      </c>
      <c r="H100" s="362">
        <v>13</v>
      </c>
      <c r="I100" s="613">
        <v>1.56</v>
      </c>
      <c r="J100" s="361">
        <v>8</v>
      </c>
      <c r="K100" s="364">
        <v>1.17</v>
      </c>
      <c r="L100" s="362">
        <v>10</v>
      </c>
      <c r="M100" s="613">
        <v>1.37</v>
      </c>
      <c r="N100" s="361">
        <v>57</v>
      </c>
      <c r="O100" s="364">
        <v>2.25</v>
      </c>
      <c r="P100" s="362">
        <v>31</v>
      </c>
      <c r="Q100" s="364">
        <v>2.11</v>
      </c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</row>
    <row r="101" spans="1:31" ht="14.5">
      <c r="A101" s="628" t="s">
        <v>10</v>
      </c>
      <c r="B101" s="625">
        <v>37</v>
      </c>
      <c r="C101" s="615">
        <v>3.84</v>
      </c>
      <c r="D101" s="626">
        <v>46</v>
      </c>
      <c r="E101" s="616">
        <v>4.03</v>
      </c>
      <c r="F101" s="625">
        <v>8</v>
      </c>
      <c r="G101" s="615">
        <v>2.27</v>
      </c>
      <c r="H101" s="626">
        <v>22</v>
      </c>
      <c r="I101" s="616">
        <v>3.43</v>
      </c>
      <c r="J101" s="625">
        <v>3</v>
      </c>
      <c r="K101" s="615">
        <v>1.31</v>
      </c>
      <c r="L101" s="626">
        <v>10</v>
      </c>
      <c r="M101" s="616">
        <v>2.29</v>
      </c>
      <c r="N101" s="625">
        <v>52</v>
      </c>
      <c r="O101" s="615">
        <v>4.01</v>
      </c>
      <c r="P101" s="626">
        <v>21</v>
      </c>
      <c r="Q101" s="615">
        <v>3.08</v>
      </c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</row>
    <row r="102" spans="1:31" ht="14.5">
      <c r="A102" s="627" t="s">
        <v>11</v>
      </c>
      <c r="B102" s="361">
        <v>55</v>
      </c>
      <c r="C102" s="364">
        <v>3.22</v>
      </c>
      <c r="D102" s="362">
        <v>28</v>
      </c>
      <c r="E102" s="613">
        <v>2.87</v>
      </c>
      <c r="F102" s="361">
        <v>4</v>
      </c>
      <c r="G102" s="364">
        <v>1.27</v>
      </c>
      <c r="H102" s="362">
        <v>17</v>
      </c>
      <c r="I102" s="613">
        <v>2.37</v>
      </c>
      <c r="J102" s="361">
        <v>5</v>
      </c>
      <c r="K102" s="364">
        <v>1.31</v>
      </c>
      <c r="L102" s="362">
        <v>13</v>
      </c>
      <c r="M102" s="613">
        <v>2.2000000000000002</v>
      </c>
      <c r="N102" s="361">
        <v>37</v>
      </c>
      <c r="O102" s="364">
        <v>3.09</v>
      </c>
      <c r="P102" s="362">
        <v>41</v>
      </c>
      <c r="Q102" s="364">
        <v>3.24</v>
      </c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</row>
    <row r="103" spans="1:31" ht="14.5">
      <c r="A103" s="628" t="s">
        <v>12</v>
      </c>
      <c r="B103" s="625">
        <v>42</v>
      </c>
      <c r="C103" s="615">
        <v>2.7800000000000002</v>
      </c>
      <c r="D103" s="626">
        <v>32</v>
      </c>
      <c r="E103" s="616">
        <v>2.68</v>
      </c>
      <c r="F103" s="625">
        <v>3</v>
      </c>
      <c r="G103" s="615">
        <v>1.07</v>
      </c>
      <c r="H103" s="626">
        <v>11</v>
      </c>
      <c r="I103" s="616">
        <v>1.7</v>
      </c>
      <c r="J103" s="625">
        <v>10</v>
      </c>
      <c r="K103" s="615">
        <v>1.73</v>
      </c>
      <c r="L103" s="626">
        <v>11</v>
      </c>
      <c r="M103" s="616">
        <v>1.72</v>
      </c>
      <c r="N103" s="625">
        <v>44</v>
      </c>
      <c r="O103" s="615">
        <v>2.83</v>
      </c>
      <c r="P103" s="626">
        <v>47</v>
      </c>
      <c r="Q103" s="615">
        <v>2.83</v>
      </c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</row>
    <row r="104" spans="1:31" ht="14.5">
      <c r="A104" s="627" t="s">
        <v>21</v>
      </c>
      <c r="B104" s="361">
        <v>24</v>
      </c>
      <c r="C104" s="364">
        <v>2</v>
      </c>
      <c r="D104" s="362">
        <v>45</v>
      </c>
      <c r="E104" s="613">
        <v>2.34</v>
      </c>
      <c r="F104" s="361">
        <v>3</v>
      </c>
      <c r="G104" s="364">
        <v>0.71</v>
      </c>
      <c r="H104" s="362">
        <v>13</v>
      </c>
      <c r="I104" s="613">
        <v>1.48</v>
      </c>
      <c r="J104" s="361">
        <v>7</v>
      </c>
      <c r="K104" s="364">
        <v>1.29</v>
      </c>
      <c r="L104" s="362">
        <v>12</v>
      </c>
      <c r="M104" s="613">
        <v>1.57</v>
      </c>
      <c r="N104" s="361">
        <v>66</v>
      </c>
      <c r="O104" s="364">
        <v>2.23</v>
      </c>
      <c r="P104" s="362">
        <v>31</v>
      </c>
      <c r="Q104" s="364">
        <v>2.19</v>
      </c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</row>
    <row r="105" spans="1:31" ht="14.5">
      <c r="A105" s="628" t="s">
        <v>13</v>
      </c>
      <c r="B105" s="625">
        <v>31</v>
      </c>
      <c r="C105" s="615">
        <v>2.9</v>
      </c>
      <c r="D105" s="626">
        <v>55</v>
      </c>
      <c r="E105" s="616">
        <v>3.19</v>
      </c>
      <c r="F105" s="625">
        <v>6</v>
      </c>
      <c r="G105" s="615">
        <v>1.44</v>
      </c>
      <c r="H105" s="626">
        <v>13</v>
      </c>
      <c r="I105" s="616">
        <v>2.11</v>
      </c>
      <c r="J105" s="625">
        <v>6</v>
      </c>
      <c r="K105" s="615">
        <v>1.58</v>
      </c>
      <c r="L105" s="626">
        <v>7</v>
      </c>
      <c r="M105" s="616">
        <v>1.51</v>
      </c>
      <c r="N105" s="625">
        <v>57</v>
      </c>
      <c r="O105" s="615">
        <v>3.16</v>
      </c>
      <c r="P105" s="626">
        <v>25</v>
      </c>
      <c r="Q105" s="615">
        <v>2.7600000000000002</v>
      </c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</row>
    <row r="106" spans="1:31" ht="14.5">
      <c r="A106" s="627" t="s">
        <v>14</v>
      </c>
      <c r="B106" s="361">
        <v>32</v>
      </c>
      <c r="C106" s="364">
        <v>2.75</v>
      </c>
      <c r="D106" s="362">
        <v>49</v>
      </c>
      <c r="E106" s="613">
        <v>2.93</v>
      </c>
      <c r="F106" s="361">
        <v>9</v>
      </c>
      <c r="G106" s="364">
        <v>1.74</v>
      </c>
      <c r="H106" s="362">
        <v>12</v>
      </c>
      <c r="I106" s="613">
        <v>1.83</v>
      </c>
      <c r="J106" s="361">
        <v>8</v>
      </c>
      <c r="K106" s="364">
        <v>1.49</v>
      </c>
      <c r="L106" s="362">
        <v>12</v>
      </c>
      <c r="M106" s="613">
        <v>1.9100000000000001</v>
      </c>
      <c r="N106" s="361">
        <v>51</v>
      </c>
      <c r="O106" s="364">
        <v>2.93</v>
      </c>
      <c r="P106" s="362">
        <v>28</v>
      </c>
      <c r="Q106" s="364">
        <v>2.65</v>
      </c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</row>
    <row r="107" spans="1:31" ht="14.5">
      <c r="A107" s="628" t="s">
        <v>15</v>
      </c>
      <c r="B107" s="625">
        <v>44</v>
      </c>
      <c r="C107" s="615">
        <v>3.0100000000000002</v>
      </c>
      <c r="D107" s="626">
        <v>33</v>
      </c>
      <c r="E107" s="616">
        <v>2.85</v>
      </c>
      <c r="F107" s="625">
        <v>6</v>
      </c>
      <c r="G107" s="615">
        <v>1.3900000000000001</v>
      </c>
      <c r="H107" s="626">
        <v>15</v>
      </c>
      <c r="I107" s="616">
        <v>2.12</v>
      </c>
      <c r="J107" s="625">
        <v>7</v>
      </c>
      <c r="K107" s="615">
        <v>1.48</v>
      </c>
      <c r="L107" s="626">
        <v>16</v>
      </c>
      <c r="M107" s="616">
        <v>2.25</v>
      </c>
      <c r="N107" s="625">
        <v>44</v>
      </c>
      <c r="O107" s="615">
        <v>3.02</v>
      </c>
      <c r="P107" s="626">
        <v>36</v>
      </c>
      <c r="Q107" s="615">
        <v>2.92</v>
      </c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</row>
    <row r="108" spans="1:31" ht="14.5">
      <c r="A108" s="627" t="s">
        <v>16</v>
      </c>
      <c r="B108" s="361">
        <v>26</v>
      </c>
      <c r="C108" s="364">
        <v>2.65</v>
      </c>
      <c r="D108" s="362">
        <v>42</v>
      </c>
      <c r="E108" s="613">
        <v>3.04</v>
      </c>
      <c r="F108" s="361">
        <v>4</v>
      </c>
      <c r="G108" s="364">
        <v>1.35</v>
      </c>
      <c r="H108" s="362">
        <v>10</v>
      </c>
      <c r="I108" s="613">
        <v>1.81</v>
      </c>
      <c r="J108" s="361">
        <v>6</v>
      </c>
      <c r="K108" s="364">
        <v>1.4000000000000001</v>
      </c>
      <c r="L108" s="362">
        <v>8</v>
      </c>
      <c r="M108" s="613">
        <v>1.62</v>
      </c>
      <c r="N108" s="361">
        <v>63</v>
      </c>
      <c r="O108" s="364">
        <v>2.92</v>
      </c>
      <c r="P108" s="362">
        <v>40</v>
      </c>
      <c r="Q108" s="364">
        <v>2.95</v>
      </c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</row>
    <row r="109" spans="1:31" ht="14.5">
      <c r="A109" s="628" t="s">
        <v>17</v>
      </c>
      <c r="B109" s="625">
        <v>25</v>
      </c>
      <c r="C109" s="615">
        <v>1.92</v>
      </c>
      <c r="D109" s="626">
        <v>52</v>
      </c>
      <c r="E109" s="616">
        <v>2.21</v>
      </c>
      <c r="F109" s="625">
        <v>6</v>
      </c>
      <c r="G109" s="615">
        <v>1.05</v>
      </c>
      <c r="H109" s="626">
        <v>12</v>
      </c>
      <c r="I109" s="616">
        <v>1.46</v>
      </c>
      <c r="J109" s="625">
        <v>7</v>
      </c>
      <c r="K109" s="615">
        <v>1.17</v>
      </c>
      <c r="L109" s="626">
        <v>5</v>
      </c>
      <c r="M109" s="616">
        <v>0.99</v>
      </c>
      <c r="N109" s="625">
        <v>62</v>
      </c>
      <c r="O109" s="615">
        <v>2.15</v>
      </c>
      <c r="P109" s="626">
        <v>30</v>
      </c>
      <c r="Q109" s="615">
        <v>2.0300000000000002</v>
      </c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</row>
    <row r="110" spans="1:31" ht="14.5">
      <c r="A110" s="627" t="s">
        <v>18</v>
      </c>
      <c r="B110" s="361">
        <v>16</v>
      </c>
      <c r="C110" s="364">
        <v>1.56</v>
      </c>
      <c r="D110" s="362">
        <v>58</v>
      </c>
      <c r="E110" s="613">
        <v>2.06</v>
      </c>
      <c r="F110" s="361">
        <v>4</v>
      </c>
      <c r="G110" s="364">
        <v>0.76</v>
      </c>
      <c r="H110" s="362">
        <v>10</v>
      </c>
      <c r="I110" s="613">
        <v>1.28</v>
      </c>
      <c r="J110" s="361">
        <v>5</v>
      </c>
      <c r="K110" s="364">
        <v>0.88</v>
      </c>
      <c r="L110" s="362">
        <v>6</v>
      </c>
      <c r="M110" s="613">
        <v>0.97</v>
      </c>
      <c r="N110" s="361">
        <v>75</v>
      </c>
      <c r="O110" s="364">
        <v>1.8</v>
      </c>
      <c r="P110" s="362">
        <v>26</v>
      </c>
      <c r="Q110" s="364">
        <v>1.84</v>
      </c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</row>
    <row r="111" spans="1:31" ht="14.5">
      <c r="A111" s="628" t="s">
        <v>19</v>
      </c>
      <c r="B111" s="625">
        <v>25</v>
      </c>
      <c r="C111" s="615">
        <v>2.52</v>
      </c>
      <c r="D111" s="626">
        <v>53</v>
      </c>
      <c r="E111" s="616">
        <v>2.96</v>
      </c>
      <c r="F111" s="625">
        <v>7</v>
      </c>
      <c r="G111" s="615">
        <v>1.3800000000000001</v>
      </c>
      <c r="H111" s="626">
        <v>13</v>
      </c>
      <c r="I111" s="616">
        <v>1.99</v>
      </c>
      <c r="J111" s="625">
        <v>7</v>
      </c>
      <c r="K111" s="615">
        <v>1.47</v>
      </c>
      <c r="L111" s="626">
        <v>11</v>
      </c>
      <c r="M111" s="616">
        <v>1.68</v>
      </c>
      <c r="N111" s="625">
        <v>61</v>
      </c>
      <c r="O111" s="615">
        <v>2.86</v>
      </c>
      <c r="P111" s="626">
        <v>23</v>
      </c>
      <c r="Q111" s="615">
        <v>2.4700000000000002</v>
      </c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</row>
    <row r="112" spans="1:31" ht="15" thickBot="1">
      <c r="A112" s="627" t="s">
        <v>20</v>
      </c>
      <c r="B112" s="361">
        <v>14</v>
      </c>
      <c r="C112" s="364">
        <v>1.56</v>
      </c>
      <c r="D112" s="362">
        <v>55</v>
      </c>
      <c r="E112" s="613">
        <v>2.21</v>
      </c>
      <c r="F112" s="361">
        <v>5</v>
      </c>
      <c r="G112" s="364">
        <v>1.01</v>
      </c>
      <c r="H112" s="362">
        <v>9</v>
      </c>
      <c r="I112" s="613">
        <v>1.32</v>
      </c>
      <c r="J112" s="361">
        <v>6</v>
      </c>
      <c r="K112" s="364">
        <v>1.04</v>
      </c>
      <c r="L112" s="362">
        <v>10</v>
      </c>
      <c r="M112" s="613">
        <v>1.33</v>
      </c>
      <c r="N112" s="361">
        <v>74</v>
      </c>
      <c r="O112" s="364">
        <v>1.94</v>
      </c>
      <c r="P112" s="362">
        <v>26</v>
      </c>
      <c r="Q112" s="364">
        <v>1.94</v>
      </c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</row>
    <row r="113" spans="1:31" ht="14.5">
      <c r="A113" s="629" t="s">
        <v>26</v>
      </c>
      <c r="B113" s="366">
        <v>36</v>
      </c>
      <c r="C113" s="369">
        <v>1.17</v>
      </c>
      <c r="D113" s="367">
        <v>44</v>
      </c>
      <c r="E113" s="340">
        <v>1.23</v>
      </c>
      <c r="F113" s="366">
        <v>7</v>
      </c>
      <c r="G113" s="369">
        <v>0.67</v>
      </c>
      <c r="H113" s="367">
        <v>13</v>
      </c>
      <c r="I113" s="340">
        <v>0.82000000000000006</v>
      </c>
      <c r="J113" s="366">
        <v>8</v>
      </c>
      <c r="K113" s="369">
        <v>0.66</v>
      </c>
      <c r="L113" s="367">
        <v>12</v>
      </c>
      <c r="M113" s="340">
        <v>0.81</v>
      </c>
      <c r="N113" s="366">
        <v>49</v>
      </c>
      <c r="O113" s="369">
        <v>1.23</v>
      </c>
      <c r="P113" s="367">
        <v>31</v>
      </c>
      <c r="Q113" s="369">
        <v>1.1200000000000001</v>
      </c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</row>
    <row r="114" spans="1:31" ht="14.5">
      <c r="A114" s="630" t="s">
        <v>25</v>
      </c>
      <c r="B114" s="371">
        <v>28</v>
      </c>
      <c r="C114" s="374">
        <v>0.9</v>
      </c>
      <c r="D114" s="372">
        <v>46</v>
      </c>
      <c r="E114" s="342">
        <v>0.97</v>
      </c>
      <c r="F114" s="371">
        <v>5</v>
      </c>
      <c r="G114" s="374">
        <v>0.42</v>
      </c>
      <c r="H114" s="372">
        <v>11</v>
      </c>
      <c r="I114" s="342">
        <v>0.63</v>
      </c>
      <c r="J114" s="371">
        <v>6</v>
      </c>
      <c r="K114" s="374">
        <v>0.49</v>
      </c>
      <c r="L114" s="372">
        <v>9</v>
      </c>
      <c r="M114" s="342">
        <v>0.55000000000000004</v>
      </c>
      <c r="N114" s="371">
        <v>61</v>
      </c>
      <c r="O114" s="374">
        <v>0.97</v>
      </c>
      <c r="P114" s="372">
        <v>34</v>
      </c>
      <c r="Q114" s="374">
        <v>0.94000000000000006</v>
      </c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</row>
    <row r="115" spans="1:31" s="55" customFormat="1" ht="15" thickBot="1">
      <c r="A115" s="631" t="s">
        <v>24</v>
      </c>
      <c r="B115" s="632">
        <v>34</v>
      </c>
      <c r="C115" s="623">
        <v>0.87</v>
      </c>
      <c r="D115" s="633">
        <v>45</v>
      </c>
      <c r="E115" s="624">
        <v>0.91</v>
      </c>
      <c r="F115" s="632">
        <v>6</v>
      </c>
      <c r="G115" s="623">
        <v>0.49</v>
      </c>
      <c r="H115" s="633">
        <v>13</v>
      </c>
      <c r="I115" s="624">
        <v>0.61</v>
      </c>
      <c r="J115" s="632">
        <v>8</v>
      </c>
      <c r="K115" s="623">
        <v>0.49</v>
      </c>
      <c r="L115" s="633">
        <v>11</v>
      </c>
      <c r="M115" s="624">
        <v>0.6</v>
      </c>
      <c r="N115" s="632">
        <v>53</v>
      </c>
      <c r="O115" s="623">
        <v>0.92</v>
      </c>
      <c r="P115" s="633">
        <v>31</v>
      </c>
      <c r="Q115" s="623">
        <v>0.84</v>
      </c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</row>
    <row r="116" spans="1:31" ht="14.5">
      <c r="A116" s="1246" t="s">
        <v>471</v>
      </c>
      <c r="B116" s="1246"/>
      <c r="C116" s="1246"/>
      <c r="D116" s="1246"/>
      <c r="E116" s="1246"/>
      <c r="F116" s="1246"/>
      <c r="G116" s="1246"/>
      <c r="H116" s="1246"/>
      <c r="I116" s="1246"/>
      <c r="J116" s="1246"/>
      <c r="K116" s="1246"/>
      <c r="L116" s="1246"/>
      <c r="M116" s="1246"/>
      <c r="N116" s="1246"/>
      <c r="O116" s="1246"/>
      <c r="P116" s="1246"/>
      <c r="Q116" s="1246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</row>
    <row r="117" spans="1:31" ht="14.5">
      <c r="A117" s="1179" t="s">
        <v>351</v>
      </c>
      <c r="B117" s="1179"/>
      <c r="C117" s="1179"/>
      <c r="D117" s="1179"/>
      <c r="E117" s="1179"/>
      <c r="F117" s="1179"/>
      <c r="G117" s="1179"/>
      <c r="H117" s="1179"/>
      <c r="I117" s="1179"/>
      <c r="J117" s="1179"/>
      <c r="K117" s="1179"/>
      <c r="L117" s="1179"/>
      <c r="M117" s="1179"/>
      <c r="N117" s="1179"/>
      <c r="O117" s="1179"/>
      <c r="P117" s="1179"/>
      <c r="Q117" s="1179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</row>
    <row r="118" spans="1:31" ht="14.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</row>
    <row r="130" spans="72:72">
      <c r="BT130" s="55"/>
    </row>
  </sheetData>
  <mergeCells count="102">
    <mergeCell ref="A116:Q116"/>
    <mergeCell ref="A117:Q117"/>
    <mergeCell ref="A3:AE3"/>
    <mergeCell ref="A29:AE29"/>
    <mergeCell ref="A30:AE30"/>
    <mergeCell ref="A31:AE31"/>
    <mergeCell ref="A33:Q33"/>
    <mergeCell ref="A1:AE1"/>
    <mergeCell ref="A61:AE61"/>
    <mergeCell ref="V65:AE65"/>
    <mergeCell ref="F67:G67"/>
    <mergeCell ref="H67:I67"/>
    <mergeCell ref="J67:K67"/>
    <mergeCell ref="P67:Q67"/>
    <mergeCell ref="R67:S67"/>
    <mergeCell ref="T67:U67"/>
    <mergeCell ref="Z67:AA67"/>
    <mergeCell ref="AB67:AC67"/>
    <mergeCell ref="AD67:AE67"/>
    <mergeCell ref="V66:W67"/>
    <mergeCell ref="X66:Y67"/>
    <mergeCell ref="Z66:AE66"/>
    <mergeCell ref="V5:AE5"/>
    <mergeCell ref="F7:G7"/>
    <mergeCell ref="H7:I7"/>
    <mergeCell ref="J7:K7"/>
    <mergeCell ref="V69:AE69"/>
    <mergeCell ref="B64:K65"/>
    <mergeCell ref="B9:K9"/>
    <mergeCell ref="L66:M67"/>
    <mergeCell ref="N66:O67"/>
    <mergeCell ref="P66:U66"/>
    <mergeCell ref="J35:K35"/>
    <mergeCell ref="L35:M35"/>
    <mergeCell ref="A57:Q57"/>
    <mergeCell ref="A58:Q58"/>
    <mergeCell ref="A59:Q59"/>
    <mergeCell ref="A63:AE63"/>
    <mergeCell ref="A34:A37"/>
    <mergeCell ref="B37:E37"/>
    <mergeCell ref="F37:I37"/>
    <mergeCell ref="J37:M37"/>
    <mergeCell ref="N37:Q37"/>
    <mergeCell ref="N35:O35"/>
    <mergeCell ref="P35:Q35"/>
    <mergeCell ref="B34:E34"/>
    <mergeCell ref="F34:I34"/>
    <mergeCell ref="J34:M34"/>
    <mergeCell ref="N34:Q34"/>
    <mergeCell ref="B35:C35"/>
    <mergeCell ref="D35:E35"/>
    <mergeCell ref="F35:G35"/>
    <mergeCell ref="H35:I35"/>
    <mergeCell ref="A64:A69"/>
    <mergeCell ref="L64:AE64"/>
    <mergeCell ref="B66:C67"/>
    <mergeCell ref="D66:E67"/>
    <mergeCell ref="F66:K66"/>
    <mergeCell ref="L65:U65"/>
    <mergeCell ref="B69:K69"/>
    <mergeCell ref="L69:U69"/>
    <mergeCell ref="A93:A96"/>
    <mergeCell ref="B96:E96"/>
    <mergeCell ref="F96:I96"/>
    <mergeCell ref="J96:M96"/>
    <mergeCell ref="N96:Q96"/>
    <mergeCell ref="P94:Q94"/>
    <mergeCell ref="N94:O94"/>
    <mergeCell ref="B94:C94"/>
    <mergeCell ref="D94:E94"/>
    <mergeCell ref="F94:G94"/>
    <mergeCell ref="H94:I94"/>
    <mergeCell ref="J94:K94"/>
    <mergeCell ref="L94:M94"/>
    <mergeCell ref="B93:E93"/>
    <mergeCell ref="F93:I93"/>
    <mergeCell ref="J93:M93"/>
    <mergeCell ref="N93:Q93"/>
    <mergeCell ref="A89:AE89"/>
    <mergeCell ref="A90:AE90"/>
    <mergeCell ref="A92:Q92"/>
    <mergeCell ref="A4:A9"/>
    <mergeCell ref="B4:K5"/>
    <mergeCell ref="L4:AE4"/>
    <mergeCell ref="B6:C7"/>
    <mergeCell ref="D6:E7"/>
    <mergeCell ref="F6:K6"/>
    <mergeCell ref="L6:M7"/>
    <mergeCell ref="L5:U5"/>
    <mergeCell ref="P7:Q7"/>
    <mergeCell ref="R7:S7"/>
    <mergeCell ref="T7:U7"/>
    <mergeCell ref="L9:U9"/>
    <mergeCell ref="N6:O7"/>
    <mergeCell ref="P6:U6"/>
    <mergeCell ref="Z7:AA7"/>
    <mergeCell ref="AB7:AC7"/>
    <mergeCell ref="AD7:AE7"/>
    <mergeCell ref="V9:AE9"/>
    <mergeCell ref="X6:Y7"/>
    <mergeCell ref="Z6:AE6"/>
    <mergeCell ref="V6:W7"/>
  </mergeCells>
  <hyperlinks>
    <hyperlink ref="A2" location="Inhalt!A1" display="Zurück zum Inhalt - HF-01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="80" zoomScaleNormal="80" workbookViewId="0">
      <selection sqref="A1:H1"/>
    </sheetView>
  </sheetViews>
  <sheetFormatPr baseColWidth="10" defaultColWidth="11" defaultRowHeight="14"/>
  <cols>
    <col min="1" max="1" width="22" style="30" customWidth="1"/>
    <col min="2" max="16384" width="11" style="30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4.5" customHeight="1">
      <c r="A3" s="1084" t="s">
        <v>597</v>
      </c>
      <c r="B3" s="1084"/>
      <c r="C3" s="1084"/>
      <c r="D3" s="1084"/>
      <c r="E3" s="1084"/>
      <c r="F3" s="1084"/>
      <c r="G3" s="1084"/>
      <c r="H3" s="1084"/>
    </row>
    <row r="4" spans="1:22" ht="14.5">
      <c r="A4" s="1093" t="s">
        <v>5</v>
      </c>
      <c r="B4" s="797" t="s">
        <v>179</v>
      </c>
      <c r="C4" s="797" t="s">
        <v>180</v>
      </c>
      <c r="D4" s="797" t="s">
        <v>181</v>
      </c>
      <c r="E4" s="797" t="s">
        <v>99</v>
      </c>
      <c r="F4" s="797" t="s">
        <v>172</v>
      </c>
      <c r="G4" s="797" t="s">
        <v>182</v>
      </c>
      <c r="H4" s="797" t="s">
        <v>183</v>
      </c>
    </row>
    <row r="5" spans="1:22" ht="15" thickBot="1">
      <c r="A5" s="1172"/>
      <c r="B5" s="1044" t="s">
        <v>343</v>
      </c>
      <c r="C5" s="1044"/>
      <c r="D5" s="1044"/>
      <c r="E5" s="1044"/>
      <c r="F5" s="1044"/>
      <c r="G5" s="1044"/>
      <c r="H5" s="1044"/>
    </row>
    <row r="6" spans="1:22">
      <c r="A6" s="88" t="s">
        <v>6</v>
      </c>
      <c r="B6" s="634">
        <v>28</v>
      </c>
      <c r="C6" s="393">
        <v>24</v>
      </c>
      <c r="D6" s="393">
        <v>30</v>
      </c>
      <c r="E6" s="635">
        <v>27.900000000000002</v>
      </c>
      <c r="F6" s="392">
        <v>0.35000000000000003</v>
      </c>
      <c r="G6" s="393">
        <v>0</v>
      </c>
      <c r="H6" s="92">
        <v>100</v>
      </c>
    </row>
    <row r="7" spans="1:22">
      <c r="A7" s="98" t="s">
        <v>7</v>
      </c>
      <c r="B7" s="636">
        <v>29</v>
      </c>
      <c r="C7" s="396">
        <v>24</v>
      </c>
      <c r="D7" s="396">
        <v>30</v>
      </c>
      <c r="E7" s="637">
        <v>27.5</v>
      </c>
      <c r="F7" s="395">
        <v>0.28999999999999998</v>
      </c>
      <c r="G7" s="396">
        <v>0</v>
      </c>
      <c r="H7" s="102">
        <v>80</v>
      </c>
    </row>
    <row r="8" spans="1:22">
      <c r="A8" s="88" t="s">
        <v>8</v>
      </c>
      <c r="B8" s="634">
        <v>25</v>
      </c>
      <c r="C8" s="393">
        <v>20</v>
      </c>
      <c r="D8" s="393">
        <v>27</v>
      </c>
      <c r="E8" s="635">
        <v>23.1</v>
      </c>
      <c r="F8" s="392">
        <v>0.32</v>
      </c>
      <c r="G8" s="393">
        <v>0</v>
      </c>
      <c r="H8" s="92">
        <v>70</v>
      </c>
    </row>
    <row r="9" spans="1:22">
      <c r="A9" s="98" t="s">
        <v>9</v>
      </c>
      <c r="B9" s="636">
        <v>18</v>
      </c>
      <c r="C9" s="396">
        <v>10</v>
      </c>
      <c r="D9" s="396">
        <v>22</v>
      </c>
      <c r="E9" s="637">
        <v>16.400000000000002</v>
      </c>
      <c r="F9" s="395">
        <v>0.28000000000000003</v>
      </c>
      <c r="G9" s="396">
        <v>0</v>
      </c>
      <c r="H9" s="102">
        <v>41</v>
      </c>
    </row>
    <row r="10" spans="1:22">
      <c r="A10" s="88" t="s">
        <v>10</v>
      </c>
      <c r="B10" s="634">
        <v>23</v>
      </c>
      <c r="C10" s="393">
        <v>20</v>
      </c>
      <c r="D10" s="393">
        <v>30</v>
      </c>
      <c r="E10" s="635">
        <v>25.400000000000002</v>
      </c>
      <c r="F10" s="392">
        <v>0.53</v>
      </c>
      <c r="G10" s="393">
        <v>2</v>
      </c>
      <c r="H10" s="92">
        <v>100</v>
      </c>
    </row>
    <row r="11" spans="1:22">
      <c r="A11" s="98" t="s">
        <v>11</v>
      </c>
      <c r="B11" s="636">
        <v>15</v>
      </c>
      <c r="C11" s="396">
        <v>7</v>
      </c>
      <c r="D11" s="396">
        <v>21</v>
      </c>
      <c r="E11" s="637">
        <v>15.700000000000001</v>
      </c>
      <c r="F11" s="395">
        <v>0.33</v>
      </c>
      <c r="G11" s="396">
        <v>0</v>
      </c>
      <c r="H11" s="102">
        <v>80</v>
      </c>
    </row>
    <row r="12" spans="1:22">
      <c r="A12" s="88" t="s">
        <v>12</v>
      </c>
      <c r="B12" s="634">
        <v>25</v>
      </c>
      <c r="C12" s="393">
        <v>20</v>
      </c>
      <c r="D12" s="393">
        <v>30</v>
      </c>
      <c r="E12" s="635">
        <v>25</v>
      </c>
      <c r="F12" s="392">
        <v>0.34</v>
      </c>
      <c r="G12" s="393">
        <v>0</v>
      </c>
      <c r="H12" s="92">
        <v>90</v>
      </c>
    </row>
    <row r="13" spans="1:22">
      <c r="A13" s="98" t="s">
        <v>21</v>
      </c>
      <c r="B13" s="636">
        <v>15</v>
      </c>
      <c r="C13" s="396">
        <v>6</v>
      </c>
      <c r="D13" s="396">
        <v>20</v>
      </c>
      <c r="E13" s="637" t="s">
        <v>305</v>
      </c>
      <c r="F13" s="395">
        <v>0.32</v>
      </c>
      <c r="G13" s="396">
        <v>0</v>
      </c>
      <c r="H13" s="102">
        <v>60</v>
      </c>
    </row>
    <row r="14" spans="1:22">
      <c r="A14" s="88" t="s">
        <v>13</v>
      </c>
      <c r="B14" s="634">
        <v>25</v>
      </c>
      <c r="C14" s="393">
        <v>20</v>
      </c>
      <c r="D14" s="393">
        <v>30</v>
      </c>
      <c r="E14" s="635">
        <v>23.900000000000002</v>
      </c>
      <c r="F14" s="392">
        <v>0.36</v>
      </c>
      <c r="G14" s="393">
        <v>0</v>
      </c>
      <c r="H14" s="92">
        <v>100</v>
      </c>
    </row>
    <row r="15" spans="1:22">
      <c r="A15" s="98" t="s">
        <v>14</v>
      </c>
      <c r="B15" s="636">
        <v>25</v>
      </c>
      <c r="C15" s="396">
        <v>20</v>
      </c>
      <c r="D15" s="396">
        <v>30</v>
      </c>
      <c r="E15" s="637">
        <v>24.6</v>
      </c>
      <c r="F15" s="395">
        <v>0.34</v>
      </c>
      <c r="G15" s="396">
        <v>0</v>
      </c>
      <c r="H15" s="102">
        <v>90</v>
      </c>
    </row>
    <row r="16" spans="1:22">
      <c r="A16" s="88" t="s">
        <v>15</v>
      </c>
      <c r="B16" s="634">
        <v>27</v>
      </c>
      <c r="C16" s="393">
        <v>24</v>
      </c>
      <c r="D16" s="393">
        <v>30</v>
      </c>
      <c r="E16" s="635">
        <v>27.3</v>
      </c>
      <c r="F16" s="392">
        <v>0.32</v>
      </c>
      <c r="G16" s="393">
        <v>0</v>
      </c>
      <c r="H16" s="92">
        <v>100</v>
      </c>
    </row>
    <row r="17" spans="1:21">
      <c r="A17" s="98" t="s">
        <v>16</v>
      </c>
      <c r="B17" s="636">
        <v>28</v>
      </c>
      <c r="C17" s="396">
        <v>24</v>
      </c>
      <c r="D17" s="396">
        <v>30</v>
      </c>
      <c r="E17" s="637">
        <v>26.900000000000002</v>
      </c>
      <c r="F17" s="395">
        <v>0.35000000000000003</v>
      </c>
      <c r="G17" s="396">
        <v>0</v>
      </c>
      <c r="H17" s="102">
        <v>135</v>
      </c>
    </row>
    <row r="18" spans="1:21">
      <c r="A18" s="88" t="s">
        <v>17</v>
      </c>
      <c r="B18" s="634">
        <v>8</v>
      </c>
      <c r="C18" s="393">
        <v>5</v>
      </c>
      <c r="D18" s="393">
        <v>15</v>
      </c>
      <c r="E18" s="635">
        <v>9.9</v>
      </c>
      <c r="F18" s="392">
        <v>0.22</v>
      </c>
      <c r="G18" s="393">
        <v>0</v>
      </c>
      <c r="H18" s="92">
        <v>40</v>
      </c>
    </row>
    <row r="19" spans="1:21">
      <c r="A19" s="98" t="s">
        <v>18</v>
      </c>
      <c r="B19" s="636">
        <v>14</v>
      </c>
      <c r="C19" s="396">
        <v>8</v>
      </c>
      <c r="D19" s="396">
        <v>20</v>
      </c>
      <c r="E19" s="637" t="s">
        <v>304</v>
      </c>
      <c r="F19" s="395">
        <v>0.26</v>
      </c>
      <c r="G19" s="396">
        <v>0</v>
      </c>
      <c r="H19" s="102">
        <v>60</v>
      </c>
    </row>
    <row r="20" spans="1:21">
      <c r="A20" s="88" t="s">
        <v>19</v>
      </c>
      <c r="B20" s="634">
        <v>20</v>
      </c>
      <c r="C20" s="393">
        <v>18</v>
      </c>
      <c r="D20" s="393">
        <v>25</v>
      </c>
      <c r="E20" s="635">
        <v>21</v>
      </c>
      <c r="F20" s="392">
        <v>0.34</v>
      </c>
      <c r="G20" s="393">
        <v>0</v>
      </c>
      <c r="H20" s="92">
        <v>91</v>
      </c>
    </row>
    <row r="21" spans="1:21" ht="14.5" thickBot="1">
      <c r="A21" s="98" t="s">
        <v>20</v>
      </c>
      <c r="B21" s="636">
        <v>10</v>
      </c>
      <c r="C21" s="396">
        <v>5</v>
      </c>
      <c r="D21" s="396">
        <v>15</v>
      </c>
      <c r="E21" s="637" t="s">
        <v>303</v>
      </c>
      <c r="F21" s="395">
        <v>0.26</v>
      </c>
      <c r="G21" s="396">
        <v>0</v>
      </c>
      <c r="H21" s="102">
        <v>100</v>
      </c>
    </row>
    <row r="22" spans="1:21">
      <c r="A22" s="339" t="s">
        <v>26</v>
      </c>
      <c r="B22" s="638">
        <v>25</v>
      </c>
      <c r="C22" s="639">
        <v>20</v>
      </c>
      <c r="D22" s="639">
        <v>30</v>
      </c>
      <c r="E22" s="277" t="s">
        <v>301</v>
      </c>
      <c r="F22" s="640">
        <v>0.14000000000000001</v>
      </c>
      <c r="G22" s="639">
        <v>0</v>
      </c>
      <c r="H22" s="124">
        <v>135</v>
      </c>
    </row>
    <row r="23" spans="1:21">
      <c r="A23" s="341" t="s">
        <v>25</v>
      </c>
      <c r="B23" s="641">
        <v>15</v>
      </c>
      <c r="C23" s="642">
        <v>7</v>
      </c>
      <c r="D23" s="642">
        <v>22</v>
      </c>
      <c r="E23" s="278" t="s">
        <v>300</v>
      </c>
      <c r="F23" s="643">
        <v>0.15</v>
      </c>
      <c r="G23" s="642">
        <v>0</v>
      </c>
      <c r="H23" s="136">
        <v>100</v>
      </c>
    </row>
    <row r="24" spans="1:21" ht="14.5" thickBot="1">
      <c r="A24" s="262" t="s">
        <v>24</v>
      </c>
      <c r="B24" s="644">
        <v>25</v>
      </c>
      <c r="C24" s="645">
        <v>19</v>
      </c>
      <c r="D24" s="645">
        <v>30</v>
      </c>
      <c r="E24" s="280" t="s">
        <v>302</v>
      </c>
      <c r="F24" s="646">
        <v>0.12</v>
      </c>
      <c r="G24" s="645">
        <v>0</v>
      </c>
      <c r="H24" s="148">
        <v>135</v>
      </c>
    </row>
    <row r="25" spans="1:21" ht="15" customHeight="1">
      <c r="A25" s="1202" t="s">
        <v>472</v>
      </c>
      <c r="B25" s="1203"/>
      <c r="C25" s="1203"/>
      <c r="D25" s="1203"/>
      <c r="E25" s="1203"/>
      <c r="F25" s="1203"/>
      <c r="G25" s="1203"/>
      <c r="H25" s="1203"/>
    </row>
    <row r="26" spans="1:21" ht="15" customHeight="1">
      <c r="A26" s="1255" t="s">
        <v>326</v>
      </c>
      <c r="B26" s="1244"/>
      <c r="C26" s="1244"/>
      <c r="D26" s="1244"/>
      <c r="E26" s="1244"/>
      <c r="F26" s="1244"/>
      <c r="G26" s="1244"/>
      <c r="H26" s="1244"/>
    </row>
    <row r="27" spans="1:21" ht="15" customHeight="1">
      <c r="A27" s="1206" t="s">
        <v>344</v>
      </c>
      <c r="B27" s="1188"/>
      <c r="C27" s="1188"/>
      <c r="D27" s="1188"/>
      <c r="E27" s="1188"/>
      <c r="F27" s="1188"/>
      <c r="G27" s="1188"/>
      <c r="H27" s="1188"/>
    </row>
    <row r="28" spans="1:21" ht="14.5">
      <c r="A28" s="157"/>
      <c r="B28" s="157"/>
      <c r="C28" s="157"/>
      <c r="D28" s="157"/>
      <c r="E28" s="157"/>
      <c r="F28" s="157"/>
      <c r="G28" s="157"/>
      <c r="H28" s="157"/>
    </row>
    <row r="29" spans="1:21" ht="23.5">
      <c r="A29" s="1050">
        <v>2019</v>
      </c>
      <c r="B29" s="1050"/>
      <c r="C29" s="1050"/>
      <c r="D29" s="1050"/>
      <c r="E29" s="1050"/>
      <c r="F29" s="1050"/>
      <c r="G29" s="1050"/>
      <c r="H29" s="105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4.5">
      <c r="A30" s="157"/>
      <c r="B30" s="157"/>
      <c r="C30" s="157"/>
      <c r="D30" s="157"/>
      <c r="E30" s="157"/>
      <c r="F30" s="157"/>
      <c r="G30" s="157"/>
      <c r="H30" s="157"/>
    </row>
    <row r="31" spans="1:21" ht="14.5" customHeight="1">
      <c r="A31" s="1084" t="s">
        <v>598</v>
      </c>
      <c r="B31" s="1084"/>
      <c r="C31" s="1084"/>
      <c r="D31" s="1084"/>
      <c r="E31" s="1084"/>
      <c r="F31" s="1084"/>
      <c r="G31" s="1084"/>
      <c r="H31" s="1084"/>
    </row>
    <row r="32" spans="1:21" ht="14.5">
      <c r="A32" s="1093" t="s">
        <v>5</v>
      </c>
      <c r="B32" s="797" t="s">
        <v>179</v>
      </c>
      <c r="C32" s="797" t="s">
        <v>180</v>
      </c>
      <c r="D32" s="797" t="s">
        <v>181</v>
      </c>
      <c r="E32" s="797" t="s">
        <v>99</v>
      </c>
      <c r="F32" s="797" t="s">
        <v>172</v>
      </c>
      <c r="G32" s="797" t="s">
        <v>182</v>
      </c>
      <c r="H32" s="797" t="s">
        <v>183</v>
      </c>
    </row>
    <row r="33" spans="1:8" ht="15" thickBot="1">
      <c r="A33" s="1172"/>
      <c r="B33" s="1044" t="s">
        <v>343</v>
      </c>
      <c r="C33" s="1044"/>
      <c r="D33" s="1044"/>
      <c r="E33" s="1044"/>
      <c r="F33" s="1044"/>
      <c r="G33" s="1044"/>
      <c r="H33" s="1044"/>
    </row>
    <row r="34" spans="1:8">
      <c r="A34" s="88" t="s">
        <v>6</v>
      </c>
      <c r="B34" s="383">
        <v>27</v>
      </c>
      <c r="C34" s="384">
        <v>23</v>
      </c>
      <c r="D34" s="384">
        <v>30</v>
      </c>
      <c r="E34" s="385">
        <v>27</v>
      </c>
      <c r="F34" s="386">
        <v>0.33</v>
      </c>
      <c r="G34" s="384">
        <v>0</v>
      </c>
      <c r="H34" s="737">
        <v>80</v>
      </c>
    </row>
    <row r="35" spans="1:8">
      <c r="A35" s="98" t="s">
        <v>7</v>
      </c>
      <c r="B35" s="387">
        <v>28</v>
      </c>
      <c r="C35" s="388">
        <v>23</v>
      </c>
      <c r="D35" s="388">
        <v>30</v>
      </c>
      <c r="E35" s="389">
        <v>27.400000000000002</v>
      </c>
      <c r="F35" s="390">
        <v>0.3</v>
      </c>
      <c r="G35" s="388">
        <v>1</v>
      </c>
      <c r="H35" s="738">
        <v>80</v>
      </c>
    </row>
    <row r="36" spans="1:8">
      <c r="A36" s="88" t="s">
        <v>8</v>
      </c>
      <c r="B36" s="383">
        <v>24</v>
      </c>
      <c r="C36" s="384">
        <v>20</v>
      </c>
      <c r="D36" s="384">
        <v>25</v>
      </c>
      <c r="E36" s="385">
        <v>22.200000000000003</v>
      </c>
      <c r="F36" s="386">
        <v>0.3</v>
      </c>
      <c r="G36" s="384">
        <v>0</v>
      </c>
      <c r="H36" s="737">
        <v>60</v>
      </c>
    </row>
    <row r="37" spans="1:8">
      <c r="A37" s="98" t="s">
        <v>9</v>
      </c>
      <c r="B37" s="387">
        <v>18</v>
      </c>
      <c r="C37" s="388">
        <v>10</v>
      </c>
      <c r="D37" s="388">
        <v>21</v>
      </c>
      <c r="E37" s="389">
        <v>16.5</v>
      </c>
      <c r="F37" s="390">
        <v>0.31</v>
      </c>
      <c r="G37" s="388">
        <v>0</v>
      </c>
      <c r="H37" s="738">
        <v>60</v>
      </c>
    </row>
    <row r="38" spans="1:8">
      <c r="A38" s="88" t="s">
        <v>10</v>
      </c>
      <c r="B38" s="383">
        <v>23</v>
      </c>
      <c r="C38" s="384">
        <v>20</v>
      </c>
      <c r="D38" s="384">
        <v>30</v>
      </c>
      <c r="E38" s="385">
        <v>24.8</v>
      </c>
      <c r="F38" s="386">
        <v>0.45</v>
      </c>
      <c r="G38" s="384">
        <v>2</v>
      </c>
      <c r="H38" s="737">
        <v>90</v>
      </c>
    </row>
    <row r="39" spans="1:8">
      <c r="A39" s="98" t="s">
        <v>11</v>
      </c>
      <c r="B39" s="387">
        <v>15</v>
      </c>
      <c r="C39" s="388">
        <v>7</v>
      </c>
      <c r="D39" s="388">
        <v>20</v>
      </c>
      <c r="E39" s="389">
        <v>15.4</v>
      </c>
      <c r="F39" s="390">
        <v>0.32</v>
      </c>
      <c r="G39" s="388">
        <v>0</v>
      </c>
      <c r="H39" s="738">
        <v>76</v>
      </c>
    </row>
    <row r="40" spans="1:8">
      <c r="A40" s="88" t="s">
        <v>12</v>
      </c>
      <c r="B40" s="383">
        <v>25</v>
      </c>
      <c r="C40" s="384">
        <v>20</v>
      </c>
      <c r="D40" s="384">
        <v>30</v>
      </c>
      <c r="E40" s="385">
        <v>24.5</v>
      </c>
      <c r="F40" s="386">
        <v>0.3</v>
      </c>
      <c r="G40" s="384">
        <v>0</v>
      </c>
      <c r="H40" s="737">
        <v>80</v>
      </c>
    </row>
    <row r="41" spans="1:8">
      <c r="A41" s="98" t="s">
        <v>21</v>
      </c>
      <c r="B41" s="387">
        <v>14</v>
      </c>
      <c r="C41" s="388">
        <v>5</v>
      </c>
      <c r="D41" s="388">
        <v>20</v>
      </c>
      <c r="E41" s="389">
        <v>13.700000000000001</v>
      </c>
      <c r="F41" s="390">
        <v>0.34</v>
      </c>
      <c r="G41" s="388">
        <v>0</v>
      </c>
      <c r="H41" s="738">
        <v>50</v>
      </c>
    </row>
    <row r="42" spans="1:8">
      <c r="A42" s="88" t="s">
        <v>13</v>
      </c>
      <c r="B42" s="383">
        <v>25</v>
      </c>
      <c r="C42" s="384">
        <v>20</v>
      </c>
      <c r="D42" s="384">
        <v>30</v>
      </c>
      <c r="E42" s="385">
        <v>23.6</v>
      </c>
      <c r="F42" s="386">
        <v>0.37</v>
      </c>
      <c r="G42" s="384">
        <v>0</v>
      </c>
      <c r="H42" s="737">
        <v>80</v>
      </c>
    </row>
    <row r="43" spans="1:8">
      <c r="A43" s="98" t="s">
        <v>14</v>
      </c>
      <c r="B43" s="387">
        <v>25</v>
      </c>
      <c r="C43" s="388">
        <v>20</v>
      </c>
      <c r="D43" s="388">
        <v>30</v>
      </c>
      <c r="E43" s="389">
        <v>24.1</v>
      </c>
      <c r="F43" s="390">
        <v>0.36</v>
      </c>
      <c r="G43" s="388">
        <v>0</v>
      </c>
      <c r="H43" s="738">
        <v>75</v>
      </c>
    </row>
    <row r="44" spans="1:8">
      <c r="A44" s="88" t="s">
        <v>15</v>
      </c>
      <c r="B44" s="383">
        <v>27</v>
      </c>
      <c r="C44" s="384">
        <v>22</v>
      </c>
      <c r="D44" s="384">
        <v>30</v>
      </c>
      <c r="E44" s="385">
        <v>26.900000000000002</v>
      </c>
      <c r="F44" s="386">
        <v>0.33</v>
      </c>
      <c r="G44" s="384">
        <v>0</v>
      </c>
      <c r="H44" s="737">
        <v>80</v>
      </c>
    </row>
    <row r="45" spans="1:8">
      <c r="A45" s="98" t="s">
        <v>16</v>
      </c>
      <c r="B45" s="387">
        <v>28</v>
      </c>
      <c r="C45" s="388">
        <v>24</v>
      </c>
      <c r="D45" s="388">
        <v>30</v>
      </c>
      <c r="E45" s="389">
        <v>27</v>
      </c>
      <c r="F45" s="390">
        <v>0.33</v>
      </c>
      <c r="G45" s="388">
        <v>0</v>
      </c>
      <c r="H45" s="738">
        <v>80</v>
      </c>
    </row>
    <row r="46" spans="1:8">
      <c r="A46" s="88" t="s">
        <v>17</v>
      </c>
      <c r="B46" s="383">
        <v>8</v>
      </c>
      <c r="C46" s="384">
        <v>5</v>
      </c>
      <c r="D46" s="384">
        <v>14</v>
      </c>
      <c r="E46" s="385">
        <v>9.6000000000000014</v>
      </c>
      <c r="F46" s="386">
        <v>0.22</v>
      </c>
      <c r="G46" s="384">
        <v>0</v>
      </c>
      <c r="H46" s="737">
        <v>40</v>
      </c>
    </row>
    <row r="47" spans="1:8">
      <c r="A47" s="98" t="s">
        <v>18</v>
      </c>
      <c r="B47" s="387">
        <v>14</v>
      </c>
      <c r="C47" s="388">
        <v>7</v>
      </c>
      <c r="D47" s="388">
        <v>17</v>
      </c>
      <c r="E47" s="389">
        <v>13</v>
      </c>
      <c r="F47" s="390">
        <v>0.24</v>
      </c>
      <c r="G47" s="388">
        <v>0</v>
      </c>
      <c r="H47" s="738">
        <v>52</v>
      </c>
    </row>
    <row r="48" spans="1:8">
      <c r="A48" s="88" t="s">
        <v>19</v>
      </c>
      <c r="B48" s="383">
        <v>20</v>
      </c>
      <c r="C48" s="384">
        <v>18</v>
      </c>
      <c r="D48" s="384">
        <v>25</v>
      </c>
      <c r="E48" s="385">
        <v>21.1</v>
      </c>
      <c r="F48" s="386">
        <v>0.33</v>
      </c>
      <c r="G48" s="384">
        <v>0</v>
      </c>
      <c r="H48" s="737">
        <v>80</v>
      </c>
    </row>
    <row r="49" spans="1:8" ht="14.5" thickBot="1">
      <c r="A49" s="98" t="s">
        <v>20</v>
      </c>
      <c r="B49" s="387">
        <v>8</v>
      </c>
      <c r="C49" s="388">
        <v>5</v>
      </c>
      <c r="D49" s="388">
        <v>14</v>
      </c>
      <c r="E49" s="389">
        <v>9.7000000000000011</v>
      </c>
      <c r="F49" s="390">
        <v>0.23</v>
      </c>
      <c r="G49" s="388">
        <v>0</v>
      </c>
      <c r="H49" s="738">
        <v>40</v>
      </c>
    </row>
    <row r="50" spans="1:8">
      <c r="A50" s="339" t="s">
        <v>26</v>
      </c>
      <c r="B50" s="366">
        <v>25</v>
      </c>
      <c r="C50" s="367">
        <v>20</v>
      </c>
      <c r="D50" s="367">
        <v>30</v>
      </c>
      <c r="E50" s="368">
        <v>25</v>
      </c>
      <c r="F50" s="369">
        <v>0.14000000000000001</v>
      </c>
      <c r="G50" s="367">
        <v>0</v>
      </c>
      <c r="H50" s="370">
        <v>90</v>
      </c>
    </row>
    <row r="51" spans="1:8">
      <c r="A51" s="341" t="s">
        <v>25</v>
      </c>
      <c r="B51" s="371">
        <v>14</v>
      </c>
      <c r="C51" s="372">
        <v>6</v>
      </c>
      <c r="D51" s="372">
        <v>20</v>
      </c>
      <c r="E51" s="373">
        <v>14.4</v>
      </c>
      <c r="F51" s="374">
        <v>0.14000000000000001</v>
      </c>
      <c r="G51" s="372">
        <v>0</v>
      </c>
      <c r="H51" s="375">
        <v>60</v>
      </c>
    </row>
    <row r="52" spans="1:8" ht="14.5" thickBot="1">
      <c r="A52" s="262" t="s">
        <v>24</v>
      </c>
      <c r="B52" s="376">
        <v>25</v>
      </c>
      <c r="C52" s="377">
        <v>18</v>
      </c>
      <c r="D52" s="377">
        <v>30</v>
      </c>
      <c r="E52" s="378">
        <v>22.5</v>
      </c>
      <c r="F52" s="379">
        <v>0.12</v>
      </c>
      <c r="G52" s="377">
        <v>0</v>
      </c>
      <c r="H52" s="380">
        <v>90</v>
      </c>
    </row>
    <row r="53" spans="1:8" ht="15" customHeight="1">
      <c r="A53" s="1202" t="s">
        <v>472</v>
      </c>
      <c r="B53" s="1203"/>
      <c r="C53" s="1203"/>
      <c r="D53" s="1203"/>
      <c r="E53" s="1203"/>
      <c r="F53" s="1203"/>
      <c r="G53" s="1203"/>
      <c r="H53" s="1203"/>
    </row>
    <row r="54" spans="1:8" ht="15" customHeight="1">
      <c r="A54" s="1206" t="s">
        <v>345</v>
      </c>
      <c r="B54" s="1188"/>
      <c r="C54" s="1188"/>
      <c r="D54" s="1188"/>
      <c r="E54" s="1188"/>
      <c r="F54" s="1188"/>
      <c r="G54" s="1188"/>
      <c r="H54" s="1188"/>
    </row>
    <row r="55" spans="1:8" ht="14.5">
      <c r="A55" s="157"/>
      <c r="B55" s="157"/>
      <c r="C55" s="157"/>
      <c r="D55" s="157"/>
      <c r="E55" s="157"/>
      <c r="F55" s="157"/>
      <c r="G55" s="157"/>
      <c r="H55" s="157"/>
    </row>
  </sheetData>
  <mergeCells count="13">
    <mergeCell ref="A53:H53"/>
    <mergeCell ref="A54:H54"/>
    <mergeCell ref="A29:H29"/>
    <mergeCell ref="A1:H1"/>
    <mergeCell ref="A32:A33"/>
    <mergeCell ref="B33:H33"/>
    <mergeCell ref="A4:A5"/>
    <mergeCell ref="B5:H5"/>
    <mergeCell ref="A3:H3"/>
    <mergeCell ref="A25:H25"/>
    <mergeCell ref="A26:H26"/>
    <mergeCell ref="A27:H27"/>
    <mergeCell ref="A31:H31"/>
  </mergeCells>
  <hyperlinks>
    <hyperlink ref="A2" location="Inhalt!A1" display="Zurück zum Inhalt - HF-01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"/>
  <sheetViews>
    <sheetView zoomScale="80" zoomScaleNormal="80" workbookViewId="0">
      <selection sqref="A1:G1"/>
    </sheetView>
  </sheetViews>
  <sheetFormatPr baseColWidth="10" defaultRowHeight="14"/>
  <cols>
    <col min="1" max="1" width="24.83203125" customWidth="1"/>
    <col min="2" max="2" width="12.58203125" customWidth="1"/>
    <col min="3" max="4" width="10.33203125" customWidth="1"/>
    <col min="5" max="5" width="12.58203125" customWidth="1"/>
    <col min="6" max="7" width="10.33203125" customWidth="1"/>
  </cols>
  <sheetData>
    <row r="1" spans="1:22" s="7" customFormat="1" ht="23.5">
      <c r="A1" s="1050">
        <v>2020</v>
      </c>
      <c r="B1" s="1050"/>
      <c r="C1" s="1050"/>
      <c r="D1" s="1050"/>
      <c r="E1" s="1050"/>
      <c r="F1" s="1050"/>
      <c r="G1" s="1050"/>
      <c r="H1" s="409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30" customHeight="1">
      <c r="A3" s="1084" t="s">
        <v>540</v>
      </c>
      <c r="B3" s="1084"/>
      <c r="C3" s="1084"/>
      <c r="D3" s="1084"/>
      <c r="E3" s="1084"/>
      <c r="F3" s="1084"/>
      <c r="G3" s="1084"/>
      <c r="H3" s="157"/>
    </row>
    <row r="4" spans="1:22" ht="57.75" customHeight="1">
      <c r="A4" s="1093" t="s">
        <v>22</v>
      </c>
      <c r="B4" s="1067" t="s">
        <v>35</v>
      </c>
      <c r="C4" s="1067"/>
      <c r="D4" s="1067"/>
      <c r="E4" s="1067" t="s">
        <v>158</v>
      </c>
      <c r="F4" s="1067"/>
      <c r="G4" s="1067"/>
      <c r="H4" s="157"/>
    </row>
    <row r="5" spans="1:22" s="7" customFormat="1" ht="44.5" customHeight="1">
      <c r="A5" s="1093"/>
      <c r="B5" s="809" t="s">
        <v>27</v>
      </c>
      <c r="C5" s="1067" t="s">
        <v>97</v>
      </c>
      <c r="D5" s="1067"/>
      <c r="E5" s="809" t="s">
        <v>27</v>
      </c>
      <c r="F5" s="1067" t="s">
        <v>97</v>
      </c>
      <c r="G5" s="1067"/>
      <c r="H5" s="157"/>
    </row>
    <row r="6" spans="1:22" s="7" customFormat="1" ht="15" thickBot="1">
      <c r="A6" s="1172"/>
      <c r="B6" s="1257" t="s">
        <v>3</v>
      </c>
      <c r="C6" s="1257"/>
      <c r="D6" s="777" t="s">
        <v>43</v>
      </c>
      <c r="E6" s="1257" t="s">
        <v>3</v>
      </c>
      <c r="F6" s="1257"/>
      <c r="G6" s="777" t="s">
        <v>43</v>
      </c>
      <c r="H6" s="157"/>
      <c r="L6" s="2"/>
    </row>
    <row r="7" spans="1:22" s="7" customFormat="1" ht="14.5">
      <c r="A7" s="226" t="s">
        <v>6</v>
      </c>
      <c r="B7" s="158">
        <v>83100</v>
      </c>
      <c r="C7" s="159">
        <v>3388</v>
      </c>
      <c r="D7" s="167">
        <f>C7/B7*100</f>
        <v>4.077015643802647</v>
      </c>
      <c r="E7" s="158">
        <v>345502</v>
      </c>
      <c r="F7" s="161">
        <v>61845</v>
      </c>
      <c r="G7" s="165">
        <f>F7/E7*100</f>
        <v>17.900041099617368</v>
      </c>
      <c r="H7" s="157"/>
      <c r="I7" s="15"/>
      <c r="L7" s="2"/>
    </row>
    <row r="8" spans="1:22" s="7" customFormat="1" ht="14.5">
      <c r="A8" s="228" t="s">
        <v>7</v>
      </c>
      <c r="B8" s="99">
        <v>104949</v>
      </c>
      <c r="C8" s="100">
        <v>53</v>
      </c>
      <c r="D8" s="254">
        <f t="shared" ref="D8:D25" si="0">C8/B8*100</f>
        <v>5.0500719397040462E-2</v>
      </c>
      <c r="E8" s="99">
        <v>403930</v>
      </c>
      <c r="F8" s="102">
        <v>686</v>
      </c>
      <c r="G8" s="170">
        <f t="shared" ref="G8:G25" si="1">F8/E8*100</f>
        <v>0.1698314064318075</v>
      </c>
      <c r="H8" s="157"/>
      <c r="I8" s="15"/>
      <c r="J8" s="15"/>
      <c r="L8" s="2"/>
    </row>
    <row r="9" spans="1:22" s="7" customFormat="1" ht="14.5">
      <c r="A9" s="226" t="s">
        <v>8</v>
      </c>
      <c r="B9" s="158">
        <v>48329</v>
      </c>
      <c r="C9" s="159">
        <v>0</v>
      </c>
      <c r="D9" s="167">
        <f t="shared" si="0"/>
        <v>0</v>
      </c>
      <c r="E9" s="158">
        <v>118775</v>
      </c>
      <c r="F9" s="161">
        <v>0</v>
      </c>
      <c r="G9" s="165">
        <f t="shared" si="1"/>
        <v>0</v>
      </c>
      <c r="H9" s="157"/>
      <c r="I9" s="15"/>
      <c r="J9" s="15"/>
      <c r="L9" s="2"/>
    </row>
    <row r="10" spans="1:22" s="7" customFormat="1" ht="14.5">
      <c r="A10" s="228" t="s">
        <v>9</v>
      </c>
      <c r="B10" s="99">
        <v>32855</v>
      </c>
      <c r="C10" s="100">
        <v>0</v>
      </c>
      <c r="D10" s="254">
        <f t="shared" si="0"/>
        <v>0</v>
      </c>
      <c r="E10" s="99">
        <v>77628</v>
      </c>
      <c r="F10" s="102">
        <v>0</v>
      </c>
      <c r="G10" s="170">
        <f t="shared" si="1"/>
        <v>0</v>
      </c>
      <c r="H10" s="157"/>
      <c r="I10" s="15"/>
      <c r="J10" s="15"/>
      <c r="L10" s="2"/>
    </row>
    <row r="11" spans="1:22" s="7" customFormat="1" ht="14.5">
      <c r="A11" s="226" t="s">
        <v>10</v>
      </c>
      <c r="B11" s="158">
        <v>5102</v>
      </c>
      <c r="C11" s="159">
        <v>14</v>
      </c>
      <c r="D11" s="167">
        <f t="shared" si="0"/>
        <v>0.27440219521756176</v>
      </c>
      <c r="E11" s="158">
        <v>19961</v>
      </c>
      <c r="F11" s="161">
        <v>4</v>
      </c>
      <c r="G11" s="165">
        <f t="shared" si="1"/>
        <v>2.0039076198587247E-2</v>
      </c>
      <c r="H11" s="157"/>
      <c r="I11" s="15"/>
      <c r="J11" s="15"/>
      <c r="L11" s="2"/>
    </row>
    <row r="12" spans="1:22" s="7" customFormat="1" ht="14.5">
      <c r="A12" s="228" t="s">
        <v>11</v>
      </c>
      <c r="B12" s="99">
        <v>26273</v>
      </c>
      <c r="C12" s="100">
        <v>83</v>
      </c>
      <c r="D12" s="254">
        <f t="shared" si="0"/>
        <v>0.31591367563658507</v>
      </c>
      <c r="E12" s="99">
        <v>56230</v>
      </c>
      <c r="F12" s="102">
        <v>182</v>
      </c>
      <c r="G12" s="170">
        <f t="shared" si="1"/>
        <v>0.32367063844922639</v>
      </c>
      <c r="H12" s="157"/>
      <c r="I12" s="15"/>
      <c r="J12" s="15"/>
      <c r="L12" s="2"/>
    </row>
    <row r="13" spans="1:22" s="7" customFormat="1" ht="14.5">
      <c r="A13" s="226" t="s">
        <v>12</v>
      </c>
      <c r="B13" s="158">
        <v>48934</v>
      </c>
      <c r="C13" s="159">
        <v>128</v>
      </c>
      <c r="D13" s="167">
        <f t="shared" si="0"/>
        <v>0.26157681775452651</v>
      </c>
      <c r="E13" s="158">
        <v>199700</v>
      </c>
      <c r="F13" s="161">
        <v>2780</v>
      </c>
      <c r="G13" s="165">
        <f t="shared" si="1"/>
        <v>1.3920881321982974</v>
      </c>
      <c r="H13" s="157"/>
      <c r="I13" s="15"/>
      <c r="J13" s="15"/>
      <c r="L13" s="2"/>
    </row>
    <row r="14" spans="1:22" s="7" customFormat="1" ht="14.5">
      <c r="A14" s="228" t="s">
        <v>21</v>
      </c>
      <c r="B14" s="99">
        <v>19480</v>
      </c>
      <c r="C14" s="100">
        <v>0</v>
      </c>
      <c r="D14" s="254">
        <f t="shared" si="0"/>
        <v>0</v>
      </c>
      <c r="E14" s="99">
        <v>49402</v>
      </c>
      <c r="F14" s="102">
        <v>0</v>
      </c>
      <c r="G14" s="170">
        <f t="shared" si="1"/>
        <v>0</v>
      </c>
      <c r="H14" s="157"/>
      <c r="I14" s="15"/>
      <c r="J14" s="15"/>
      <c r="L14" s="2"/>
    </row>
    <row r="15" spans="1:22" ht="14.5">
      <c r="A15" s="226" t="s">
        <v>13</v>
      </c>
      <c r="B15" s="158">
        <v>57616</v>
      </c>
      <c r="C15" s="159">
        <v>3</v>
      </c>
      <c r="D15" s="167">
        <f t="shared" si="0"/>
        <v>5.2068869758400442E-3</v>
      </c>
      <c r="E15" s="158">
        <v>240469</v>
      </c>
      <c r="F15" s="161">
        <v>28</v>
      </c>
      <c r="G15" s="165">
        <f t="shared" si="1"/>
        <v>1.1643912520948646E-2</v>
      </c>
      <c r="H15" s="157"/>
      <c r="I15" s="15"/>
      <c r="J15" s="15"/>
      <c r="L15" s="2"/>
    </row>
    <row r="16" spans="1:22" ht="14.5">
      <c r="A16" s="228" t="s">
        <v>14</v>
      </c>
      <c r="B16" s="99">
        <v>100653</v>
      </c>
      <c r="C16" s="100">
        <v>2352</v>
      </c>
      <c r="D16" s="254">
        <f t="shared" si="0"/>
        <v>2.3367410807427498</v>
      </c>
      <c r="E16" s="99">
        <v>528134</v>
      </c>
      <c r="F16" s="102">
        <v>24862</v>
      </c>
      <c r="G16" s="170">
        <f t="shared" si="1"/>
        <v>4.7075174103541899</v>
      </c>
      <c r="H16" s="157"/>
      <c r="I16" s="15"/>
      <c r="J16" s="15"/>
      <c r="L16" s="2"/>
    </row>
    <row r="17" spans="1:12" s="7" customFormat="1" ht="14.5">
      <c r="A17" s="226" t="s">
        <v>15</v>
      </c>
      <c r="B17" s="158">
        <v>32829</v>
      </c>
      <c r="C17" s="159">
        <v>6829</v>
      </c>
      <c r="D17" s="167">
        <f t="shared" si="0"/>
        <v>20.80173017758689</v>
      </c>
      <c r="E17" s="158">
        <v>126050</v>
      </c>
      <c r="F17" s="161">
        <v>28256</v>
      </c>
      <c r="G17" s="165">
        <f t="shared" si="1"/>
        <v>22.416501388337963</v>
      </c>
      <c r="H17" s="157"/>
      <c r="I17" s="15"/>
      <c r="J17" s="15"/>
      <c r="L17" s="2"/>
    </row>
    <row r="18" spans="1:12" s="7" customFormat="1" ht="14.5">
      <c r="A18" s="228" t="s">
        <v>16</v>
      </c>
      <c r="B18" s="99">
        <v>6584</v>
      </c>
      <c r="C18" s="100">
        <v>15</v>
      </c>
      <c r="D18" s="254">
        <f t="shared" si="0"/>
        <v>0.22782503037667071</v>
      </c>
      <c r="E18" s="99">
        <v>27224</v>
      </c>
      <c r="F18" s="102">
        <v>1069</v>
      </c>
      <c r="G18" s="170">
        <f t="shared" si="1"/>
        <v>3.9266823391125478</v>
      </c>
      <c r="H18" s="157"/>
      <c r="I18" s="15"/>
      <c r="J18" s="15"/>
      <c r="L18" s="2"/>
    </row>
    <row r="19" spans="1:12" s="7" customFormat="1" ht="14.5">
      <c r="A19" s="226" t="s">
        <v>17</v>
      </c>
      <c r="B19" s="158">
        <v>50036</v>
      </c>
      <c r="C19" s="159">
        <v>0</v>
      </c>
      <c r="D19" s="167">
        <f t="shared" si="0"/>
        <v>0</v>
      </c>
      <c r="E19" s="158">
        <v>135214</v>
      </c>
      <c r="F19" s="161">
        <v>0</v>
      </c>
      <c r="G19" s="165">
        <f t="shared" si="1"/>
        <v>0</v>
      </c>
      <c r="H19" s="157"/>
      <c r="I19" s="15"/>
      <c r="J19" s="15"/>
      <c r="L19" s="2"/>
    </row>
    <row r="20" spans="1:12" s="7" customFormat="1" ht="14.5">
      <c r="A20" s="228" t="s">
        <v>18</v>
      </c>
      <c r="B20" s="99">
        <v>29950</v>
      </c>
      <c r="C20" s="100">
        <v>0</v>
      </c>
      <c r="D20" s="254">
        <f t="shared" si="0"/>
        <v>0</v>
      </c>
      <c r="E20" s="99">
        <v>64535</v>
      </c>
      <c r="F20" s="102">
        <v>0</v>
      </c>
      <c r="G20" s="170">
        <f t="shared" si="1"/>
        <v>0</v>
      </c>
      <c r="H20" s="157"/>
      <c r="I20" s="15"/>
      <c r="J20" s="15"/>
      <c r="L20" s="2"/>
    </row>
    <row r="21" spans="1:12" s="7" customFormat="1" ht="14.5">
      <c r="A21" s="226" t="s">
        <v>19</v>
      </c>
      <c r="B21" s="158">
        <v>20569</v>
      </c>
      <c r="C21" s="159">
        <v>31</v>
      </c>
      <c r="D21" s="167">
        <f t="shared" si="0"/>
        <v>0.15071223686129612</v>
      </c>
      <c r="E21" s="158">
        <v>85603</v>
      </c>
      <c r="F21" s="161">
        <v>183</v>
      </c>
      <c r="G21" s="165">
        <f t="shared" si="1"/>
        <v>0.21377755452495822</v>
      </c>
      <c r="H21" s="157"/>
      <c r="I21" s="15"/>
      <c r="J21" s="15"/>
      <c r="L21" s="2"/>
    </row>
    <row r="22" spans="1:12" s="7" customFormat="1" ht="15" thickBot="1">
      <c r="A22" s="230" t="s">
        <v>20</v>
      </c>
      <c r="B22" s="111">
        <v>27789</v>
      </c>
      <c r="C22" s="112">
        <v>0</v>
      </c>
      <c r="D22" s="255">
        <f t="shared" si="0"/>
        <v>0</v>
      </c>
      <c r="E22" s="111">
        <v>66243</v>
      </c>
      <c r="F22" s="114">
        <v>0</v>
      </c>
      <c r="G22" s="177">
        <f t="shared" si="1"/>
        <v>0</v>
      </c>
      <c r="H22" s="157"/>
      <c r="I22" s="15"/>
    </row>
    <row r="23" spans="1:12" s="7" customFormat="1" ht="14.5">
      <c r="A23" s="232" t="s">
        <v>26</v>
      </c>
      <c r="B23" s="124">
        <v>486609</v>
      </c>
      <c r="C23" s="124">
        <f>SUM(C7:C8,C11,C12,C13,C15,C16,C17,C18,C21)</f>
        <v>12896</v>
      </c>
      <c r="D23" s="184">
        <f t="shared" si="0"/>
        <v>2.6501770415261534</v>
      </c>
      <c r="E23" s="124">
        <v>2032803</v>
      </c>
      <c r="F23" s="124">
        <f>SUM(F7:F8,F11,F12,F13,F15,F16,F17,F18,F21)</f>
        <v>119895</v>
      </c>
      <c r="G23" s="182">
        <f t="shared" si="1"/>
        <v>5.8980137278427867</v>
      </c>
      <c r="H23" s="157"/>
    </row>
    <row r="24" spans="1:12" s="7" customFormat="1" ht="14.5">
      <c r="A24" s="234" t="s">
        <v>25</v>
      </c>
      <c r="B24" s="136">
        <v>208439</v>
      </c>
      <c r="C24" s="136">
        <f>SUM(C9,C10,C14,C19,C20,C22)</f>
        <v>0</v>
      </c>
      <c r="D24" s="190">
        <f t="shared" si="0"/>
        <v>0</v>
      </c>
      <c r="E24" s="136">
        <v>511797</v>
      </c>
      <c r="F24" s="136">
        <f>SUM(F9,F10,F14,F19,F20,F22)</f>
        <v>0</v>
      </c>
      <c r="G24" s="188">
        <f t="shared" si="1"/>
        <v>0</v>
      </c>
      <c r="H24" s="157"/>
    </row>
    <row r="25" spans="1:12" s="7" customFormat="1" ht="15" thickBot="1">
      <c r="A25" s="236" t="s">
        <v>24</v>
      </c>
      <c r="B25" s="148">
        <v>695048</v>
      </c>
      <c r="C25" s="148">
        <f>SUM(C7:C22)</f>
        <v>12896</v>
      </c>
      <c r="D25" s="195">
        <f t="shared" si="0"/>
        <v>1.8554114248224582</v>
      </c>
      <c r="E25" s="148">
        <v>2544600</v>
      </c>
      <c r="F25" s="148">
        <f>SUM(F7:F22)</f>
        <v>119895</v>
      </c>
      <c r="G25" s="193">
        <f t="shared" si="1"/>
        <v>4.7117425135581232</v>
      </c>
      <c r="H25" s="157"/>
      <c r="I25" s="20"/>
    </row>
    <row r="26" spans="1:12" s="7" customFormat="1" ht="14.5">
      <c r="A26" s="1086" t="s">
        <v>103</v>
      </c>
      <c r="B26" s="1087"/>
      <c r="C26" s="1087"/>
      <c r="D26" s="1087"/>
      <c r="E26" s="1087"/>
      <c r="F26" s="1087"/>
      <c r="G26" s="1087"/>
      <c r="H26" s="157"/>
    </row>
    <row r="27" spans="1:12" s="7" customFormat="1" ht="14.5">
      <c r="A27" s="1087"/>
      <c r="B27" s="1087"/>
      <c r="C27" s="1087"/>
      <c r="D27" s="1087"/>
      <c r="E27" s="1087"/>
      <c r="F27" s="1087"/>
      <c r="G27" s="1087"/>
      <c r="H27" s="157"/>
    </row>
    <row r="28" spans="1:12" s="15" customFormat="1" ht="14.5">
      <c r="A28" s="157"/>
      <c r="B28" s="157"/>
      <c r="C28" s="157"/>
      <c r="D28" s="157"/>
      <c r="E28" s="157"/>
      <c r="F28" s="157"/>
      <c r="G28" s="157"/>
      <c r="H28" s="157"/>
    </row>
    <row r="29" spans="1:12" s="7" customFormat="1" ht="23.5">
      <c r="A29" s="1050">
        <v>2019</v>
      </c>
      <c r="B29" s="1050"/>
      <c r="C29" s="1050"/>
      <c r="D29" s="1050"/>
      <c r="E29" s="1050"/>
      <c r="F29" s="1050"/>
      <c r="G29" s="1050"/>
      <c r="H29" s="157"/>
    </row>
    <row r="30" spans="1:12" s="7" customFormat="1" ht="14.5">
      <c r="A30" s="157"/>
      <c r="B30" s="157"/>
      <c r="C30" s="157"/>
      <c r="D30" s="157"/>
      <c r="E30" s="157"/>
      <c r="F30" s="157"/>
      <c r="G30" s="157"/>
      <c r="H30" s="157"/>
    </row>
    <row r="31" spans="1:12" ht="30" customHeight="1">
      <c r="A31" s="1084" t="s">
        <v>541</v>
      </c>
      <c r="B31" s="1084"/>
      <c r="C31" s="1084"/>
      <c r="D31" s="1084"/>
      <c r="E31" s="1084"/>
      <c r="F31" s="1084"/>
      <c r="G31" s="1084"/>
      <c r="H31" s="157"/>
    </row>
    <row r="32" spans="1:12" ht="57" customHeight="1">
      <c r="A32" s="1093" t="s">
        <v>22</v>
      </c>
      <c r="B32" s="1067" t="s">
        <v>35</v>
      </c>
      <c r="C32" s="1067"/>
      <c r="D32" s="1067"/>
      <c r="E32" s="1067" t="s">
        <v>158</v>
      </c>
      <c r="F32" s="1067"/>
      <c r="G32" s="1067"/>
      <c r="H32" s="157"/>
    </row>
    <row r="33" spans="1:8" ht="45" customHeight="1">
      <c r="A33" s="1093"/>
      <c r="B33" s="809" t="s">
        <v>27</v>
      </c>
      <c r="C33" s="1067" t="s">
        <v>97</v>
      </c>
      <c r="D33" s="1067"/>
      <c r="E33" s="809" t="s">
        <v>27</v>
      </c>
      <c r="F33" s="1067" t="s">
        <v>97</v>
      </c>
      <c r="G33" s="1067"/>
      <c r="H33" s="157"/>
    </row>
    <row r="34" spans="1:8" ht="15" thickBot="1">
      <c r="A34" s="1172"/>
      <c r="B34" s="1257" t="s">
        <v>3</v>
      </c>
      <c r="C34" s="1257"/>
      <c r="D34" s="777" t="s">
        <v>43</v>
      </c>
      <c r="E34" s="1257" t="s">
        <v>3</v>
      </c>
      <c r="F34" s="1257"/>
      <c r="G34" s="777" t="s">
        <v>43</v>
      </c>
      <c r="H34" s="157"/>
    </row>
    <row r="35" spans="1:8" ht="14.5">
      <c r="A35" s="226" t="s">
        <v>6</v>
      </c>
      <c r="B35" s="158">
        <v>81695</v>
      </c>
      <c r="C35" s="159">
        <v>4076</v>
      </c>
      <c r="D35" s="167">
        <f>C35/B35*100</f>
        <v>4.9892894301976867</v>
      </c>
      <c r="E35" s="158">
        <v>336711</v>
      </c>
      <c r="F35" s="161">
        <v>67522</v>
      </c>
      <c r="G35" s="165">
        <f>F35/E35*100</f>
        <v>20.053398908856558</v>
      </c>
      <c r="H35" s="157"/>
    </row>
    <row r="36" spans="1:8" ht="14.5">
      <c r="A36" s="228" t="s">
        <v>7</v>
      </c>
      <c r="B36" s="99">
        <v>100607</v>
      </c>
      <c r="C36" s="100">
        <v>84</v>
      </c>
      <c r="D36" s="254">
        <f t="shared" ref="D36:D53" si="2">C36/B36*100</f>
        <v>8.3493196298468297E-2</v>
      </c>
      <c r="E36" s="99">
        <v>389217</v>
      </c>
      <c r="F36" s="102">
        <v>834</v>
      </c>
      <c r="G36" s="170">
        <f t="shared" ref="G36:G53" si="3">F36/E36*100</f>
        <v>0.21427635483547736</v>
      </c>
      <c r="H36" s="157"/>
    </row>
    <row r="37" spans="1:8" ht="14.5">
      <c r="A37" s="226" t="s">
        <v>8</v>
      </c>
      <c r="B37" s="158">
        <v>47692</v>
      </c>
      <c r="C37" s="159">
        <v>0</v>
      </c>
      <c r="D37" s="167">
        <f t="shared" si="2"/>
        <v>0</v>
      </c>
      <c r="E37" s="158">
        <v>115795</v>
      </c>
      <c r="F37" s="161">
        <v>0</v>
      </c>
      <c r="G37" s="165">
        <f t="shared" si="3"/>
        <v>0</v>
      </c>
      <c r="H37" s="157"/>
    </row>
    <row r="38" spans="1:8" ht="14.5">
      <c r="A38" s="228" t="s">
        <v>9</v>
      </c>
      <c r="B38" s="99">
        <v>32907</v>
      </c>
      <c r="C38" s="100">
        <v>0</v>
      </c>
      <c r="D38" s="254">
        <f t="shared" si="2"/>
        <v>0</v>
      </c>
      <c r="E38" s="99">
        <v>74453</v>
      </c>
      <c r="F38" s="102">
        <v>0</v>
      </c>
      <c r="G38" s="170">
        <f t="shared" si="3"/>
        <v>0</v>
      </c>
      <c r="H38" s="157"/>
    </row>
    <row r="39" spans="1:8" ht="14.5">
      <c r="A39" s="226" t="s">
        <v>10</v>
      </c>
      <c r="B39" s="158">
        <v>4906</v>
      </c>
      <c r="C39" s="159">
        <v>36</v>
      </c>
      <c r="D39" s="167">
        <f t="shared" si="2"/>
        <v>0.7337953526294333</v>
      </c>
      <c r="E39" s="158">
        <v>19466</v>
      </c>
      <c r="F39" s="161">
        <v>3</v>
      </c>
      <c r="G39" s="165">
        <f t="shared" si="3"/>
        <v>1.541148669474982E-2</v>
      </c>
      <c r="H39" s="157"/>
    </row>
    <row r="40" spans="1:8" ht="14.5">
      <c r="A40" s="228" t="s">
        <v>11</v>
      </c>
      <c r="B40" s="99">
        <v>26442</v>
      </c>
      <c r="C40" s="100">
        <v>73</v>
      </c>
      <c r="D40" s="254">
        <f t="shared" si="2"/>
        <v>0.27607593979275397</v>
      </c>
      <c r="E40" s="99">
        <v>53686</v>
      </c>
      <c r="F40" s="102">
        <v>86</v>
      </c>
      <c r="G40" s="170">
        <f t="shared" si="3"/>
        <v>0.16019073874008122</v>
      </c>
      <c r="H40" s="157"/>
    </row>
    <row r="41" spans="1:8" ht="14.5">
      <c r="A41" s="226" t="s">
        <v>12</v>
      </c>
      <c r="B41" s="158">
        <v>48581</v>
      </c>
      <c r="C41" s="159">
        <v>252</v>
      </c>
      <c r="D41" s="167">
        <f t="shared" si="2"/>
        <v>0.51872131080051864</v>
      </c>
      <c r="E41" s="158">
        <v>194388</v>
      </c>
      <c r="F41" s="161">
        <v>3512</v>
      </c>
      <c r="G41" s="165">
        <f t="shared" si="3"/>
        <v>1.8066958865773606</v>
      </c>
      <c r="H41" s="157"/>
    </row>
    <row r="42" spans="1:8" ht="14.5">
      <c r="A42" s="228" t="s">
        <v>21</v>
      </c>
      <c r="B42" s="99">
        <v>19327</v>
      </c>
      <c r="C42" s="100">
        <v>0</v>
      </c>
      <c r="D42" s="254">
        <f t="shared" si="2"/>
        <v>0</v>
      </c>
      <c r="E42" s="99">
        <v>48666</v>
      </c>
      <c r="F42" s="102">
        <v>0</v>
      </c>
      <c r="G42" s="170">
        <f t="shared" si="3"/>
        <v>0</v>
      </c>
      <c r="H42" s="157"/>
    </row>
    <row r="43" spans="1:8" ht="14.5">
      <c r="A43" s="226" t="s">
        <v>13</v>
      </c>
      <c r="B43" s="158">
        <v>56239</v>
      </c>
      <c r="C43" s="159">
        <v>7</v>
      </c>
      <c r="D43" s="167">
        <f t="shared" si="2"/>
        <v>1.2446878500684577E-2</v>
      </c>
      <c r="E43" s="158">
        <v>229923</v>
      </c>
      <c r="F43" s="161">
        <v>47</v>
      </c>
      <c r="G43" s="165">
        <f t="shared" si="3"/>
        <v>2.044162610961061E-2</v>
      </c>
      <c r="H43" s="157"/>
    </row>
    <row r="44" spans="1:8" ht="14.5">
      <c r="A44" s="228" t="s">
        <v>14</v>
      </c>
      <c r="B44" s="99">
        <v>98458</v>
      </c>
      <c r="C44" s="100">
        <v>2671</v>
      </c>
      <c r="D44" s="254">
        <f t="shared" si="2"/>
        <v>2.7128318673952343</v>
      </c>
      <c r="E44" s="99">
        <v>513486</v>
      </c>
      <c r="F44" s="102">
        <v>28354</v>
      </c>
      <c r="G44" s="170">
        <f t="shared" si="3"/>
        <v>5.5218642767280901</v>
      </c>
      <c r="H44" s="157"/>
    </row>
    <row r="45" spans="1:8" ht="14.5">
      <c r="A45" s="226" t="s">
        <v>15</v>
      </c>
      <c r="B45" s="158">
        <v>32979</v>
      </c>
      <c r="C45" s="159">
        <v>6934</v>
      </c>
      <c r="D45" s="167">
        <f t="shared" si="2"/>
        <v>21.025501076442584</v>
      </c>
      <c r="E45" s="158">
        <v>122395</v>
      </c>
      <c r="F45" s="161">
        <v>27731</v>
      </c>
      <c r="G45" s="165">
        <f t="shared" si="3"/>
        <v>22.656971281506596</v>
      </c>
      <c r="H45" s="157"/>
    </row>
    <row r="46" spans="1:8" ht="14.5">
      <c r="A46" s="228" t="s">
        <v>16</v>
      </c>
      <c r="B46" s="99">
        <v>6800</v>
      </c>
      <c r="C46" s="100">
        <v>36</v>
      </c>
      <c r="D46" s="254">
        <f t="shared" si="2"/>
        <v>0.52941176470588236</v>
      </c>
      <c r="E46" s="99">
        <v>26650</v>
      </c>
      <c r="F46" s="102">
        <v>1292</v>
      </c>
      <c r="G46" s="170">
        <f t="shared" si="3"/>
        <v>4.848030018761726</v>
      </c>
      <c r="H46" s="157"/>
    </row>
    <row r="47" spans="1:8" ht="14.5">
      <c r="A47" s="226" t="s">
        <v>17</v>
      </c>
      <c r="B47" s="158">
        <v>50905</v>
      </c>
      <c r="C47" s="159">
        <v>0</v>
      </c>
      <c r="D47" s="167">
        <f t="shared" si="2"/>
        <v>0</v>
      </c>
      <c r="E47" s="158">
        <v>133127</v>
      </c>
      <c r="F47" s="161">
        <v>11</v>
      </c>
      <c r="G47" s="165">
        <f t="shared" si="3"/>
        <v>8.262786662360003E-3</v>
      </c>
      <c r="H47" s="157"/>
    </row>
    <row r="48" spans="1:8" ht="14.5">
      <c r="A48" s="228" t="s">
        <v>18</v>
      </c>
      <c r="B48" s="99">
        <v>30779</v>
      </c>
      <c r="C48" s="100">
        <v>0</v>
      </c>
      <c r="D48" s="254">
        <f t="shared" si="2"/>
        <v>0</v>
      </c>
      <c r="E48" s="99">
        <v>63644</v>
      </c>
      <c r="F48" s="102">
        <v>0</v>
      </c>
      <c r="G48" s="170">
        <f t="shared" si="3"/>
        <v>0</v>
      </c>
      <c r="H48" s="157"/>
    </row>
    <row r="49" spans="1:8" ht="14.5">
      <c r="A49" s="226" t="s">
        <v>19</v>
      </c>
      <c r="B49" s="158">
        <v>20448</v>
      </c>
      <c r="C49" s="159">
        <v>73</v>
      </c>
      <c r="D49" s="167">
        <f t="shared" si="2"/>
        <v>0.35700312989045385</v>
      </c>
      <c r="E49" s="158">
        <v>84002</v>
      </c>
      <c r="F49" s="161">
        <v>335</v>
      </c>
      <c r="G49" s="165">
        <f t="shared" si="3"/>
        <v>0.39880002857074831</v>
      </c>
      <c r="H49" s="157"/>
    </row>
    <row r="50" spans="1:8" ht="15" thickBot="1">
      <c r="A50" s="230" t="s">
        <v>20</v>
      </c>
      <c r="B50" s="111">
        <v>28662</v>
      </c>
      <c r="C50" s="112">
        <v>0</v>
      </c>
      <c r="D50" s="255">
        <f t="shared" si="2"/>
        <v>0</v>
      </c>
      <c r="E50" s="111">
        <v>65583</v>
      </c>
      <c r="F50" s="114">
        <v>0</v>
      </c>
      <c r="G50" s="177">
        <f t="shared" si="3"/>
        <v>0</v>
      </c>
      <c r="H50" s="157"/>
    </row>
    <row r="51" spans="1:8" ht="14.5">
      <c r="A51" s="232" t="s">
        <v>26</v>
      </c>
      <c r="B51" s="124">
        <f>SUM(B35:B36,B39,B40,B41,B43,B44,B45,B46,B49)</f>
        <v>477155</v>
      </c>
      <c r="C51" s="124">
        <f>SUM(C35:C36,C39,C40,C41,C43,C44,C45,C46,C49)</f>
        <v>14242</v>
      </c>
      <c r="D51" s="184">
        <f t="shared" si="2"/>
        <v>2.9847743395751904</v>
      </c>
      <c r="E51" s="124">
        <f>SUM(E35:E36,E39,E40,E41,E43,E44,E45,E46,E49)</f>
        <v>1969924</v>
      </c>
      <c r="F51" s="124">
        <f>SUM(F35:F36,F39,F40,F41,F43,F44,F45,F46,F49)</f>
        <v>129716</v>
      </c>
      <c r="G51" s="182">
        <f t="shared" si="3"/>
        <v>6.5848225616825822</v>
      </c>
      <c r="H51" s="157"/>
    </row>
    <row r="52" spans="1:8" ht="14.5">
      <c r="A52" s="234" t="s">
        <v>25</v>
      </c>
      <c r="B52" s="136">
        <f t="shared" ref="B52:C52" si="4">SUM(B37,B38,B42,B47,B48,B50)</f>
        <v>210272</v>
      </c>
      <c r="C52" s="136">
        <f t="shared" si="4"/>
        <v>0</v>
      </c>
      <c r="D52" s="190">
        <f t="shared" si="2"/>
        <v>0</v>
      </c>
      <c r="E52" s="136">
        <f t="shared" ref="E52:F52" si="5">SUM(E37,E38,E42,E47,E48,E50)</f>
        <v>501268</v>
      </c>
      <c r="F52" s="136">
        <f t="shared" si="5"/>
        <v>11</v>
      </c>
      <c r="G52" s="188">
        <f t="shared" si="3"/>
        <v>2.1944349130604787E-3</v>
      </c>
      <c r="H52" s="157"/>
    </row>
    <row r="53" spans="1:8" ht="15" thickBot="1">
      <c r="A53" s="236" t="s">
        <v>24</v>
      </c>
      <c r="B53" s="148">
        <f t="shared" ref="B53:C53" si="6">SUM(B35:B50)</f>
        <v>687427</v>
      </c>
      <c r="C53" s="148">
        <f t="shared" si="6"/>
        <v>14242</v>
      </c>
      <c r="D53" s="195">
        <f t="shared" si="2"/>
        <v>2.0717836221155119</v>
      </c>
      <c r="E53" s="148">
        <f t="shared" ref="E53:F53" si="7">SUM(E35:E50)</f>
        <v>2471192</v>
      </c>
      <c r="F53" s="148">
        <f t="shared" si="7"/>
        <v>129727</v>
      </c>
      <c r="G53" s="193">
        <f t="shared" si="3"/>
        <v>5.2495718665324267</v>
      </c>
      <c r="H53" s="157"/>
    </row>
    <row r="54" spans="1:8" ht="14.5">
      <c r="A54" s="1086" t="s">
        <v>57</v>
      </c>
      <c r="B54" s="1087"/>
      <c r="C54" s="1087"/>
      <c r="D54" s="1087"/>
      <c r="E54" s="1087"/>
      <c r="F54" s="1087"/>
      <c r="G54" s="1087"/>
      <c r="H54" s="157"/>
    </row>
    <row r="55" spans="1:8" ht="14.5">
      <c r="A55" s="1087"/>
      <c r="B55" s="1087"/>
      <c r="C55" s="1087"/>
      <c r="D55" s="1087"/>
      <c r="E55" s="1087"/>
      <c r="F55" s="1087"/>
      <c r="G55" s="1087"/>
      <c r="H55" s="157"/>
    </row>
    <row r="56" spans="1:8" ht="14.5">
      <c r="A56" s="157"/>
      <c r="B56" s="157"/>
      <c r="C56" s="157"/>
      <c r="D56" s="157"/>
      <c r="E56" s="157"/>
      <c r="F56" s="157"/>
      <c r="G56" s="157"/>
      <c r="H56" s="157"/>
    </row>
    <row r="57" spans="1:8" ht="23.5">
      <c r="A57" s="1050">
        <v>2018</v>
      </c>
      <c r="B57" s="1050"/>
      <c r="C57" s="1050"/>
      <c r="D57" s="1050"/>
      <c r="E57" s="1050"/>
      <c r="F57" s="1050"/>
      <c r="G57" s="1050"/>
      <c r="H57" s="157"/>
    </row>
    <row r="58" spans="1:8" ht="14.5">
      <c r="A58" s="157"/>
      <c r="B58" s="157"/>
      <c r="C58" s="157"/>
      <c r="D58" s="157"/>
      <c r="E58" s="157"/>
      <c r="F58" s="157"/>
      <c r="G58" s="157"/>
      <c r="H58" s="157"/>
    </row>
    <row r="59" spans="1:8" ht="30" customHeight="1">
      <c r="A59" s="1084" t="s">
        <v>561</v>
      </c>
      <c r="B59" s="1084"/>
      <c r="C59" s="1084"/>
      <c r="D59" s="1084"/>
      <c r="E59" s="1084"/>
      <c r="F59" s="1084"/>
      <c r="G59" s="1084"/>
      <c r="H59" s="157"/>
    </row>
    <row r="60" spans="1:8" ht="51.75" customHeight="1">
      <c r="A60" s="1093" t="s">
        <v>22</v>
      </c>
      <c r="B60" s="1067" t="s">
        <v>35</v>
      </c>
      <c r="C60" s="1067"/>
      <c r="D60" s="1067"/>
      <c r="E60" s="1067" t="s">
        <v>158</v>
      </c>
      <c r="F60" s="1067"/>
      <c r="G60" s="1067"/>
      <c r="H60" s="157"/>
    </row>
    <row r="61" spans="1:8" ht="45" customHeight="1">
      <c r="A61" s="1093"/>
      <c r="B61" s="809" t="s">
        <v>27</v>
      </c>
      <c r="C61" s="1067" t="s">
        <v>97</v>
      </c>
      <c r="D61" s="1067"/>
      <c r="E61" s="809" t="s">
        <v>27</v>
      </c>
      <c r="F61" s="1067" t="s">
        <v>97</v>
      </c>
      <c r="G61" s="1067"/>
      <c r="H61" s="157"/>
    </row>
    <row r="62" spans="1:8" ht="15" thickBot="1">
      <c r="A62" s="1172"/>
      <c r="B62" s="1257" t="s">
        <v>3</v>
      </c>
      <c r="C62" s="1257"/>
      <c r="D62" s="777" t="s">
        <v>43</v>
      </c>
      <c r="E62" s="1257" t="s">
        <v>3</v>
      </c>
      <c r="F62" s="1257"/>
      <c r="G62" s="777" t="s">
        <v>43</v>
      </c>
      <c r="H62" s="157"/>
    </row>
    <row r="63" spans="1:8" ht="14.5">
      <c r="A63" s="239" t="s">
        <v>6</v>
      </c>
      <c r="B63" s="158">
        <v>79807</v>
      </c>
      <c r="C63" s="159">
        <v>4059</v>
      </c>
      <c r="D63" s="167">
        <f>C63/B63*100</f>
        <v>5.0860200233062267</v>
      </c>
      <c r="E63" s="158">
        <v>326953</v>
      </c>
      <c r="F63" s="161">
        <v>68997</v>
      </c>
      <c r="G63" s="165">
        <f>F63/E63*100</f>
        <v>21.103033157670982</v>
      </c>
      <c r="H63" s="157"/>
    </row>
    <row r="64" spans="1:8" ht="14.5">
      <c r="A64" s="228" t="s">
        <v>7</v>
      </c>
      <c r="B64" s="99">
        <v>95064</v>
      </c>
      <c r="C64" s="100">
        <v>101</v>
      </c>
      <c r="D64" s="254">
        <f t="shared" ref="D64:D81" si="8">C64/B64*100</f>
        <v>0.10624421442396702</v>
      </c>
      <c r="E64" s="99">
        <v>378507</v>
      </c>
      <c r="F64" s="102">
        <v>1068</v>
      </c>
      <c r="G64" s="170">
        <f t="shared" ref="G64:G81" si="9">F64/E64*100</f>
        <v>0.28216122819393036</v>
      </c>
      <c r="H64" s="157"/>
    </row>
    <row r="65" spans="1:8" ht="14.5">
      <c r="A65" s="239" t="s">
        <v>8</v>
      </c>
      <c r="B65" s="158">
        <v>47557</v>
      </c>
      <c r="C65" s="159">
        <v>0</v>
      </c>
      <c r="D65" s="167">
        <f t="shared" si="8"/>
        <v>0</v>
      </c>
      <c r="E65" s="158">
        <v>112970</v>
      </c>
      <c r="F65" s="161">
        <v>0</v>
      </c>
      <c r="G65" s="165">
        <f t="shared" si="9"/>
        <v>0</v>
      </c>
      <c r="H65" s="157"/>
    </row>
    <row r="66" spans="1:8" ht="14.5">
      <c r="A66" s="228" t="s">
        <v>9</v>
      </c>
      <c r="B66" s="99">
        <v>32269</v>
      </c>
      <c r="C66" s="100">
        <v>0</v>
      </c>
      <c r="D66" s="254">
        <f t="shared" si="8"/>
        <v>0</v>
      </c>
      <c r="E66" s="99">
        <v>72822</v>
      </c>
      <c r="F66" s="102">
        <v>0</v>
      </c>
      <c r="G66" s="170">
        <f t="shared" si="9"/>
        <v>0</v>
      </c>
      <c r="H66" s="157"/>
    </row>
    <row r="67" spans="1:8" ht="14.5">
      <c r="A67" s="239" t="s">
        <v>10</v>
      </c>
      <c r="B67" s="158">
        <v>4860</v>
      </c>
      <c r="C67" s="159">
        <v>32</v>
      </c>
      <c r="D67" s="167">
        <f t="shared" si="8"/>
        <v>0.65843621399176955</v>
      </c>
      <c r="E67" s="158">
        <v>18978</v>
      </c>
      <c r="F67" s="161">
        <v>3</v>
      </c>
      <c r="G67" s="165">
        <f t="shared" si="9"/>
        <v>1.5807777426493835E-2</v>
      </c>
      <c r="H67" s="157"/>
    </row>
    <row r="68" spans="1:8" ht="14.5">
      <c r="A68" s="228" t="s">
        <v>11</v>
      </c>
      <c r="B68" s="99">
        <v>24428</v>
      </c>
      <c r="C68" s="100">
        <v>149</v>
      </c>
      <c r="D68" s="254">
        <f t="shared" si="8"/>
        <v>0.60995578843949572</v>
      </c>
      <c r="E68" s="99">
        <v>52688</v>
      </c>
      <c r="F68" s="102">
        <v>412</v>
      </c>
      <c r="G68" s="170">
        <f t="shared" si="9"/>
        <v>0.78196173701791682</v>
      </c>
      <c r="H68" s="157"/>
    </row>
    <row r="69" spans="1:8" ht="14.5">
      <c r="A69" s="239" t="s">
        <v>12</v>
      </c>
      <c r="B69" s="158">
        <v>46769</v>
      </c>
      <c r="C69" s="159">
        <v>304</v>
      </c>
      <c r="D69" s="167">
        <f t="shared" si="8"/>
        <v>0.65000320725266736</v>
      </c>
      <c r="E69" s="158">
        <v>188961</v>
      </c>
      <c r="F69" s="161">
        <v>4328</v>
      </c>
      <c r="G69" s="165">
        <f t="shared" si="9"/>
        <v>2.290419716237742</v>
      </c>
      <c r="H69" s="157"/>
    </row>
    <row r="70" spans="1:8" ht="14.5">
      <c r="A70" s="228" t="s">
        <v>21</v>
      </c>
      <c r="B70" s="99">
        <v>19187</v>
      </c>
      <c r="C70" s="100">
        <v>0</v>
      </c>
      <c r="D70" s="254">
        <f t="shared" si="8"/>
        <v>0</v>
      </c>
      <c r="E70" s="99">
        <v>48029</v>
      </c>
      <c r="F70" s="102">
        <v>0</v>
      </c>
      <c r="G70" s="170">
        <f t="shared" si="9"/>
        <v>0</v>
      </c>
      <c r="H70" s="157"/>
    </row>
    <row r="71" spans="1:8" ht="14.5">
      <c r="A71" s="239" t="s">
        <v>13</v>
      </c>
      <c r="B71" s="158">
        <v>53082</v>
      </c>
      <c r="C71" s="159">
        <v>3</v>
      </c>
      <c r="D71" s="167">
        <f t="shared" si="8"/>
        <v>5.6516333220300672E-3</v>
      </c>
      <c r="E71" s="158">
        <v>221776</v>
      </c>
      <c r="F71" s="161">
        <v>44</v>
      </c>
      <c r="G71" s="165">
        <f t="shared" si="9"/>
        <v>1.9839838395498161E-2</v>
      </c>
      <c r="H71" s="157"/>
    </row>
    <row r="72" spans="1:8" ht="14.5">
      <c r="A72" s="228" t="s">
        <v>14</v>
      </c>
      <c r="B72" s="99">
        <v>94620</v>
      </c>
      <c r="C72" s="100">
        <v>3340</v>
      </c>
      <c r="D72" s="254">
        <f t="shared" si="8"/>
        <v>3.5299091101247093</v>
      </c>
      <c r="E72" s="99">
        <v>500763</v>
      </c>
      <c r="F72" s="102">
        <v>33926</v>
      </c>
      <c r="G72" s="170">
        <f t="shared" si="9"/>
        <v>6.7748615612575209</v>
      </c>
      <c r="H72" s="157"/>
    </row>
    <row r="73" spans="1:8" ht="14.5">
      <c r="A73" s="239" t="s">
        <v>15</v>
      </c>
      <c r="B73" s="158">
        <v>32186</v>
      </c>
      <c r="C73" s="159">
        <v>7308</v>
      </c>
      <c r="D73" s="167">
        <f t="shared" si="8"/>
        <v>22.705524140930837</v>
      </c>
      <c r="E73" s="158">
        <v>119252</v>
      </c>
      <c r="F73" s="161">
        <v>29726</v>
      </c>
      <c r="G73" s="165">
        <f t="shared" si="9"/>
        <v>24.927045248717004</v>
      </c>
      <c r="H73" s="157"/>
    </row>
    <row r="74" spans="1:8" ht="14.5">
      <c r="A74" s="228" t="s">
        <v>16</v>
      </c>
      <c r="B74" s="99">
        <v>6425</v>
      </c>
      <c r="C74" s="100">
        <v>40</v>
      </c>
      <c r="D74" s="254">
        <f t="shared" si="8"/>
        <v>0.62256809338521402</v>
      </c>
      <c r="E74" s="99">
        <v>26281</v>
      </c>
      <c r="F74" s="102">
        <v>1595</v>
      </c>
      <c r="G74" s="170">
        <f t="shared" si="9"/>
        <v>6.0690232487348279</v>
      </c>
      <c r="H74" s="157"/>
    </row>
    <row r="75" spans="1:8" ht="14.5">
      <c r="A75" s="239" t="s">
        <v>17</v>
      </c>
      <c r="B75" s="158">
        <v>50203</v>
      </c>
      <c r="C75" s="159">
        <v>0</v>
      </c>
      <c r="D75" s="167">
        <f t="shared" si="8"/>
        <v>0</v>
      </c>
      <c r="E75" s="158">
        <v>132053</v>
      </c>
      <c r="F75" s="161">
        <v>0</v>
      </c>
      <c r="G75" s="165">
        <f t="shared" si="9"/>
        <v>0</v>
      </c>
      <c r="H75" s="157"/>
    </row>
    <row r="76" spans="1:8" ht="14.5">
      <c r="A76" s="228" t="s">
        <v>18</v>
      </c>
      <c r="B76" s="99">
        <v>30516</v>
      </c>
      <c r="C76" s="100">
        <v>0</v>
      </c>
      <c r="D76" s="254">
        <f t="shared" si="8"/>
        <v>0</v>
      </c>
      <c r="E76" s="99">
        <v>62886</v>
      </c>
      <c r="F76" s="102">
        <v>0</v>
      </c>
      <c r="G76" s="170">
        <f t="shared" si="9"/>
        <v>0</v>
      </c>
      <c r="H76" s="157"/>
    </row>
    <row r="77" spans="1:8" ht="14.5">
      <c r="A77" s="239" t="s">
        <v>19</v>
      </c>
      <c r="B77" s="158">
        <v>19553</v>
      </c>
      <c r="C77" s="159">
        <v>86</v>
      </c>
      <c r="D77" s="167">
        <f t="shared" si="8"/>
        <v>0.43983020508361892</v>
      </c>
      <c r="E77" s="158">
        <v>82364</v>
      </c>
      <c r="F77" s="161">
        <v>531</v>
      </c>
      <c r="G77" s="165">
        <f t="shared" si="9"/>
        <v>0.64469914040114618</v>
      </c>
      <c r="H77" s="157"/>
    </row>
    <row r="78" spans="1:8" ht="15" thickBot="1">
      <c r="A78" s="230" t="s">
        <v>20</v>
      </c>
      <c r="B78" s="111">
        <v>28776</v>
      </c>
      <c r="C78" s="112">
        <v>0</v>
      </c>
      <c r="D78" s="255">
        <f t="shared" si="8"/>
        <v>0</v>
      </c>
      <c r="E78" s="111">
        <v>64805</v>
      </c>
      <c r="F78" s="114" t="s">
        <v>40</v>
      </c>
      <c r="G78" s="177" t="s">
        <v>40</v>
      </c>
      <c r="H78" s="157"/>
    </row>
    <row r="79" spans="1:8" ht="14.5">
      <c r="A79" s="232" t="s">
        <v>26</v>
      </c>
      <c r="B79" s="124">
        <f>SUM(B63:B64,B67,B68,B69,B71,B72,B73,B74,B77)</f>
        <v>456794</v>
      </c>
      <c r="C79" s="124">
        <f t="shared" ref="C79" si="10">SUM(C63:C64,C67,C68,C69,C71,C72,C73,C74,C77)</f>
        <v>15422</v>
      </c>
      <c r="D79" s="184">
        <f>C79/B79*100</f>
        <v>3.3761389160102802</v>
      </c>
      <c r="E79" s="124">
        <f t="shared" ref="E79" si="11">SUM(E63:E64,E67,E68,E69,E71,E72,E73,E74,E77)</f>
        <v>1916523</v>
      </c>
      <c r="F79" s="124">
        <f t="shared" ref="F79" si="12">SUM(F63:F64,F67,F68,F69,F71,F72,F73,F74,F77)</f>
        <v>140630</v>
      </c>
      <c r="G79" s="182">
        <f t="shared" si="9"/>
        <v>7.3377674048263435</v>
      </c>
      <c r="H79" s="157"/>
    </row>
    <row r="80" spans="1:8" ht="14.5">
      <c r="A80" s="234" t="s">
        <v>25</v>
      </c>
      <c r="B80" s="136">
        <f>SUM(B65,B66,B70,B75,B76,B78)</f>
        <v>208508</v>
      </c>
      <c r="C80" s="136">
        <f>SUM(C65,C66,C70,C75,C76,C78)</f>
        <v>0</v>
      </c>
      <c r="D80" s="190">
        <f t="shared" si="8"/>
        <v>0</v>
      </c>
      <c r="E80" s="136">
        <f t="shared" ref="E80" si="13">SUM(E65,E66,E70,E75,E76,E78)</f>
        <v>493565</v>
      </c>
      <c r="F80" s="136" t="s">
        <v>40</v>
      </c>
      <c r="G80" s="188" t="s">
        <v>40</v>
      </c>
      <c r="H80" s="157"/>
    </row>
    <row r="81" spans="1:8" ht="15" thickBot="1">
      <c r="A81" s="236" t="s">
        <v>24</v>
      </c>
      <c r="B81" s="148">
        <f>SUM(B63:B78)</f>
        <v>665302</v>
      </c>
      <c r="C81" s="148">
        <f>SUM(C63:C78)</f>
        <v>15422</v>
      </c>
      <c r="D81" s="195">
        <f t="shared" si="8"/>
        <v>2.3180450381931816</v>
      </c>
      <c r="E81" s="148">
        <f t="shared" ref="E81" si="14">SUM(E63:E78)</f>
        <v>2410088</v>
      </c>
      <c r="F81" s="148">
        <f t="shared" ref="F81" si="15">SUM(F63:F78)</f>
        <v>140630</v>
      </c>
      <c r="G81" s="193">
        <f t="shared" si="9"/>
        <v>5.8350566452345305</v>
      </c>
      <c r="H81" s="157"/>
    </row>
    <row r="82" spans="1:8" ht="14.5">
      <c r="A82" s="1096" t="s">
        <v>58</v>
      </c>
      <c r="B82" s="1256"/>
      <c r="C82" s="1256"/>
      <c r="D82" s="1256"/>
      <c r="E82" s="1256"/>
      <c r="F82" s="1256"/>
      <c r="G82" s="1256"/>
      <c r="H82" s="157"/>
    </row>
    <row r="83" spans="1:8" ht="14.5">
      <c r="A83" s="1256"/>
      <c r="B83" s="1256"/>
      <c r="C83" s="1256"/>
      <c r="D83" s="1256"/>
      <c r="E83" s="1256"/>
      <c r="F83" s="1256"/>
      <c r="G83" s="1256"/>
      <c r="H83" s="157"/>
    </row>
    <row r="84" spans="1:8" ht="14.5">
      <c r="A84" s="157"/>
      <c r="B84" s="157"/>
      <c r="C84" s="157"/>
      <c r="D84" s="157"/>
      <c r="E84" s="157"/>
      <c r="F84" s="157"/>
      <c r="G84" s="157"/>
      <c r="H84" s="157"/>
    </row>
    <row r="85" spans="1:8" ht="14.5">
      <c r="A85" s="157"/>
      <c r="B85" s="157"/>
      <c r="C85" s="157"/>
      <c r="D85" s="157"/>
      <c r="E85" s="157"/>
      <c r="F85" s="157"/>
      <c r="G85" s="157"/>
      <c r="H85" s="157"/>
    </row>
    <row r="86" spans="1:8" ht="14.5">
      <c r="A86" s="157"/>
      <c r="B86" s="157"/>
      <c r="C86" s="157"/>
      <c r="D86" s="157"/>
      <c r="E86" s="157"/>
      <c r="F86" s="157"/>
      <c r="G86" s="157"/>
      <c r="H86" s="157"/>
    </row>
    <row r="87" spans="1:8" ht="14.5">
      <c r="A87" s="157"/>
      <c r="B87" s="157"/>
      <c r="C87" s="157"/>
      <c r="D87" s="157"/>
      <c r="E87" s="157"/>
      <c r="F87" s="157"/>
      <c r="G87" s="157"/>
      <c r="H87" s="157"/>
    </row>
    <row r="88" spans="1:8" ht="14.5">
      <c r="A88" s="157"/>
      <c r="B88" s="157"/>
      <c r="C88" s="157"/>
      <c r="D88" s="157"/>
      <c r="E88" s="157"/>
      <c r="F88" s="157"/>
      <c r="G88" s="157"/>
      <c r="H88" s="157"/>
    </row>
    <row r="89" spans="1:8" ht="14.5">
      <c r="A89" s="157"/>
      <c r="B89" s="157"/>
      <c r="C89" s="157"/>
      <c r="D89" s="157"/>
      <c r="E89" s="157"/>
      <c r="F89" s="157"/>
      <c r="G89" s="157"/>
      <c r="H89" s="157"/>
    </row>
    <row r="90" spans="1:8" ht="14.5">
      <c r="A90" s="157"/>
      <c r="B90" s="157"/>
      <c r="C90" s="157"/>
      <c r="D90" s="157"/>
      <c r="E90" s="157"/>
      <c r="F90" s="157"/>
      <c r="G90" s="157"/>
      <c r="H90" s="157"/>
    </row>
    <row r="91" spans="1:8" ht="14.5">
      <c r="A91" s="157"/>
      <c r="B91" s="157"/>
      <c r="C91" s="157"/>
      <c r="D91" s="157"/>
      <c r="E91" s="157"/>
      <c r="F91" s="157"/>
      <c r="G91" s="157"/>
      <c r="H91" s="157"/>
    </row>
    <row r="92" spans="1:8" ht="14.5">
      <c r="A92" s="157"/>
      <c r="B92" s="157"/>
      <c r="C92" s="157"/>
      <c r="D92" s="157"/>
      <c r="E92" s="157"/>
      <c r="F92" s="157"/>
      <c r="G92" s="157"/>
      <c r="H92" s="157"/>
    </row>
    <row r="93" spans="1:8" ht="14.5">
      <c r="A93" s="157"/>
      <c r="B93" s="157"/>
      <c r="C93" s="157"/>
      <c r="D93" s="157"/>
      <c r="E93" s="157"/>
      <c r="F93" s="157"/>
      <c r="G93" s="157"/>
      <c r="H93" s="157"/>
    </row>
    <row r="94" spans="1:8" ht="14.5">
      <c r="A94" s="157"/>
      <c r="B94" s="157"/>
      <c r="C94" s="157"/>
      <c r="D94" s="157"/>
      <c r="E94" s="157"/>
      <c r="F94" s="157"/>
      <c r="G94" s="157"/>
      <c r="H94" s="157"/>
    </row>
    <row r="95" spans="1:8" ht="14.5">
      <c r="A95" s="157"/>
      <c r="B95" s="157"/>
      <c r="C95" s="157"/>
      <c r="D95" s="157"/>
      <c r="E95" s="157"/>
      <c r="F95" s="157"/>
      <c r="G95" s="157"/>
      <c r="H95" s="157"/>
    </row>
    <row r="96" spans="1:8" ht="14.5">
      <c r="A96" s="157"/>
      <c r="B96" s="157"/>
      <c r="C96" s="157"/>
      <c r="D96" s="157"/>
      <c r="E96" s="157"/>
      <c r="F96" s="157"/>
      <c r="G96" s="157"/>
      <c r="H96" s="157"/>
    </row>
    <row r="97" spans="1:8" ht="14.5">
      <c r="A97" s="157"/>
      <c r="B97" s="157"/>
      <c r="C97" s="157"/>
      <c r="D97" s="157"/>
      <c r="E97" s="157"/>
      <c r="F97" s="157"/>
      <c r="G97" s="157"/>
      <c r="H97" s="157"/>
    </row>
    <row r="98" spans="1:8" ht="14.5">
      <c r="A98" s="157"/>
      <c r="B98" s="157"/>
      <c r="C98" s="157"/>
      <c r="D98" s="157"/>
      <c r="E98" s="157"/>
      <c r="F98" s="157"/>
      <c r="G98" s="157"/>
      <c r="H98" s="157"/>
    </row>
    <row r="99" spans="1:8" ht="14.5">
      <c r="A99" s="157"/>
      <c r="B99" s="157"/>
      <c r="C99" s="157"/>
      <c r="D99" s="157"/>
      <c r="E99" s="157"/>
      <c r="F99" s="157"/>
      <c r="G99" s="157"/>
      <c r="H99" s="157"/>
    </row>
    <row r="100" spans="1:8" ht="14.5">
      <c r="A100" s="157"/>
      <c r="B100" s="157"/>
      <c r="C100" s="157"/>
      <c r="D100" s="157"/>
      <c r="E100" s="157"/>
      <c r="F100" s="157"/>
      <c r="G100" s="157"/>
      <c r="H100" s="157"/>
    </row>
    <row r="101" spans="1:8" ht="14.5">
      <c r="A101" s="157"/>
      <c r="B101" s="157"/>
      <c r="C101" s="157"/>
      <c r="D101" s="157"/>
      <c r="E101" s="157"/>
      <c r="F101" s="157"/>
      <c r="G101" s="157"/>
      <c r="H101" s="157"/>
    </row>
    <row r="102" spans="1:8" ht="14.5">
      <c r="A102" s="157"/>
      <c r="B102" s="157"/>
      <c r="C102" s="157"/>
      <c r="D102" s="157"/>
      <c r="E102" s="157"/>
      <c r="F102" s="157"/>
      <c r="G102" s="157"/>
      <c r="H102" s="157"/>
    </row>
    <row r="103" spans="1:8" ht="14.5">
      <c r="A103" s="157"/>
      <c r="B103" s="157"/>
      <c r="C103" s="157"/>
      <c r="D103" s="157"/>
      <c r="E103" s="157"/>
      <c r="F103" s="157"/>
      <c r="G103" s="157"/>
      <c r="H103" s="157"/>
    </row>
    <row r="104" spans="1:8" ht="14.5">
      <c r="A104" s="157"/>
      <c r="B104" s="157"/>
      <c r="C104" s="157"/>
      <c r="D104" s="157"/>
      <c r="E104" s="157"/>
      <c r="F104" s="157"/>
      <c r="G104" s="157"/>
      <c r="H104" s="157"/>
    </row>
    <row r="105" spans="1:8" ht="14.5">
      <c r="A105" s="157"/>
      <c r="B105" s="157"/>
      <c r="C105" s="157"/>
      <c r="D105" s="157"/>
      <c r="E105" s="157"/>
      <c r="F105" s="157"/>
      <c r="G105" s="157"/>
      <c r="H105" s="157"/>
    </row>
    <row r="106" spans="1:8" ht="14.5">
      <c r="A106" s="157"/>
      <c r="B106" s="157"/>
      <c r="C106" s="157"/>
      <c r="D106" s="157"/>
      <c r="E106" s="157"/>
      <c r="F106" s="157"/>
      <c r="G106" s="157"/>
      <c r="H106" s="157"/>
    </row>
    <row r="107" spans="1:8" ht="14.5">
      <c r="A107" s="157"/>
      <c r="B107" s="157"/>
      <c r="C107" s="157"/>
      <c r="D107" s="157"/>
      <c r="E107" s="157"/>
      <c r="F107" s="157"/>
      <c r="G107" s="157"/>
      <c r="H107" s="157"/>
    </row>
    <row r="108" spans="1:8" ht="14.5">
      <c r="A108" s="157"/>
      <c r="B108" s="157"/>
      <c r="C108" s="157"/>
      <c r="D108" s="157"/>
      <c r="E108" s="157"/>
      <c r="F108" s="157"/>
      <c r="G108" s="157"/>
      <c r="H108" s="157"/>
    </row>
    <row r="109" spans="1:8" ht="14.5">
      <c r="A109" s="157"/>
      <c r="B109" s="157"/>
      <c r="C109" s="157"/>
      <c r="D109" s="157"/>
      <c r="E109" s="157"/>
      <c r="F109" s="157"/>
      <c r="G109" s="157"/>
      <c r="H109" s="157"/>
    </row>
    <row r="110" spans="1:8" ht="14.5">
      <c r="A110" s="157"/>
      <c r="B110" s="157"/>
      <c r="C110" s="157"/>
      <c r="D110" s="157"/>
      <c r="E110" s="157"/>
      <c r="F110" s="157"/>
      <c r="G110" s="157"/>
      <c r="H110" s="157"/>
    </row>
    <row r="111" spans="1:8" ht="14.5">
      <c r="A111" s="157"/>
      <c r="B111" s="157"/>
      <c r="C111" s="157"/>
      <c r="D111" s="157"/>
      <c r="E111" s="157"/>
      <c r="F111" s="157"/>
      <c r="G111" s="157"/>
      <c r="H111" s="157"/>
    </row>
    <row r="112" spans="1:8" ht="14.5">
      <c r="A112" s="157"/>
      <c r="B112" s="157"/>
      <c r="C112" s="157"/>
      <c r="D112" s="157"/>
      <c r="E112" s="157"/>
      <c r="F112" s="157"/>
      <c r="G112" s="157"/>
      <c r="H112" s="157"/>
    </row>
    <row r="113" spans="1:8" ht="14.5">
      <c r="A113" s="157"/>
      <c r="B113" s="157"/>
      <c r="C113" s="157"/>
      <c r="D113" s="157"/>
      <c r="E113" s="157"/>
      <c r="F113" s="157"/>
      <c r="G113" s="157"/>
      <c r="H113" s="157"/>
    </row>
    <row r="114" spans="1:8" ht="14.5">
      <c r="A114" s="157"/>
      <c r="B114" s="157"/>
      <c r="C114" s="157"/>
      <c r="D114" s="157"/>
      <c r="E114" s="157"/>
      <c r="F114" s="157"/>
      <c r="G114" s="157"/>
      <c r="H114" s="157"/>
    </row>
    <row r="115" spans="1:8" ht="14.5">
      <c r="A115" s="157"/>
      <c r="B115" s="157"/>
      <c r="C115" s="157"/>
      <c r="D115" s="157"/>
      <c r="E115" s="157"/>
      <c r="F115" s="157"/>
      <c r="G115" s="157"/>
      <c r="H115" s="157"/>
    </row>
    <row r="116" spans="1:8" ht="14.5">
      <c r="A116" s="157"/>
      <c r="B116" s="157"/>
      <c r="C116" s="157"/>
      <c r="D116" s="157"/>
      <c r="E116" s="157"/>
      <c r="F116" s="157"/>
      <c r="G116" s="157"/>
      <c r="H116" s="157"/>
    </row>
    <row r="117" spans="1:8" ht="14.5">
      <c r="A117" s="157"/>
      <c r="B117" s="157"/>
      <c r="C117" s="157"/>
      <c r="D117" s="157"/>
      <c r="E117" s="157"/>
      <c r="F117" s="157"/>
      <c r="G117" s="157"/>
      <c r="H117" s="157"/>
    </row>
    <row r="118" spans="1:8" ht="14.5">
      <c r="A118" s="157"/>
      <c r="B118" s="157"/>
      <c r="C118" s="157"/>
      <c r="D118" s="157"/>
      <c r="E118" s="157"/>
      <c r="F118" s="157"/>
      <c r="G118" s="157"/>
      <c r="H118" s="157"/>
    </row>
    <row r="119" spans="1:8" ht="14.5">
      <c r="A119" s="157"/>
      <c r="B119" s="157"/>
      <c r="C119" s="157"/>
      <c r="D119" s="157"/>
      <c r="E119" s="157"/>
      <c r="F119" s="157"/>
      <c r="G119" s="157"/>
      <c r="H119" s="157"/>
    </row>
    <row r="120" spans="1:8" ht="14.5">
      <c r="A120" s="157"/>
      <c r="B120" s="157"/>
      <c r="C120" s="157"/>
      <c r="D120" s="157"/>
      <c r="E120" s="157"/>
      <c r="F120" s="157"/>
      <c r="G120" s="157"/>
      <c r="H120" s="157"/>
    </row>
    <row r="121" spans="1:8" ht="14.5">
      <c r="A121" s="157"/>
      <c r="B121" s="157"/>
      <c r="C121" s="157"/>
      <c r="D121" s="157"/>
      <c r="E121" s="157"/>
      <c r="F121" s="157"/>
      <c r="G121" s="157"/>
      <c r="H121" s="157"/>
    </row>
    <row r="122" spans="1:8" ht="14.5">
      <c r="A122" s="157"/>
      <c r="B122" s="157"/>
      <c r="C122" s="157"/>
      <c r="D122" s="157"/>
      <c r="E122" s="157"/>
      <c r="F122" s="157"/>
      <c r="G122" s="157"/>
      <c r="H122" s="157"/>
    </row>
    <row r="123" spans="1:8" ht="14.5">
      <c r="A123" s="157"/>
      <c r="B123" s="157"/>
      <c r="C123" s="157"/>
      <c r="D123" s="157"/>
      <c r="E123" s="157"/>
      <c r="F123" s="157"/>
      <c r="G123" s="157"/>
      <c r="H123" s="157"/>
    </row>
    <row r="124" spans="1:8" ht="14.5">
      <c r="A124" s="157"/>
      <c r="B124" s="157"/>
      <c r="C124" s="157"/>
      <c r="D124" s="157"/>
      <c r="E124" s="157"/>
      <c r="F124" s="157"/>
      <c r="G124" s="157"/>
      <c r="H124" s="157"/>
    </row>
    <row r="125" spans="1:8" ht="14.5">
      <c r="A125" s="157"/>
      <c r="B125" s="157"/>
      <c r="C125" s="157"/>
      <c r="D125" s="157"/>
      <c r="E125" s="157"/>
      <c r="F125" s="157"/>
      <c r="G125" s="157"/>
      <c r="H125" s="157"/>
    </row>
    <row r="126" spans="1:8" ht="14.5">
      <c r="A126" s="157"/>
      <c r="B126" s="157"/>
      <c r="C126" s="157"/>
      <c r="D126" s="157"/>
      <c r="E126" s="157"/>
      <c r="F126" s="157"/>
      <c r="G126" s="157"/>
      <c r="H126" s="157"/>
    </row>
    <row r="127" spans="1:8" ht="14.5">
      <c r="A127" s="157"/>
      <c r="B127" s="157"/>
      <c r="C127" s="157"/>
      <c r="D127" s="157"/>
      <c r="E127" s="157"/>
      <c r="F127" s="157"/>
      <c r="G127" s="157"/>
      <c r="H127" s="157"/>
    </row>
    <row r="128" spans="1:8" ht="14.5">
      <c r="A128" s="157"/>
      <c r="B128" s="157"/>
      <c r="C128" s="157"/>
      <c r="D128" s="157"/>
      <c r="E128" s="157"/>
      <c r="F128" s="157"/>
      <c r="G128" s="157"/>
      <c r="H128" s="157"/>
    </row>
    <row r="129" spans="1:8" ht="14.5">
      <c r="A129" s="157"/>
      <c r="B129" s="157"/>
      <c r="C129" s="157"/>
      <c r="D129" s="157"/>
      <c r="E129" s="157"/>
      <c r="F129" s="157"/>
      <c r="G129" s="157"/>
      <c r="H129" s="157"/>
    </row>
    <row r="130" spans="1:8" ht="14.5">
      <c r="A130" s="157"/>
      <c r="B130" s="157"/>
      <c r="C130" s="157"/>
      <c r="D130" s="157"/>
      <c r="E130" s="157"/>
      <c r="F130" s="157"/>
      <c r="G130" s="157"/>
      <c r="H130" s="157"/>
    </row>
    <row r="131" spans="1:8" ht="14.5">
      <c r="A131" s="157"/>
      <c r="B131" s="157"/>
      <c r="C131" s="157"/>
      <c r="D131" s="157"/>
      <c r="E131" s="157"/>
      <c r="F131" s="157"/>
      <c r="G131" s="157"/>
      <c r="H131" s="157"/>
    </row>
    <row r="132" spans="1:8" ht="14.5">
      <c r="A132" s="157"/>
      <c r="B132" s="157"/>
      <c r="C132" s="157"/>
      <c r="D132" s="157"/>
      <c r="E132" s="157"/>
      <c r="F132" s="157"/>
      <c r="G132" s="157"/>
      <c r="H132" s="157"/>
    </row>
    <row r="133" spans="1:8" ht="14.5">
      <c r="A133" s="157"/>
      <c r="B133" s="157"/>
      <c r="C133" s="157"/>
      <c r="D133" s="157"/>
      <c r="E133" s="157"/>
      <c r="F133" s="157"/>
      <c r="G133" s="157"/>
      <c r="H133" s="157"/>
    </row>
    <row r="134" spans="1:8" ht="14.5">
      <c r="A134" s="157"/>
      <c r="B134" s="157"/>
      <c r="C134" s="157"/>
      <c r="D134" s="157"/>
      <c r="E134" s="157"/>
      <c r="F134" s="157"/>
      <c r="G134" s="157"/>
      <c r="H134" s="157"/>
    </row>
    <row r="135" spans="1:8" ht="14.5">
      <c r="A135" s="157"/>
      <c r="B135" s="157"/>
      <c r="C135" s="157"/>
      <c r="D135" s="157"/>
      <c r="E135" s="157"/>
      <c r="F135" s="157"/>
      <c r="G135" s="157"/>
      <c r="H135" s="157"/>
    </row>
    <row r="136" spans="1:8" ht="14.5">
      <c r="A136" s="157"/>
      <c r="B136" s="157"/>
      <c r="C136" s="157"/>
      <c r="D136" s="157"/>
      <c r="E136" s="157"/>
      <c r="F136" s="157"/>
      <c r="G136" s="157"/>
      <c r="H136" s="157"/>
    </row>
    <row r="137" spans="1:8" ht="14.5">
      <c r="A137" s="157"/>
      <c r="B137" s="157"/>
      <c r="C137" s="157"/>
      <c r="D137" s="157"/>
      <c r="E137" s="157"/>
      <c r="F137" s="157"/>
      <c r="G137" s="157"/>
      <c r="H137" s="157"/>
    </row>
    <row r="138" spans="1:8" ht="14.5">
      <c r="A138" s="157"/>
      <c r="B138" s="157"/>
      <c r="C138" s="157"/>
      <c r="D138" s="157"/>
      <c r="E138" s="157"/>
      <c r="F138" s="157"/>
      <c r="G138" s="157"/>
      <c r="H138" s="157"/>
    </row>
    <row r="139" spans="1:8" ht="14.5">
      <c r="A139" s="157"/>
      <c r="B139" s="157"/>
      <c r="C139" s="157"/>
      <c r="D139" s="157"/>
      <c r="E139" s="157"/>
      <c r="F139" s="157"/>
      <c r="G139" s="157"/>
      <c r="H139" s="157"/>
    </row>
    <row r="140" spans="1:8" ht="14.5">
      <c r="A140" s="157"/>
      <c r="B140" s="157"/>
      <c r="C140" s="157"/>
      <c r="D140" s="157"/>
      <c r="E140" s="157"/>
      <c r="F140" s="157"/>
      <c r="G140" s="157"/>
      <c r="H140" s="157"/>
    </row>
    <row r="141" spans="1:8" ht="14.5">
      <c r="A141" s="157"/>
      <c r="B141" s="157"/>
      <c r="C141" s="157"/>
      <c r="D141" s="157"/>
      <c r="E141" s="157"/>
      <c r="F141" s="157"/>
      <c r="G141" s="157"/>
      <c r="H141" s="157"/>
    </row>
    <row r="142" spans="1:8" ht="14.5">
      <c r="A142" s="157"/>
      <c r="B142" s="157"/>
      <c r="C142" s="157"/>
      <c r="D142" s="157"/>
      <c r="E142" s="157"/>
      <c r="F142" s="157"/>
      <c r="G142" s="157"/>
      <c r="H142" s="157"/>
    </row>
    <row r="143" spans="1:8" ht="14.5">
      <c r="A143" s="157"/>
      <c r="B143" s="157"/>
      <c r="C143" s="157"/>
      <c r="D143" s="157"/>
      <c r="E143" s="157"/>
      <c r="F143" s="157"/>
      <c r="G143" s="157"/>
      <c r="H143" s="157"/>
    </row>
    <row r="144" spans="1:8" ht="14.5">
      <c r="A144" s="157"/>
      <c r="B144" s="157"/>
      <c r="C144" s="157"/>
      <c r="D144" s="157"/>
      <c r="E144" s="157"/>
      <c r="F144" s="157"/>
      <c r="G144" s="157"/>
      <c r="H144" s="157"/>
    </row>
    <row r="145" spans="1:8" ht="14.5">
      <c r="A145" s="157"/>
      <c r="B145" s="157"/>
      <c r="C145" s="157"/>
      <c r="D145" s="157"/>
      <c r="E145" s="157"/>
      <c r="F145" s="157"/>
      <c r="G145" s="157"/>
      <c r="H145" s="157"/>
    </row>
    <row r="146" spans="1:8" ht="14.5">
      <c r="A146" s="157"/>
      <c r="B146" s="157"/>
      <c r="C146" s="157"/>
      <c r="D146" s="157"/>
      <c r="E146" s="157"/>
      <c r="F146" s="157"/>
      <c r="G146" s="157"/>
      <c r="H146" s="157"/>
    </row>
    <row r="147" spans="1:8" ht="14.5">
      <c r="A147" s="157"/>
      <c r="B147" s="157"/>
      <c r="C147" s="157"/>
      <c r="D147" s="157"/>
      <c r="E147" s="157"/>
      <c r="F147" s="157"/>
      <c r="G147" s="157"/>
      <c r="H147" s="157"/>
    </row>
    <row r="148" spans="1:8" ht="14.5">
      <c r="A148" s="157"/>
      <c r="B148" s="157"/>
      <c r="C148" s="157"/>
      <c r="D148" s="157"/>
      <c r="E148" s="157"/>
      <c r="F148" s="157"/>
      <c r="G148" s="157"/>
      <c r="H148" s="157"/>
    </row>
    <row r="149" spans="1:8" ht="14.5">
      <c r="A149" s="157"/>
      <c r="B149" s="157"/>
      <c r="C149" s="157"/>
      <c r="D149" s="157"/>
      <c r="E149" s="157"/>
      <c r="F149" s="157"/>
      <c r="G149" s="157"/>
      <c r="H149" s="157"/>
    </row>
    <row r="150" spans="1:8" ht="14.5">
      <c r="A150" s="157"/>
      <c r="B150" s="157"/>
      <c r="C150" s="157"/>
      <c r="D150" s="157"/>
      <c r="E150" s="157"/>
      <c r="F150" s="157"/>
      <c r="G150" s="157"/>
      <c r="H150" s="157"/>
    </row>
    <row r="151" spans="1:8" ht="14.5">
      <c r="A151" s="157"/>
      <c r="B151" s="157"/>
      <c r="C151" s="157"/>
      <c r="D151" s="157"/>
      <c r="E151" s="157"/>
      <c r="F151" s="157"/>
      <c r="G151" s="157"/>
      <c r="H151" s="157"/>
    </row>
    <row r="152" spans="1:8" ht="14.5">
      <c r="A152" s="157"/>
      <c r="B152" s="157"/>
      <c r="C152" s="157"/>
      <c r="D152" s="157"/>
      <c r="E152" s="157"/>
      <c r="F152" s="157"/>
      <c r="G152" s="157"/>
      <c r="H152" s="157"/>
    </row>
    <row r="153" spans="1:8" ht="14.5">
      <c r="A153" s="157"/>
      <c r="B153" s="157"/>
      <c r="C153" s="157"/>
      <c r="D153" s="157"/>
      <c r="E153" s="157"/>
      <c r="F153" s="157"/>
      <c r="G153" s="157"/>
      <c r="H153" s="157"/>
    </row>
    <row r="154" spans="1:8" ht="14.5">
      <c r="A154" s="157"/>
      <c r="B154" s="157"/>
      <c r="C154" s="157"/>
      <c r="D154" s="157"/>
      <c r="E154" s="157"/>
      <c r="F154" s="157"/>
      <c r="G154" s="157"/>
      <c r="H154" s="157"/>
    </row>
    <row r="155" spans="1:8" ht="14.5">
      <c r="A155" s="157"/>
      <c r="B155" s="157"/>
      <c r="C155" s="157"/>
      <c r="D155" s="157"/>
      <c r="E155" s="157"/>
      <c r="F155" s="157"/>
      <c r="G155" s="157"/>
      <c r="H155" s="157"/>
    </row>
    <row r="156" spans="1:8" ht="14.5">
      <c r="A156" s="157"/>
      <c r="B156" s="157"/>
      <c r="C156" s="157"/>
      <c r="D156" s="157"/>
      <c r="E156" s="157"/>
      <c r="F156" s="157"/>
      <c r="G156" s="157"/>
      <c r="H156" s="157"/>
    </row>
    <row r="157" spans="1:8" ht="14.5">
      <c r="A157" s="157"/>
      <c r="B157" s="157"/>
      <c r="C157" s="157"/>
      <c r="D157" s="157"/>
      <c r="E157" s="157"/>
      <c r="F157" s="157"/>
      <c r="G157" s="157"/>
      <c r="H157" s="157"/>
    </row>
    <row r="158" spans="1:8" ht="14.5">
      <c r="A158" s="157"/>
      <c r="B158" s="157"/>
      <c r="C158" s="157"/>
      <c r="D158" s="157"/>
      <c r="E158" s="157"/>
      <c r="F158" s="157"/>
      <c r="G158" s="157"/>
      <c r="H158" s="157"/>
    </row>
    <row r="159" spans="1:8" ht="14.5">
      <c r="A159" s="157"/>
      <c r="B159" s="157"/>
      <c r="C159" s="157"/>
      <c r="D159" s="157"/>
      <c r="E159" s="157"/>
      <c r="F159" s="157"/>
      <c r="G159" s="157"/>
      <c r="H159" s="157"/>
    </row>
    <row r="160" spans="1:8" ht="14.5">
      <c r="A160" s="157"/>
      <c r="B160" s="157"/>
      <c r="C160" s="157"/>
      <c r="D160" s="157"/>
      <c r="E160" s="157"/>
      <c r="F160" s="157"/>
      <c r="G160" s="157"/>
      <c r="H160" s="157"/>
    </row>
    <row r="161" spans="1:8" ht="14.5">
      <c r="A161" s="157"/>
      <c r="B161" s="157"/>
      <c r="C161" s="157"/>
      <c r="D161" s="157"/>
      <c r="E161" s="157"/>
      <c r="F161" s="157"/>
      <c r="G161" s="157"/>
      <c r="H161" s="157"/>
    </row>
    <row r="162" spans="1:8" ht="14.5">
      <c r="A162" s="157"/>
      <c r="B162" s="157"/>
      <c r="C162" s="157"/>
      <c r="D162" s="157"/>
      <c r="E162" s="157"/>
      <c r="F162" s="157"/>
      <c r="G162" s="157"/>
      <c r="H162" s="157"/>
    </row>
    <row r="163" spans="1:8" ht="14.5">
      <c r="A163" s="157"/>
      <c r="B163" s="157"/>
      <c r="C163" s="157"/>
      <c r="D163" s="157"/>
      <c r="E163" s="157"/>
      <c r="F163" s="157"/>
      <c r="G163" s="157"/>
      <c r="H163" s="157"/>
    </row>
    <row r="164" spans="1:8" ht="14.5">
      <c r="A164" s="157"/>
      <c r="B164" s="157"/>
      <c r="C164" s="157"/>
      <c r="D164" s="157"/>
      <c r="E164" s="157"/>
      <c r="F164" s="157"/>
      <c r="G164" s="157"/>
      <c r="H164" s="157"/>
    </row>
    <row r="165" spans="1:8" ht="14.5">
      <c r="A165" s="157"/>
      <c r="B165" s="157"/>
      <c r="C165" s="157"/>
      <c r="D165" s="157"/>
      <c r="E165" s="157"/>
      <c r="F165" s="157"/>
      <c r="G165" s="157"/>
      <c r="H165" s="157"/>
    </row>
    <row r="166" spans="1:8" ht="14.5">
      <c r="A166" s="157"/>
      <c r="B166" s="157"/>
      <c r="C166" s="157"/>
      <c r="D166" s="157"/>
      <c r="E166" s="157"/>
      <c r="F166" s="157"/>
      <c r="G166" s="157"/>
      <c r="H166" s="157"/>
    </row>
    <row r="167" spans="1:8" ht="14.5">
      <c r="A167" s="157"/>
      <c r="B167" s="157"/>
      <c r="C167" s="157"/>
      <c r="D167" s="157"/>
      <c r="E167" s="157"/>
      <c r="F167" s="157"/>
      <c r="G167" s="157"/>
      <c r="H167" s="157"/>
    </row>
    <row r="168" spans="1:8" ht="14.5">
      <c r="A168" s="157"/>
      <c r="B168" s="157"/>
      <c r="C168" s="157"/>
      <c r="D168" s="157"/>
      <c r="E168" s="157"/>
      <c r="F168" s="157"/>
      <c r="G168" s="157"/>
      <c r="H168" s="157"/>
    </row>
    <row r="169" spans="1:8" ht="14.5">
      <c r="A169" s="157"/>
      <c r="B169" s="157"/>
      <c r="C169" s="157"/>
      <c r="D169" s="157"/>
      <c r="E169" s="157"/>
      <c r="F169" s="157"/>
      <c r="G169" s="157"/>
      <c r="H169" s="157"/>
    </row>
    <row r="170" spans="1:8" ht="14.5">
      <c r="A170" s="157"/>
      <c r="B170" s="157"/>
      <c r="C170" s="157"/>
      <c r="D170" s="157"/>
      <c r="E170" s="157"/>
      <c r="F170" s="157"/>
      <c r="G170" s="157"/>
      <c r="H170" s="157"/>
    </row>
    <row r="171" spans="1:8" ht="14.5">
      <c r="A171" s="157"/>
      <c r="B171" s="157"/>
      <c r="C171" s="157"/>
      <c r="D171" s="157"/>
      <c r="E171" s="157"/>
      <c r="F171" s="157"/>
      <c r="G171" s="157"/>
      <c r="H171" s="157"/>
    </row>
    <row r="172" spans="1:8" ht="14.5">
      <c r="A172" s="157"/>
      <c r="B172" s="157"/>
      <c r="C172" s="157"/>
      <c r="D172" s="157"/>
      <c r="E172" s="157"/>
      <c r="F172" s="157"/>
      <c r="G172" s="157"/>
      <c r="H172" s="157"/>
    </row>
    <row r="173" spans="1:8" ht="14.5">
      <c r="A173" s="157"/>
      <c r="B173" s="157"/>
      <c r="C173" s="157"/>
      <c r="D173" s="157"/>
      <c r="E173" s="157"/>
      <c r="F173" s="157"/>
      <c r="G173" s="157"/>
      <c r="H173" s="157"/>
    </row>
    <row r="174" spans="1:8" ht="14.5">
      <c r="A174" s="157"/>
      <c r="B174" s="157"/>
      <c r="C174" s="157"/>
      <c r="D174" s="157"/>
      <c r="E174" s="157"/>
      <c r="F174" s="157"/>
      <c r="G174" s="157"/>
      <c r="H174" s="157"/>
    </row>
    <row r="175" spans="1:8" ht="14.5">
      <c r="A175" s="157"/>
      <c r="B175" s="157"/>
      <c r="C175" s="157"/>
      <c r="D175" s="157"/>
      <c r="E175" s="157"/>
      <c r="F175" s="157"/>
      <c r="G175" s="157"/>
      <c r="H175" s="157"/>
    </row>
    <row r="176" spans="1:8" ht="14.5">
      <c r="A176" s="157"/>
      <c r="B176" s="157"/>
      <c r="C176" s="157"/>
      <c r="D176" s="157"/>
      <c r="E176" s="157"/>
      <c r="F176" s="157"/>
      <c r="G176" s="157"/>
      <c r="H176" s="157"/>
    </row>
    <row r="177" spans="1:8" ht="14.5">
      <c r="A177" s="157"/>
      <c r="B177" s="157"/>
      <c r="C177" s="157"/>
      <c r="D177" s="157"/>
      <c r="E177" s="157"/>
      <c r="F177" s="157"/>
      <c r="G177" s="157"/>
      <c r="H177" s="157"/>
    </row>
    <row r="178" spans="1:8" ht="14.5">
      <c r="A178" s="157"/>
      <c r="B178" s="157"/>
      <c r="C178" s="157"/>
      <c r="D178" s="157"/>
      <c r="E178" s="157"/>
      <c r="F178" s="157"/>
      <c r="G178" s="157"/>
      <c r="H178" s="157"/>
    </row>
    <row r="179" spans="1:8" ht="14.5">
      <c r="A179" s="157"/>
      <c r="B179" s="157"/>
      <c r="C179" s="157"/>
      <c r="D179" s="157"/>
      <c r="E179" s="157"/>
      <c r="F179" s="157"/>
      <c r="G179" s="157"/>
      <c r="H179" s="157"/>
    </row>
    <row r="180" spans="1:8" ht="14.5">
      <c r="A180" s="157"/>
      <c r="B180" s="157"/>
      <c r="C180" s="157"/>
      <c r="D180" s="157"/>
      <c r="E180" s="157"/>
      <c r="F180" s="157"/>
      <c r="G180" s="157"/>
      <c r="H180" s="157"/>
    </row>
    <row r="181" spans="1:8" ht="14.5">
      <c r="A181" s="157"/>
      <c r="B181" s="157"/>
      <c r="C181" s="157"/>
      <c r="D181" s="157"/>
      <c r="E181" s="157"/>
      <c r="F181" s="157"/>
      <c r="G181" s="157"/>
      <c r="H181" s="157"/>
    </row>
    <row r="182" spans="1:8" ht="14.5">
      <c r="A182" s="157"/>
      <c r="B182" s="157"/>
      <c r="C182" s="157"/>
      <c r="D182" s="157"/>
      <c r="E182" s="157"/>
      <c r="F182" s="157"/>
      <c r="G182" s="157"/>
      <c r="H182" s="157"/>
    </row>
    <row r="183" spans="1:8" ht="14.5">
      <c r="A183" s="157"/>
      <c r="B183" s="157"/>
      <c r="C183" s="157"/>
      <c r="D183" s="157"/>
      <c r="E183" s="157"/>
      <c r="F183" s="157"/>
      <c r="G183" s="157"/>
      <c r="H183" s="157"/>
    </row>
    <row r="184" spans="1:8" ht="14.5">
      <c r="A184" s="157"/>
      <c r="B184" s="157"/>
      <c r="C184" s="157"/>
      <c r="D184" s="157"/>
      <c r="E184" s="157"/>
      <c r="F184" s="157"/>
      <c r="G184" s="157"/>
      <c r="H184" s="157"/>
    </row>
    <row r="185" spans="1:8" ht="14.5">
      <c r="A185" s="157"/>
      <c r="B185" s="157"/>
      <c r="C185" s="157"/>
      <c r="D185" s="157"/>
      <c r="E185" s="157"/>
      <c r="F185" s="157"/>
      <c r="G185" s="157"/>
      <c r="H185" s="157"/>
    </row>
  </sheetData>
  <sortState ref="K7:L22">
    <sortCondition ref="L7:L22" customList="8,9,11,12,4,2,6,13,3,5,7,10,14,15,1,16,17,18,19"/>
  </sortState>
  <mergeCells count="30">
    <mergeCell ref="E32:G32"/>
    <mergeCell ref="C33:D33"/>
    <mergeCell ref="F33:G33"/>
    <mergeCell ref="B34:C34"/>
    <mergeCell ref="E34:F34"/>
    <mergeCell ref="A1:G1"/>
    <mergeCell ref="A4:A6"/>
    <mergeCell ref="B4:D4"/>
    <mergeCell ref="E4:G4"/>
    <mergeCell ref="B6:C6"/>
    <mergeCell ref="E6:F6"/>
    <mergeCell ref="C5:D5"/>
    <mergeCell ref="F5:G5"/>
    <mergeCell ref="A3:G3"/>
    <mergeCell ref="A26:G27"/>
    <mergeCell ref="A82:G83"/>
    <mergeCell ref="A57:G57"/>
    <mergeCell ref="A60:A62"/>
    <mergeCell ref="B62:C62"/>
    <mergeCell ref="B60:D60"/>
    <mergeCell ref="E60:G60"/>
    <mergeCell ref="E62:F62"/>
    <mergeCell ref="C61:D61"/>
    <mergeCell ref="F61:G61"/>
    <mergeCell ref="A29:G29"/>
    <mergeCell ref="A32:A34"/>
    <mergeCell ref="B32:D32"/>
    <mergeCell ref="A31:G31"/>
    <mergeCell ref="A59:G59"/>
    <mergeCell ref="A54:G55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80" zoomScaleNormal="80" workbookViewId="0">
      <selection sqref="A1:T1"/>
    </sheetView>
  </sheetViews>
  <sheetFormatPr baseColWidth="10" defaultColWidth="11" defaultRowHeight="14"/>
  <cols>
    <col min="1" max="1" width="24.83203125" style="78" customWidth="1"/>
    <col min="2" max="20" width="12.58203125" style="78" customWidth="1"/>
    <col min="21" max="16384" width="11" style="78"/>
  </cols>
  <sheetData>
    <row r="1" spans="1:22" ht="23.5">
      <c r="A1" s="1050">
        <v>2018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5" customHeight="1">
      <c r="A3" s="1259" t="s">
        <v>542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</row>
    <row r="4" spans="1:22" ht="14.25" customHeight="1">
      <c r="A4" s="1067" t="s">
        <v>22</v>
      </c>
      <c r="B4" s="1067" t="s">
        <v>27</v>
      </c>
      <c r="C4" s="1067" t="s">
        <v>428</v>
      </c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</row>
    <row r="5" spans="1:22" ht="28.5" customHeight="1">
      <c r="A5" s="1067"/>
      <c r="B5" s="1067"/>
      <c r="C5" s="1067" t="s">
        <v>35</v>
      </c>
      <c r="D5" s="1067"/>
      <c r="E5" s="1067"/>
      <c r="F5" s="1067"/>
      <c r="G5" s="1067"/>
      <c r="H5" s="1067"/>
      <c r="I5" s="1067"/>
      <c r="J5" s="1067"/>
      <c r="K5" s="1067"/>
      <c r="L5" s="1067" t="s">
        <v>429</v>
      </c>
      <c r="M5" s="1067"/>
      <c r="N5" s="1067"/>
      <c r="O5" s="1067"/>
      <c r="P5" s="1067"/>
      <c r="Q5" s="1067"/>
      <c r="R5" s="1067"/>
      <c r="S5" s="1067"/>
      <c r="T5" s="1067"/>
    </row>
    <row r="6" spans="1:22" ht="14.25" customHeight="1">
      <c r="A6" s="1067"/>
      <c r="B6" s="1067"/>
      <c r="C6" s="1067" t="s">
        <v>27</v>
      </c>
      <c r="D6" s="1093" t="s">
        <v>430</v>
      </c>
      <c r="E6" s="1093"/>
      <c r="F6" s="1093"/>
      <c r="G6" s="1093"/>
      <c r="H6" s="1093"/>
      <c r="I6" s="1093"/>
      <c r="J6" s="1067" t="s">
        <v>431</v>
      </c>
      <c r="K6" s="1067"/>
      <c r="L6" s="1067" t="s">
        <v>27</v>
      </c>
      <c r="M6" s="1093" t="s">
        <v>430</v>
      </c>
      <c r="N6" s="1093"/>
      <c r="O6" s="1093"/>
      <c r="P6" s="1093"/>
      <c r="Q6" s="1093"/>
      <c r="R6" s="1093"/>
      <c r="S6" s="1067" t="s">
        <v>431</v>
      </c>
      <c r="T6" s="1067"/>
    </row>
    <row r="7" spans="1:22" ht="14.25" customHeight="1">
      <c r="A7" s="1067"/>
      <c r="B7" s="1067"/>
      <c r="C7" s="1067"/>
      <c r="D7" s="1093" t="s">
        <v>27</v>
      </c>
      <c r="E7" s="1093"/>
      <c r="F7" s="1067" t="s">
        <v>63</v>
      </c>
      <c r="G7" s="1067"/>
      <c r="H7" s="1067"/>
      <c r="I7" s="1067"/>
      <c r="J7" s="1067"/>
      <c r="K7" s="1067"/>
      <c r="L7" s="1067"/>
      <c r="M7" s="1067" t="s">
        <v>27</v>
      </c>
      <c r="N7" s="1067"/>
      <c r="O7" s="1067" t="s">
        <v>63</v>
      </c>
      <c r="P7" s="1067"/>
      <c r="Q7" s="1067"/>
      <c r="R7" s="1067"/>
      <c r="S7" s="1067"/>
      <c r="T7" s="1067"/>
    </row>
    <row r="8" spans="1:22" ht="14.25" customHeight="1">
      <c r="A8" s="1067"/>
      <c r="B8" s="1067"/>
      <c r="C8" s="1067"/>
      <c r="D8" s="1093"/>
      <c r="E8" s="1093"/>
      <c r="F8" s="1067" t="s">
        <v>432</v>
      </c>
      <c r="G8" s="1067"/>
      <c r="H8" s="1067" t="s">
        <v>433</v>
      </c>
      <c r="I8" s="1067"/>
      <c r="J8" s="1067"/>
      <c r="K8" s="1067"/>
      <c r="L8" s="1067"/>
      <c r="M8" s="1067"/>
      <c r="N8" s="1067"/>
      <c r="O8" s="1067" t="s">
        <v>432</v>
      </c>
      <c r="P8" s="1067"/>
      <c r="Q8" s="1067" t="s">
        <v>433</v>
      </c>
      <c r="R8" s="1067"/>
      <c r="S8" s="1067"/>
      <c r="T8" s="1067"/>
    </row>
    <row r="9" spans="1:22" ht="14.25" customHeight="1" thickBot="1">
      <c r="A9" s="1260"/>
      <c r="B9" s="1257" t="s">
        <v>3</v>
      </c>
      <c r="C9" s="1257"/>
      <c r="D9" s="1257"/>
      <c r="E9" s="777" t="s">
        <v>43</v>
      </c>
      <c r="F9" s="777" t="s">
        <v>3</v>
      </c>
      <c r="G9" s="777" t="s">
        <v>43</v>
      </c>
      <c r="H9" s="777" t="s">
        <v>3</v>
      </c>
      <c r="I9" s="777" t="s">
        <v>43</v>
      </c>
      <c r="J9" s="777" t="s">
        <v>3</v>
      </c>
      <c r="K9" s="777" t="s">
        <v>43</v>
      </c>
      <c r="L9" s="1257" t="s">
        <v>3</v>
      </c>
      <c r="M9" s="1257"/>
      <c r="N9" s="777" t="s">
        <v>43</v>
      </c>
      <c r="O9" s="777" t="s">
        <v>3</v>
      </c>
      <c r="P9" s="777" t="s">
        <v>43</v>
      </c>
      <c r="Q9" s="777" t="s">
        <v>3</v>
      </c>
      <c r="R9" s="777" t="s">
        <v>43</v>
      </c>
      <c r="S9" s="777" t="s">
        <v>3</v>
      </c>
      <c r="T9" s="777" t="s">
        <v>43</v>
      </c>
    </row>
    <row r="10" spans="1:22" ht="14.25" customHeight="1">
      <c r="A10" s="226" t="s">
        <v>6</v>
      </c>
      <c r="B10" s="649">
        <v>469000</v>
      </c>
      <c r="C10" s="158">
        <v>281000</v>
      </c>
      <c r="D10" s="159">
        <v>154000</v>
      </c>
      <c r="E10" s="159">
        <v>54.56981704771016</v>
      </c>
      <c r="F10" s="159">
        <v>40000</v>
      </c>
      <c r="G10" s="159">
        <v>14.390560736839742</v>
      </c>
      <c r="H10" s="159">
        <v>113000</v>
      </c>
      <c r="I10" s="159">
        <v>40.179256310870414</v>
      </c>
      <c r="J10" s="159">
        <v>128000</v>
      </c>
      <c r="K10" s="159">
        <v>45.43018295228984</v>
      </c>
      <c r="L10" s="158">
        <v>187000</v>
      </c>
      <c r="M10" s="159">
        <v>142000</v>
      </c>
      <c r="N10" s="159">
        <v>76.029204547402784</v>
      </c>
      <c r="O10" s="159">
        <v>19000</v>
      </c>
      <c r="P10" s="159">
        <v>10.069096836880387</v>
      </c>
      <c r="Q10" s="159">
        <v>124000</v>
      </c>
      <c r="R10" s="159">
        <v>65.960107710522394</v>
      </c>
      <c r="S10" s="159">
        <v>45000</v>
      </c>
      <c r="T10" s="159">
        <v>23.970795452597223</v>
      </c>
    </row>
    <row r="11" spans="1:22" ht="14.25" customHeight="1">
      <c r="A11" s="228" t="s">
        <v>7</v>
      </c>
      <c r="B11" s="647">
        <v>545000</v>
      </c>
      <c r="C11" s="99">
        <v>326000</v>
      </c>
      <c r="D11" s="648">
        <v>180000</v>
      </c>
      <c r="E11" s="648">
        <v>55.39427856625521</v>
      </c>
      <c r="F11" s="648">
        <v>51000</v>
      </c>
      <c r="G11" s="648">
        <v>15.77429041853823</v>
      </c>
      <c r="H11" s="648">
        <v>129000</v>
      </c>
      <c r="I11" s="648">
        <v>39.619988147716981</v>
      </c>
      <c r="J11" s="648">
        <v>145000</v>
      </c>
      <c r="K11" s="648">
        <v>44.605721433745316</v>
      </c>
      <c r="L11" s="243">
        <v>220000</v>
      </c>
      <c r="M11" s="648">
        <v>169000</v>
      </c>
      <c r="N11" s="648">
        <v>76.917654059055977</v>
      </c>
      <c r="O11" s="648">
        <v>21000</v>
      </c>
      <c r="P11" s="648">
        <v>9.5547915102978465</v>
      </c>
      <c r="Q11" s="100">
        <v>148000</v>
      </c>
      <c r="R11" s="100">
        <v>67.36286254875813</v>
      </c>
      <c r="S11" s="100">
        <v>51000</v>
      </c>
      <c r="T11" s="100">
        <v>23.082345940944023</v>
      </c>
    </row>
    <row r="12" spans="1:22" ht="14.25" customHeight="1">
      <c r="A12" s="226" t="s">
        <v>8</v>
      </c>
      <c r="B12" s="649">
        <v>177000</v>
      </c>
      <c r="C12" s="158">
        <v>108000</v>
      </c>
      <c r="D12" s="650">
        <v>63000</v>
      </c>
      <c r="E12" s="650">
        <v>58.415808146228379</v>
      </c>
      <c r="F12" s="650">
        <v>25000</v>
      </c>
      <c r="G12" s="650">
        <v>23.349687693457327</v>
      </c>
      <c r="H12" s="650">
        <v>38000</v>
      </c>
      <c r="I12" s="650">
        <v>35.066120452771045</v>
      </c>
      <c r="J12" s="650">
        <v>45000</v>
      </c>
      <c r="K12" s="650">
        <v>41.584191853771571</v>
      </c>
      <c r="L12" s="651">
        <v>69000</v>
      </c>
      <c r="M12" s="650">
        <v>51000</v>
      </c>
      <c r="N12" s="650">
        <v>74.422146574284483</v>
      </c>
      <c r="O12" s="650">
        <v>16000</v>
      </c>
      <c r="P12" s="650">
        <v>23.819436187141545</v>
      </c>
      <c r="Q12" s="159">
        <v>35000</v>
      </c>
      <c r="R12" s="159">
        <v>50.60271038714292</v>
      </c>
      <c r="S12" s="159">
        <v>18000</v>
      </c>
      <c r="T12" s="159">
        <v>25.577853425715542</v>
      </c>
    </row>
    <row r="13" spans="1:22" ht="14.25" customHeight="1">
      <c r="A13" s="228" t="s">
        <v>9</v>
      </c>
      <c r="B13" s="647">
        <v>100000</v>
      </c>
      <c r="C13" s="99">
        <v>51000</v>
      </c>
      <c r="D13" s="648">
        <v>36000</v>
      </c>
      <c r="E13" s="648">
        <v>70.772875497971143</v>
      </c>
      <c r="F13" s="648">
        <v>12000</v>
      </c>
      <c r="G13" s="648">
        <v>22.924865023024811</v>
      </c>
      <c r="H13" s="648">
        <v>24000</v>
      </c>
      <c r="I13" s="648">
        <v>47.848010474946335</v>
      </c>
      <c r="J13" s="648">
        <v>15000</v>
      </c>
      <c r="K13" s="648">
        <v>29.227124502028758</v>
      </c>
      <c r="L13" s="243">
        <v>49000</v>
      </c>
      <c r="M13" s="648">
        <v>42000</v>
      </c>
      <c r="N13" s="648">
        <v>86.712886386250304</v>
      </c>
      <c r="O13" s="648">
        <v>13000</v>
      </c>
      <c r="P13" s="648">
        <v>26.790833681361057</v>
      </c>
      <c r="Q13" s="100">
        <v>29000</v>
      </c>
      <c r="R13" s="100">
        <v>59.922052704889254</v>
      </c>
      <c r="S13" s="100">
        <v>6000</v>
      </c>
      <c r="T13" s="100">
        <v>13.28711361374971</v>
      </c>
    </row>
    <row r="14" spans="1:22" ht="14.25" customHeight="1">
      <c r="A14" s="226" t="s">
        <v>10</v>
      </c>
      <c r="B14" s="649">
        <v>30000</v>
      </c>
      <c r="C14" s="158">
        <v>19000</v>
      </c>
      <c r="D14" s="650">
        <v>8000</v>
      </c>
      <c r="E14" s="650">
        <v>43.869024420119601</v>
      </c>
      <c r="F14" s="650">
        <v>2000</v>
      </c>
      <c r="G14" s="650">
        <v>12.110678241208401</v>
      </c>
      <c r="H14" s="650">
        <v>6000</v>
      </c>
      <c r="I14" s="650">
        <v>31.7583461789112</v>
      </c>
      <c r="J14" s="650">
        <v>11000</v>
      </c>
      <c r="K14" s="650">
        <v>56.130975579880392</v>
      </c>
      <c r="L14" s="651">
        <v>11000</v>
      </c>
      <c r="M14" s="650">
        <v>6000</v>
      </c>
      <c r="N14" s="650">
        <v>53.236625055061936</v>
      </c>
      <c r="O14" s="650">
        <v>1000</v>
      </c>
      <c r="P14" s="650">
        <v>5.9145518871388978</v>
      </c>
      <c r="Q14" s="159">
        <v>5000</v>
      </c>
      <c r="R14" s="159">
        <v>47.322073167923037</v>
      </c>
      <c r="S14" s="159">
        <v>5000</v>
      </c>
      <c r="T14" s="159">
        <v>46.763374944938072</v>
      </c>
    </row>
    <row r="15" spans="1:22" ht="14.25" customHeight="1">
      <c r="A15" s="228" t="s">
        <v>11</v>
      </c>
      <c r="B15" s="647">
        <v>89000</v>
      </c>
      <c r="C15" s="99">
        <v>50000</v>
      </c>
      <c r="D15" s="648">
        <v>29000</v>
      </c>
      <c r="E15" s="648">
        <v>58.649232943289128</v>
      </c>
      <c r="F15" s="648">
        <v>9000</v>
      </c>
      <c r="G15" s="648">
        <v>18.148664725234038</v>
      </c>
      <c r="H15" s="648">
        <v>20000</v>
      </c>
      <c r="I15" s="648">
        <v>40.500568218055101</v>
      </c>
      <c r="J15" s="648">
        <v>21000</v>
      </c>
      <c r="K15" s="648">
        <v>41.350767056710787</v>
      </c>
      <c r="L15" s="243">
        <v>39000</v>
      </c>
      <c r="M15" s="648">
        <v>26000</v>
      </c>
      <c r="N15" s="648">
        <v>68.402288669770797</v>
      </c>
      <c r="O15" s="648">
        <v>7000</v>
      </c>
      <c r="P15" s="648">
        <v>17.078738140699446</v>
      </c>
      <c r="Q15" s="100">
        <v>20000</v>
      </c>
      <c r="R15" s="100">
        <v>51.323550529071341</v>
      </c>
      <c r="S15" s="100">
        <v>12000</v>
      </c>
      <c r="T15" s="100">
        <v>31.597711330229206</v>
      </c>
    </row>
    <row r="16" spans="1:22" ht="14.25" customHeight="1">
      <c r="A16" s="226" t="s">
        <v>12</v>
      </c>
      <c r="B16" s="649">
        <v>262000</v>
      </c>
      <c r="C16" s="158">
        <v>154000</v>
      </c>
      <c r="D16" s="650">
        <v>81000</v>
      </c>
      <c r="E16" s="650">
        <v>52.81523481686424</v>
      </c>
      <c r="F16" s="650">
        <v>24000</v>
      </c>
      <c r="G16" s="650">
        <v>15.323197262549007</v>
      </c>
      <c r="H16" s="650">
        <v>58000</v>
      </c>
      <c r="I16" s="650">
        <v>37.492037554315232</v>
      </c>
      <c r="J16" s="650">
        <v>73000</v>
      </c>
      <c r="K16" s="650">
        <v>47.184765183136271</v>
      </c>
      <c r="L16" s="651">
        <v>109000</v>
      </c>
      <c r="M16" s="650">
        <v>79000</v>
      </c>
      <c r="N16" s="650">
        <v>72.374059266779156</v>
      </c>
      <c r="O16" s="650">
        <v>13000</v>
      </c>
      <c r="P16" s="650">
        <v>11.660846562206723</v>
      </c>
      <c r="Q16" s="159">
        <v>66000</v>
      </c>
      <c r="R16" s="159">
        <v>60.713212704572427</v>
      </c>
      <c r="S16" s="159">
        <v>30000</v>
      </c>
      <c r="T16" s="159">
        <v>27.625940733220851</v>
      </c>
    </row>
    <row r="17" spans="1:20" ht="14.25" customHeight="1">
      <c r="A17" s="228" t="s">
        <v>21</v>
      </c>
      <c r="B17" s="647">
        <v>61000</v>
      </c>
      <c r="C17" s="99">
        <v>34000</v>
      </c>
      <c r="D17" s="648">
        <v>24000</v>
      </c>
      <c r="E17" s="648">
        <v>69.583169313018601</v>
      </c>
      <c r="F17" s="648">
        <v>12000</v>
      </c>
      <c r="G17" s="648">
        <v>34.881791400646698</v>
      </c>
      <c r="H17" s="648">
        <v>12000</v>
      </c>
      <c r="I17" s="648">
        <v>34.701377912371903</v>
      </c>
      <c r="J17" s="648">
        <v>10000</v>
      </c>
      <c r="K17" s="648">
        <v>30.416830686981474</v>
      </c>
      <c r="L17" s="243">
        <v>28000</v>
      </c>
      <c r="M17" s="648">
        <v>23000</v>
      </c>
      <c r="N17" s="648">
        <v>81.80118863027117</v>
      </c>
      <c r="O17" s="648">
        <v>8000</v>
      </c>
      <c r="P17" s="648">
        <v>30.216234978593075</v>
      </c>
      <c r="Q17" s="100">
        <v>14000</v>
      </c>
      <c r="R17" s="100">
        <v>51.584953651678092</v>
      </c>
      <c r="S17" s="100">
        <v>5000</v>
      </c>
      <c r="T17" s="100">
        <v>18.198811369728833</v>
      </c>
    </row>
    <row r="18" spans="1:20" ht="14.25" customHeight="1">
      <c r="A18" s="226" t="s">
        <v>13</v>
      </c>
      <c r="B18" s="649">
        <v>316000</v>
      </c>
      <c r="C18" s="158">
        <v>189000</v>
      </c>
      <c r="D18" s="650">
        <v>105000</v>
      </c>
      <c r="E18" s="650">
        <v>55.640844329297757</v>
      </c>
      <c r="F18" s="650">
        <v>28000</v>
      </c>
      <c r="G18" s="650">
        <v>14.710560620988405</v>
      </c>
      <c r="H18" s="650">
        <v>77000</v>
      </c>
      <c r="I18" s="650">
        <v>40.930283708309354</v>
      </c>
      <c r="J18" s="650">
        <v>84000</v>
      </c>
      <c r="K18" s="650">
        <v>44.3591556707023</v>
      </c>
      <c r="L18" s="651">
        <v>127000</v>
      </c>
      <c r="M18" s="650">
        <v>95000</v>
      </c>
      <c r="N18" s="650">
        <v>74.613894104027963</v>
      </c>
      <c r="O18" s="650">
        <v>13000</v>
      </c>
      <c r="P18" s="650">
        <v>10.30379567263636</v>
      </c>
      <c r="Q18" s="159">
        <v>82000</v>
      </c>
      <c r="R18" s="159">
        <v>64.310098431391609</v>
      </c>
      <c r="S18" s="159">
        <v>32000</v>
      </c>
      <c r="T18" s="159">
        <v>25.386105895972033</v>
      </c>
    </row>
    <row r="19" spans="1:20" ht="14.25" customHeight="1">
      <c r="A19" s="228" t="s">
        <v>14</v>
      </c>
      <c r="B19" s="647">
        <v>728000</v>
      </c>
      <c r="C19" s="99">
        <v>433000</v>
      </c>
      <c r="D19" s="648">
        <v>215000</v>
      </c>
      <c r="E19" s="648">
        <v>49.585827976436285</v>
      </c>
      <c r="F19" s="648">
        <v>58000</v>
      </c>
      <c r="G19" s="648">
        <v>13.309936383687463</v>
      </c>
      <c r="H19" s="648">
        <v>157000</v>
      </c>
      <c r="I19" s="648">
        <v>36.27589159274882</v>
      </c>
      <c r="J19" s="648">
        <v>218000</v>
      </c>
      <c r="K19" s="648">
        <v>50.414172023563843</v>
      </c>
      <c r="L19" s="243">
        <v>294000</v>
      </c>
      <c r="M19" s="648">
        <v>199000</v>
      </c>
      <c r="N19" s="648">
        <v>67.575428297664743</v>
      </c>
      <c r="O19" s="648">
        <v>27000</v>
      </c>
      <c r="P19" s="648">
        <v>9.2300204431524424</v>
      </c>
      <c r="Q19" s="100">
        <v>172000</v>
      </c>
      <c r="R19" s="100">
        <v>58.34540785451231</v>
      </c>
      <c r="S19" s="100">
        <v>95000</v>
      </c>
      <c r="T19" s="100">
        <v>32.424571702335243</v>
      </c>
    </row>
    <row r="20" spans="1:20" ht="14.25" customHeight="1">
      <c r="A20" s="226" t="s">
        <v>15</v>
      </c>
      <c r="B20" s="649">
        <v>166000</v>
      </c>
      <c r="C20" s="158">
        <v>100000</v>
      </c>
      <c r="D20" s="650">
        <v>52000</v>
      </c>
      <c r="E20" s="650">
        <v>52.291423148081584</v>
      </c>
      <c r="F20" s="650">
        <v>14000</v>
      </c>
      <c r="G20" s="650">
        <v>13.994464081023745</v>
      </c>
      <c r="H20" s="650">
        <v>38000</v>
      </c>
      <c r="I20" s="650">
        <v>38.296959067057841</v>
      </c>
      <c r="J20" s="650">
        <v>48000</v>
      </c>
      <c r="K20" s="650">
        <v>47.708576851918551</v>
      </c>
      <c r="L20" s="651">
        <v>66000</v>
      </c>
      <c r="M20" s="650">
        <v>48000</v>
      </c>
      <c r="N20" s="650">
        <v>73.659106910544509</v>
      </c>
      <c r="O20" s="650">
        <v>9000</v>
      </c>
      <c r="P20" s="650">
        <v>13.636276780009535</v>
      </c>
      <c r="Q20" s="159">
        <v>40000</v>
      </c>
      <c r="R20" s="159">
        <v>60.022830130534985</v>
      </c>
      <c r="S20" s="159">
        <v>17000</v>
      </c>
      <c r="T20" s="159">
        <v>26.340893089455481</v>
      </c>
    </row>
    <row r="21" spans="1:20" ht="14.25" customHeight="1">
      <c r="A21" s="228" t="s">
        <v>16</v>
      </c>
      <c r="B21" s="647">
        <v>36000</v>
      </c>
      <c r="C21" s="99">
        <v>21000</v>
      </c>
      <c r="D21" s="648">
        <v>11000</v>
      </c>
      <c r="E21" s="648">
        <v>55.138850086175054</v>
      </c>
      <c r="F21" s="648">
        <v>3000</v>
      </c>
      <c r="G21" s="648">
        <v>16.615902576984144</v>
      </c>
      <c r="H21" s="648">
        <v>8000</v>
      </c>
      <c r="I21" s="648">
        <v>38.522947509190914</v>
      </c>
      <c r="J21" s="648">
        <v>9000</v>
      </c>
      <c r="K21" s="648">
        <v>44.861149913825024</v>
      </c>
      <c r="L21" s="243">
        <v>15000</v>
      </c>
      <c r="M21" s="648">
        <v>12000</v>
      </c>
      <c r="N21" s="648">
        <v>76.064546293417649</v>
      </c>
      <c r="O21" s="648">
        <v>2000</v>
      </c>
      <c r="P21" s="648">
        <v>13.633223725328003</v>
      </c>
      <c r="Q21" s="100">
        <v>10000</v>
      </c>
      <c r="R21" s="100">
        <v>62.431322568089655</v>
      </c>
      <c r="S21" s="100">
        <v>4000</v>
      </c>
      <c r="T21" s="100">
        <v>23.935453706582351</v>
      </c>
    </row>
    <row r="22" spans="1:20" ht="14.25" customHeight="1">
      <c r="A22" s="226" t="s">
        <v>17</v>
      </c>
      <c r="B22" s="649">
        <v>171000</v>
      </c>
      <c r="C22" s="158">
        <v>101000</v>
      </c>
      <c r="D22" s="650">
        <v>67000</v>
      </c>
      <c r="E22" s="650">
        <v>66.186717229286671</v>
      </c>
      <c r="F22" s="650">
        <v>24000</v>
      </c>
      <c r="G22" s="650">
        <v>23.547574668935276</v>
      </c>
      <c r="H22" s="650">
        <v>43000</v>
      </c>
      <c r="I22" s="650">
        <v>42.639142560351402</v>
      </c>
      <c r="J22" s="650">
        <v>34000</v>
      </c>
      <c r="K22" s="650">
        <v>33.813282770713329</v>
      </c>
      <c r="L22" s="651">
        <v>69000</v>
      </c>
      <c r="M22" s="650">
        <v>58000</v>
      </c>
      <c r="N22" s="650">
        <v>84.263714609251593</v>
      </c>
      <c r="O22" s="650">
        <v>17000</v>
      </c>
      <c r="P22" s="650">
        <v>25.200948085005987</v>
      </c>
      <c r="Q22" s="159">
        <v>41000</v>
      </c>
      <c r="R22" s="159">
        <v>59.062766524245603</v>
      </c>
      <c r="S22" s="159">
        <v>11000</v>
      </c>
      <c r="T22" s="159">
        <v>15.736285390748412</v>
      </c>
    </row>
    <row r="23" spans="1:20" ht="14.25" customHeight="1">
      <c r="A23" s="228" t="s">
        <v>18</v>
      </c>
      <c r="B23" s="647">
        <v>85000</v>
      </c>
      <c r="C23" s="99">
        <v>45000</v>
      </c>
      <c r="D23" s="648">
        <v>30000</v>
      </c>
      <c r="E23" s="648">
        <v>65.241259636872755</v>
      </c>
      <c r="F23" s="648">
        <v>13000</v>
      </c>
      <c r="G23" s="648">
        <v>28.125232283518354</v>
      </c>
      <c r="H23" s="648">
        <v>17000</v>
      </c>
      <c r="I23" s="648">
        <v>37.116027353354397</v>
      </c>
      <c r="J23" s="648">
        <v>16000</v>
      </c>
      <c r="K23" s="648">
        <v>34.758740363127174</v>
      </c>
      <c r="L23" s="243">
        <v>40000</v>
      </c>
      <c r="M23" s="648">
        <v>32000</v>
      </c>
      <c r="N23" s="648">
        <v>79.367213639271057</v>
      </c>
      <c r="O23" s="648">
        <v>12000</v>
      </c>
      <c r="P23" s="648">
        <v>28.858442363609282</v>
      </c>
      <c r="Q23" s="100">
        <v>20000</v>
      </c>
      <c r="R23" s="100">
        <v>50.508771275661793</v>
      </c>
      <c r="S23" s="100">
        <v>8000</v>
      </c>
      <c r="T23" s="100">
        <v>20.632786360728932</v>
      </c>
    </row>
    <row r="24" spans="1:20" ht="14.25" customHeight="1">
      <c r="A24" s="226" t="s">
        <v>19</v>
      </c>
      <c r="B24" s="649">
        <v>110000</v>
      </c>
      <c r="C24" s="158">
        <v>64000</v>
      </c>
      <c r="D24" s="650">
        <v>37000</v>
      </c>
      <c r="E24" s="650">
        <v>58.097742363795149</v>
      </c>
      <c r="F24" s="650">
        <v>10000</v>
      </c>
      <c r="G24" s="650">
        <v>15.314303069473297</v>
      </c>
      <c r="H24" s="650">
        <v>28000</v>
      </c>
      <c r="I24" s="650">
        <v>42.783439294321859</v>
      </c>
      <c r="J24" s="650">
        <v>27000</v>
      </c>
      <c r="K24" s="650">
        <v>41.902257636204745</v>
      </c>
      <c r="L24" s="651">
        <v>46000</v>
      </c>
      <c r="M24" s="650">
        <v>34000</v>
      </c>
      <c r="N24" s="650">
        <v>74.91640438444675</v>
      </c>
      <c r="O24" s="650">
        <v>5000</v>
      </c>
      <c r="P24" s="650">
        <v>10.639855786670626</v>
      </c>
      <c r="Q24" s="159">
        <v>29000</v>
      </c>
      <c r="R24" s="159">
        <v>64.276548597776113</v>
      </c>
      <c r="S24" s="159">
        <v>11000</v>
      </c>
      <c r="T24" s="159">
        <v>25.083595615553257</v>
      </c>
    </row>
    <row r="25" spans="1:20" ht="14.25" customHeight="1" thickBot="1">
      <c r="A25" s="230" t="s">
        <v>20</v>
      </c>
      <c r="B25" s="652">
        <v>83000</v>
      </c>
      <c r="C25" s="111">
        <v>44000</v>
      </c>
      <c r="D25" s="112">
        <v>29000</v>
      </c>
      <c r="E25" s="112">
        <v>65.947053653968894</v>
      </c>
      <c r="F25" s="112">
        <v>12000</v>
      </c>
      <c r="G25" s="112">
        <v>27.255314425574884</v>
      </c>
      <c r="H25" s="112">
        <v>17000</v>
      </c>
      <c r="I25" s="112">
        <v>38.691739228394013</v>
      </c>
      <c r="J25" s="112">
        <v>15000</v>
      </c>
      <c r="K25" s="112">
        <v>34.052946346031085</v>
      </c>
      <c r="L25" s="111">
        <v>40000</v>
      </c>
      <c r="M25" s="112">
        <v>34000</v>
      </c>
      <c r="N25" s="112">
        <v>84.622694333316431</v>
      </c>
      <c r="O25" s="112">
        <v>11000</v>
      </c>
      <c r="P25" s="112">
        <v>27.322841462205933</v>
      </c>
      <c r="Q25" s="112">
        <v>23000</v>
      </c>
      <c r="R25" s="112">
        <v>57.299852871110488</v>
      </c>
      <c r="S25" s="112">
        <v>6000</v>
      </c>
      <c r="T25" s="112">
        <v>15.377305666683563</v>
      </c>
    </row>
    <row r="26" spans="1:20" ht="14.25" customHeight="1">
      <c r="A26" s="232" t="s">
        <v>26</v>
      </c>
      <c r="B26" s="653">
        <v>2750000</v>
      </c>
      <c r="C26" s="122">
        <v>1636000</v>
      </c>
      <c r="D26" s="126">
        <v>874000</v>
      </c>
      <c r="E26" s="124">
        <v>53.380754584776149</v>
      </c>
      <c r="F26" s="124">
        <v>239000</v>
      </c>
      <c r="G26" s="124">
        <v>14.632624187189347</v>
      </c>
      <c r="H26" s="124">
        <v>634000</v>
      </c>
      <c r="I26" s="124">
        <v>38.748130397586799</v>
      </c>
      <c r="J26" s="124">
        <v>763000</v>
      </c>
      <c r="K26" s="124">
        <v>46.61924541522329</v>
      </c>
      <c r="L26" s="122">
        <v>1114000</v>
      </c>
      <c r="M26" s="126">
        <v>811000</v>
      </c>
      <c r="N26" s="124">
        <v>72.777598544873172</v>
      </c>
      <c r="O26" s="124">
        <v>116000</v>
      </c>
      <c r="P26" s="124">
        <v>10.41358124082344</v>
      </c>
      <c r="Q26" s="124">
        <v>695000</v>
      </c>
      <c r="R26" s="124">
        <v>62.364017304049725</v>
      </c>
      <c r="S26" s="124">
        <v>303000</v>
      </c>
      <c r="T26" s="124">
        <v>27.222401455126843</v>
      </c>
    </row>
    <row r="27" spans="1:20" ht="14.25" customHeight="1">
      <c r="A27" s="234" t="s">
        <v>25</v>
      </c>
      <c r="B27" s="654">
        <v>678000</v>
      </c>
      <c r="C27" s="134">
        <v>383000</v>
      </c>
      <c r="D27" s="138">
        <v>248000</v>
      </c>
      <c r="E27" s="136">
        <v>64.758044861102775</v>
      </c>
      <c r="F27" s="136">
        <v>97000</v>
      </c>
      <c r="G27" s="136">
        <v>25.375869623610853</v>
      </c>
      <c r="H27" s="136">
        <v>151000</v>
      </c>
      <c r="I27" s="136">
        <v>39.382175237491914</v>
      </c>
      <c r="J27" s="136">
        <v>135000</v>
      </c>
      <c r="K27" s="136">
        <v>35.241955138897438</v>
      </c>
      <c r="L27" s="134">
        <v>295000</v>
      </c>
      <c r="M27" s="138">
        <v>240000</v>
      </c>
      <c r="N27" s="136">
        <v>81.514762045296123</v>
      </c>
      <c r="O27" s="136">
        <v>78000</v>
      </c>
      <c r="P27" s="136">
        <v>26.391421946553191</v>
      </c>
      <c r="Q27" s="136">
        <v>162000</v>
      </c>
      <c r="R27" s="136">
        <v>55.123340098742936</v>
      </c>
      <c r="S27" s="136">
        <v>54000</v>
      </c>
      <c r="T27" s="136">
        <v>18.485237954703877</v>
      </c>
    </row>
    <row r="28" spans="1:20" ht="14.25" customHeight="1" thickBot="1">
      <c r="A28" s="236" t="s">
        <v>24</v>
      </c>
      <c r="B28" s="655">
        <v>3428000</v>
      </c>
      <c r="C28" s="146">
        <v>2019000</v>
      </c>
      <c r="D28" s="150">
        <v>1121000</v>
      </c>
      <c r="E28" s="148">
        <v>55.537814414791228</v>
      </c>
      <c r="F28" s="148">
        <v>337000</v>
      </c>
      <c r="G28" s="148">
        <v>16.66947326215017</v>
      </c>
      <c r="H28" s="148">
        <v>785000</v>
      </c>
      <c r="I28" s="148">
        <v>38.868341152641065</v>
      </c>
      <c r="J28" s="148">
        <v>898000</v>
      </c>
      <c r="K28" s="148">
        <v>44.462185585208644</v>
      </c>
      <c r="L28" s="146">
        <v>1409000</v>
      </c>
      <c r="M28" s="150">
        <v>1051000</v>
      </c>
      <c r="N28" s="148">
        <v>74.605747655734575</v>
      </c>
      <c r="O28" s="148">
        <v>194000</v>
      </c>
      <c r="P28" s="148">
        <v>13.756757235899004</v>
      </c>
      <c r="Q28" s="148">
        <v>857000</v>
      </c>
      <c r="R28" s="148">
        <v>60.848990419835566</v>
      </c>
      <c r="S28" s="148">
        <v>358000</v>
      </c>
      <c r="T28" s="148">
        <v>25.394252344265428</v>
      </c>
    </row>
    <row r="29" spans="1:20" ht="15" customHeight="1">
      <c r="A29" s="1235" t="s">
        <v>434</v>
      </c>
      <c r="B29" s="1235"/>
      <c r="C29" s="1235"/>
      <c r="D29" s="1235"/>
      <c r="E29" s="1235"/>
      <c r="F29" s="1235"/>
      <c r="G29" s="1235"/>
      <c r="H29" s="1235"/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5"/>
      <c r="T29" s="1235"/>
    </row>
    <row r="30" spans="1:20" ht="15" customHeight="1">
      <c r="A30" s="1081" t="s">
        <v>435</v>
      </c>
      <c r="B30" s="1081"/>
      <c r="C30" s="1081"/>
      <c r="D30" s="1081"/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081"/>
      <c r="S30" s="1081"/>
      <c r="T30" s="1081"/>
    </row>
    <row r="31" spans="1:20" ht="15" customHeight="1">
      <c r="A31" s="1066" t="s">
        <v>436</v>
      </c>
      <c r="B31" s="1066"/>
      <c r="C31" s="1066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066"/>
      <c r="P31" s="1066"/>
      <c r="Q31" s="1066"/>
      <c r="R31" s="1066"/>
      <c r="S31" s="1066"/>
      <c r="T31" s="1066"/>
    </row>
    <row r="32" spans="1:20" ht="15" customHeight="1">
      <c r="A32" s="1258"/>
      <c r="B32" s="1258"/>
      <c r="C32" s="1258"/>
      <c r="D32" s="1258"/>
      <c r="E32" s="1258"/>
      <c r="F32" s="1258"/>
      <c r="G32" s="1258"/>
      <c r="H32" s="1258"/>
      <c r="I32" s="1258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</row>
    <row r="33" spans="1:20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</row>
    <row r="34" spans="1:20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</row>
    <row r="35" spans="1:20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</row>
    <row r="36" spans="1:20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:20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1:20" ht="14.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ht="14.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</row>
  </sheetData>
  <mergeCells count="27">
    <mergeCell ref="A31:T31"/>
    <mergeCell ref="A1:T1"/>
    <mergeCell ref="A3:T3"/>
    <mergeCell ref="A4:A9"/>
    <mergeCell ref="B4:B8"/>
    <mergeCell ref="C4:T4"/>
    <mergeCell ref="C5:K5"/>
    <mergeCell ref="L5:T5"/>
    <mergeCell ref="C6:C8"/>
    <mergeCell ref="D6:I6"/>
    <mergeCell ref="J6:K8"/>
    <mergeCell ref="A32:I32"/>
    <mergeCell ref="L6:L8"/>
    <mergeCell ref="M6:R6"/>
    <mergeCell ref="S6:T8"/>
    <mergeCell ref="D7:E8"/>
    <mergeCell ref="F7:I7"/>
    <mergeCell ref="M7:N8"/>
    <mergeCell ref="O7:R7"/>
    <mergeCell ref="F8:G8"/>
    <mergeCell ref="H8:I8"/>
    <mergeCell ref="O8:P8"/>
    <mergeCell ref="Q8:R8"/>
    <mergeCell ref="B9:D9"/>
    <mergeCell ref="L9:M9"/>
    <mergeCell ref="A29:T29"/>
    <mergeCell ref="A30:T30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80" zoomScaleNormal="80" workbookViewId="0">
      <selection sqref="A1:T1"/>
    </sheetView>
  </sheetViews>
  <sheetFormatPr baseColWidth="10" defaultColWidth="11" defaultRowHeight="14"/>
  <cols>
    <col min="1" max="1" width="24.83203125" style="78" customWidth="1"/>
    <col min="2" max="18" width="12.58203125" style="78" customWidth="1"/>
    <col min="19" max="16384" width="11" style="78"/>
  </cols>
  <sheetData>
    <row r="1" spans="1:23" ht="23.5">
      <c r="A1" s="1050">
        <v>2018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57"/>
      <c r="V1" s="157"/>
      <c r="W1" s="157"/>
    </row>
    <row r="2" spans="1:23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3" ht="15" customHeight="1">
      <c r="A3" s="1200" t="s">
        <v>543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57"/>
      <c r="T3" s="157"/>
      <c r="U3" s="157"/>
      <c r="V3" s="157"/>
      <c r="W3" s="157"/>
    </row>
    <row r="4" spans="1:23" ht="14.25" customHeight="1">
      <c r="A4" s="1067" t="s">
        <v>22</v>
      </c>
      <c r="B4" s="1067" t="s">
        <v>27</v>
      </c>
      <c r="C4" s="1067" t="s">
        <v>428</v>
      </c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57"/>
      <c r="V4" s="157"/>
      <c r="W4" s="157"/>
    </row>
    <row r="5" spans="1:23" ht="28.5" customHeight="1">
      <c r="A5" s="1067"/>
      <c r="B5" s="1067"/>
      <c r="C5" s="1067" t="s">
        <v>35</v>
      </c>
      <c r="D5" s="1067"/>
      <c r="E5" s="1067"/>
      <c r="F5" s="1067"/>
      <c r="G5" s="1067"/>
      <c r="H5" s="1067"/>
      <c r="I5" s="1067"/>
      <c r="J5" s="1067"/>
      <c r="K5" s="1067"/>
      <c r="L5" s="1093" t="s">
        <v>429</v>
      </c>
      <c r="M5" s="1093"/>
      <c r="N5" s="1093"/>
      <c r="O5" s="1093"/>
      <c r="P5" s="1093"/>
      <c r="Q5" s="1093"/>
      <c r="R5" s="1093"/>
      <c r="S5" s="1093"/>
      <c r="T5" s="1093"/>
      <c r="U5" s="157"/>
      <c r="V5" s="157"/>
      <c r="W5" s="157"/>
    </row>
    <row r="6" spans="1:23" ht="14.25" customHeight="1">
      <c r="A6" s="1067"/>
      <c r="B6" s="1067"/>
      <c r="C6" s="1067" t="s">
        <v>27</v>
      </c>
      <c r="D6" s="1093" t="s">
        <v>430</v>
      </c>
      <c r="E6" s="1093"/>
      <c r="F6" s="1093"/>
      <c r="G6" s="1093"/>
      <c r="H6" s="1093"/>
      <c r="I6" s="1093"/>
      <c r="J6" s="1067" t="s">
        <v>431</v>
      </c>
      <c r="K6" s="1067"/>
      <c r="L6" s="1067" t="s">
        <v>27</v>
      </c>
      <c r="M6" s="1093" t="s">
        <v>430</v>
      </c>
      <c r="N6" s="1093"/>
      <c r="O6" s="1093"/>
      <c r="P6" s="1093"/>
      <c r="Q6" s="1093"/>
      <c r="R6" s="1093"/>
      <c r="S6" s="1067" t="s">
        <v>431</v>
      </c>
      <c r="T6" s="1067"/>
      <c r="U6" s="157"/>
      <c r="V6" s="157"/>
      <c r="W6" s="157"/>
    </row>
    <row r="7" spans="1:23" ht="14.25" customHeight="1">
      <c r="A7" s="1067"/>
      <c r="B7" s="1067"/>
      <c r="C7" s="1067"/>
      <c r="D7" s="1093" t="s">
        <v>27</v>
      </c>
      <c r="E7" s="1093"/>
      <c r="F7" s="1067" t="s">
        <v>63</v>
      </c>
      <c r="G7" s="1067"/>
      <c r="H7" s="1067"/>
      <c r="I7" s="1067"/>
      <c r="J7" s="1067"/>
      <c r="K7" s="1067"/>
      <c r="L7" s="1067"/>
      <c r="M7" s="1067" t="s">
        <v>27</v>
      </c>
      <c r="N7" s="1067"/>
      <c r="O7" s="1067" t="s">
        <v>63</v>
      </c>
      <c r="P7" s="1067"/>
      <c r="Q7" s="1067"/>
      <c r="R7" s="1067"/>
      <c r="S7" s="1067"/>
      <c r="T7" s="1067"/>
      <c r="U7" s="157"/>
      <c r="V7" s="157"/>
      <c r="W7" s="157"/>
    </row>
    <row r="8" spans="1:23" ht="14.25" customHeight="1">
      <c r="A8" s="1067"/>
      <c r="B8" s="1067"/>
      <c r="C8" s="1067"/>
      <c r="D8" s="1093"/>
      <c r="E8" s="1093"/>
      <c r="F8" s="1067" t="s">
        <v>432</v>
      </c>
      <c r="G8" s="1067"/>
      <c r="H8" s="1067" t="s">
        <v>433</v>
      </c>
      <c r="I8" s="1067"/>
      <c r="J8" s="1067"/>
      <c r="K8" s="1067"/>
      <c r="L8" s="1067"/>
      <c r="M8" s="1067"/>
      <c r="N8" s="1067"/>
      <c r="O8" s="1067" t="s">
        <v>432</v>
      </c>
      <c r="P8" s="1067"/>
      <c r="Q8" s="1067" t="s">
        <v>433</v>
      </c>
      <c r="R8" s="1067"/>
      <c r="S8" s="1067"/>
      <c r="T8" s="1067"/>
      <c r="U8" s="157"/>
      <c r="V8" s="157"/>
      <c r="W8" s="157"/>
    </row>
    <row r="9" spans="1:23" ht="14.25" customHeight="1" thickBot="1">
      <c r="A9" s="1260"/>
      <c r="B9" s="1257" t="s">
        <v>3</v>
      </c>
      <c r="C9" s="1257"/>
      <c r="D9" s="1257"/>
      <c r="E9" s="777" t="s">
        <v>43</v>
      </c>
      <c r="F9" s="777" t="s">
        <v>3</v>
      </c>
      <c r="G9" s="777" t="s">
        <v>43</v>
      </c>
      <c r="H9" s="777" t="s">
        <v>3</v>
      </c>
      <c r="I9" s="777" t="s">
        <v>43</v>
      </c>
      <c r="J9" s="777" t="s">
        <v>3</v>
      </c>
      <c r="K9" s="777" t="s">
        <v>43</v>
      </c>
      <c r="L9" s="1257" t="s">
        <v>3</v>
      </c>
      <c r="M9" s="1257"/>
      <c r="N9" s="777" t="s">
        <v>43</v>
      </c>
      <c r="O9" s="777" t="s">
        <v>3</v>
      </c>
      <c r="P9" s="777" t="s">
        <v>43</v>
      </c>
      <c r="Q9" s="777" t="s">
        <v>3</v>
      </c>
      <c r="R9" s="777" t="s">
        <v>43</v>
      </c>
      <c r="S9" s="777" t="s">
        <v>3</v>
      </c>
      <c r="T9" s="777" t="s">
        <v>43</v>
      </c>
      <c r="U9" s="157"/>
      <c r="V9" s="157"/>
      <c r="W9" s="157"/>
    </row>
    <row r="10" spans="1:23" ht="14.25" customHeight="1">
      <c r="A10" s="656" t="s">
        <v>6</v>
      </c>
      <c r="B10" s="659">
        <v>428000</v>
      </c>
      <c r="C10" s="651">
        <v>263000</v>
      </c>
      <c r="D10" s="650">
        <v>248000</v>
      </c>
      <c r="E10" s="650">
        <v>94.351356221879087</v>
      </c>
      <c r="F10" s="650">
        <v>200000</v>
      </c>
      <c r="G10" s="650">
        <v>76.249285636532576</v>
      </c>
      <c r="H10" s="650">
        <v>48000</v>
      </c>
      <c r="I10" s="650">
        <v>18.102070585346517</v>
      </c>
      <c r="J10" s="650">
        <v>15000</v>
      </c>
      <c r="K10" s="650">
        <v>5.6486437781209355</v>
      </c>
      <c r="L10" s="651">
        <v>165000</v>
      </c>
      <c r="M10" s="650">
        <v>158000</v>
      </c>
      <c r="N10" s="650">
        <v>95.684508248398572</v>
      </c>
      <c r="O10" s="650">
        <v>128000</v>
      </c>
      <c r="P10" s="650">
        <v>77.688722702996373</v>
      </c>
      <c r="Q10" s="650">
        <v>30000</v>
      </c>
      <c r="R10" s="650">
        <v>17.9957855454022</v>
      </c>
      <c r="S10" s="650">
        <v>7000</v>
      </c>
      <c r="T10" s="650">
        <v>4.3154917516013702</v>
      </c>
      <c r="U10" s="157"/>
      <c r="V10" s="157"/>
      <c r="W10" s="157"/>
    </row>
    <row r="11" spans="1:23" ht="14.25" customHeight="1">
      <c r="A11" s="657" t="s">
        <v>7</v>
      </c>
      <c r="B11" s="658">
        <v>499000</v>
      </c>
      <c r="C11" s="243">
        <v>300000</v>
      </c>
      <c r="D11" s="648">
        <v>286000</v>
      </c>
      <c r="E11" s="648">
        <v>95.247352040414683</v>
      </c>
      <c r="F11" s="648">
        <v>227000</v>
      </c>
      <c r="G11" s="648">
        <v>75.666030181895493</v>
      </c>
      <c r="H11" s="648">
        <v>59000</v>
      </c>
      <c r="I11" s="648">
        <v>19.581321858519189</v>
      </c>
      <c r="J11" s="648">
        <v>14000</v>
      </c>
      <c r="K11" s="648">
        <v>4.7526479595856284</v>
      </c>
      <c r="L11" s="243">
        <v>199000</v>
      </c>
      <c r="M11" s="648">
        <v>190000</v>
      </c>
      <c r="N11" s="648">
        <v>95.772825277232954</v>
      </c>
      <c r="O11" s="648">
        <v>152000</v>
      </c>
      <c r="P11" s="648">
        <v>76.732233681649163</v>
      </c>
      <c r="Q11" s="648">
        <v>38000</v>
      </c>
      <c r="R11" s="648">
        <v>19.040591595583798</v>
      </c>
      <c r="S11" s="648">
        <v>8000</v>
      </c>
      <c r="T11" s="648">
        <v>4.2271747227671002</v>
      </c>
      <c r="U11" s="157"/>
      <c r="V11" s="157"/>
      <c r="W11" s="157"/>
    </row>
    <row r="12" spans="1:23" ht="14.25" customHeight="1">
      <c r="A12" s="656" t="s">
        <v>8</v>
      </c>
      <c r="B12" s="659">
        <v>149000</v>
      </c>
      <c r="C12" s="651">
        <v>93000</v>
      </c>
      <c r="D12" s="650">
        <v>81000</v>
      </c>
      <c r="E12" s="650">
        <v>87.071413211988272</v>
      </c>
      <c r="F12" s="650">
        <v>59000</v>
      </c>
      <c r="G12" s="650">
        <v>63.491587993222012</v>
      </c>
      <c r="H12" s="650">
        <v>22000</v>
      </c>
      <c r="I12" s="650">
        <v>23.57982521876626</v>
      </c>
      <c r="J12" s="650">
        <v>12000</v>
      </c>
      <c r="K12" s="650">
        <v>12.928586788011767</v>
      </c>
      <c r="L12" s="651">
        <v>55000</v>
      </c>
      <c r="M12" s="650">
        <v>50000</v>
      </c>
      <c r="N12" s="650">
        <v>90.433318974125712</v>
      </c>
      <c r="O12" s="650">
        <v>37000</v>
      </c>
      <c r="P12" s="650">
        <v>66.942239402286035</v>
      </c>
      <c r="Q12" s="650">
        <v>13000</v>
      </c>
      <c r="R12" s="650">
        <v>23.491079571839673</v>
      </c>
      <c r="S12" s="650">
        <v>5000</v>
      </c>
      <c r="T12" s="650">
        <v>9.5666810258743027</v>
      </c>
      <c r="U12" s="157"/>
      <c r="V12" s="157"/>
      <c r="W12" s="157"/>
    </row>
    <row r="13" spans="1:23" ht="14.25" customHeight="1">
      <c r="A13" s="657" t="s">
        <v>9</v>
      </c>
      <c r="B13" s="658">
        <v>84000</v>
      </c>
      <c r="C13" s="243">
        <v>43000</v>
      </c>
      <c r="D13" s="648">
        <v>38000</v>
      </c>
      <c r="E13" s="648">
        <v>88.587466992884728</v>
      </c>
      <c r="F13" s="648">
        <v>32000</v>
      </c>
      <c r="G13" s="648">
        <v>72.865424760178982</v>
      </c>
      <c r="H13" s="648">
        <v>7000</v>
      </c>
      <c r="I13" s="648">
        <v>15.722042232705746</v>
      </c>
      <c r="J13" s="648">
        <v>5000</v>
      </c>
      <c r="K13" s="648">
        <v>11.41253300711525</v>
      </c>
      <c r="L13" s="243">
        <v>40000</v>
      </c>
      <c r="M13" s="648">
        <v>39000</v>
      </c>
      <c r="N13" s="648">
        <v>96.53808337408374</v>
      </c>
      <c r="O13" s="648">
        <v>33000</v>
      </c>
      <c r="P13" s="648">
        <v>81.694416428480608</v>
      </c>
      <c r="Q13" s="648">
        <v>6000</v>
      </c>
      <c r="R13" s="648">
        <v>14.843666945603124</v>
      </c>
      <c r="S13" s="648">
        <v>1000</v>
      </c>
      <c r="T13" s="648">
        <v>3.4619166259163006</v>
      </c>
      <c r="U13" s="157"/>
      <c r="V13" s="157"/>
      <c r="W13" s="157"/>
    </row>
    <row r="14" spans="1:23" ht="14.25" customHeight="1">
      <c r="A14" s="656" t="s">
        <v>10</v>
      </c>
      <c r="B14" s="659">
        <v>25000</v>
      </c>
      <c r="C14" s="651">
        <v>15000</v>
      </c>
      <c r="D14" s="650">
        <v>13000</v>
      </c>
      <c r="E14" s="650">
        <v>85.864227234444925</v>
      </c>
      <c r="F14" s="650">
        <v>9000</v>
      </c>
      <c r="G14" s="650">
        <v>61.058073663575172</v>
      </c>
      <c r="H14" s="650">
        <v>4000</v>
      </c>
      <c r="I14" s="650">
        <v>24.806153570869743</v>
      </c>
      <c r="J14" s="650">
        <v>2000</v>
      </c>
      <c r="K14" s="650">
        <v>14.135772765555046</v>
      </c>
      <c r="L14" s="651">
        <v>9000</v>
      </c>
      <c r="M14" s="650">
        <v>8000</v>
      </c>
      <c r="N14" s="650">
        <v>80.879609574235062</v>
      </c>
      <c r="O14" s="650">
        <v>5000</v>
      </c>
      <c r="P14" s="650">
        <v>55.277178507640642</v>
      </c>
      <c r="Q14" s="650">
        <v>2000</v>
      </c>
      <c r="R14" s="650">
        <v>25.602431066594406</v>
      </c>
      <c r="S14" s="650">
        <v>2000</v>
      </c>
      <c r="T14" s="650">
        <v>19.12039042576491</v>
      </c>
      <c r="U14" s="157"/>
      <c r="V14" s="157"/>
      <c r="W14" s="157"/>
    </row>
    <row r="15" spans="1:23" ht="14.25" customHeight="1">
      <c r="A15" s="657" t="s">
        <v>11</v>
      </c>
      <c r="B15" s="658">
        <v>77000</v>
      </c>
      <c r="C15" s="243">
        <v>44000</v>
      </c>
      <c r="D15" s="648">
        <v>38000</v>
      </c>
      <c r="E15" s="648">
        <v>86.832097624073384</v>
      </c>
      <c r="F15" s="648">
        <v>29000</v>
      </c>
      <c r="G15" s="648">
        <v>66.47914931496426</v>
      </c>
      <c r="H15" s="648">
        <v>9000</v>
      </c>
      <c r="I15" s="648">
        <v>20.352948309109141</v>
      </c>
      <c r="J15" s="648">
        <v>6000</v>
      </c>
      <c r="K15" s="648">
        <v>13.167902375926548</v>
      </c>
      <c r="L15" s="243">
        <v>33000</v>
      </c>
      <c r="M15" s="648">
        <v>30000</v>
      </c>
      <c r="N15" s="648">
        <v>89.24414475412253</v>
      </c>
      <c r="O15" s="648">
        <v>24000</v>
      </c>
      <c r="P15" s="648">
        <v>71.855225985614268</v>
      </c>
      <c r="Q15" s="648">
        <v>6000</v>
      </c>
      <c r="R15" s="648">
        <v>17.388918768508269</v>
      </c>
      <c r="S15" s="648">
        <v>4000</v>
      </c>
      <c r="T15" s="648">
        <v>10.755855245877456</v>
      </c>
      <c r="U15" s="157"/>
      <c r="V15" s="157"/>
      <c r="W15" s="157"/>
    </row>
    <row r="16" spans="1:23" ht="14.25" customHeight="1">
      <c r="A16" s="656" t="s">
        <v>12</v>
      </c>
      <c r="B16" s="659">
        <v>235000</v>
      </c>
      <c r="C16" s="651">
        <v>140000</v>
      </c>
      <c r="D16" s="650">
        <v>127000</v>
      </c>
      <c r="E16" s="650">
        <v>90.581301937568739</v>
      </c>
      <c r="F16" s="650">
        <v>99000</v>
      </c>
      <c r="G16" s="650">
        <v>70.764861240730198</v>
      </c>
      <c r="H16" s="650">
        <v>28000</v>
      </c>
      <c r="I16" s="650">
        <v>19.816440696838551</v>
      </c>
      <c r="J16" s="650">
        <v>13000</v>
      </c>
      <c r="K16" s="650">
        <v>9.4186980624315044</v>
      </c>
      <c r="L16" s="651">
        <v>95000</v>
      </c>
      <c r="M16" s="650">
        <v>89000</v>
      </c>
      <c r="N16" s="650">
        <v>93.394158715866169</v>
      </c>
      <c r="O16" s="650">
        <v>70000</v>
      </c>
      <c r="P16" s="650">
        <v>73.49933366160127</v>
      </c>
      <c r="Q16" s="650">
        <v>19000</v>
      </c>
      <c r="R16" s="650">
        <v>19.894825054264906</v>
      </c>
      <c r="S16" s="650">
        <v>6000</v>
      </c>
      <c r="T16" s="650">
        <v>6.605841284133696</v>
      </c>
      <c r="U16" s="157"/>
      <c r="V16" s="157"/>
      <c r="W16" s="157"/>
    </row>
    <row r="17" spans="1:23" ht="14.25" customHeight="1">
      <c r="A17" s="657" t="s">
        <v>21</v>
      </c>
      <c r="B17" s="658">
        <v>52000</v>
      </c>
      <c r="C17" s="243">
        <v>29000</v>
      </c>
      <c r="D17" s="648">
        <v>25000</v>
      </c>
      <c r="E17" s="648">
        <v>86.639494730987707</v>
      </c>
      <c r="F17" s="648">
        <v>21000</v>
      </c>
      <c r="G17" s="648">
        <v>72.139601124388236</v>
      </c>
      <c r="H17" s="648">
        <v>4000</v>
      </c>
      <c r="I17" s="648">
        <v>14.499893606599471</v>
      </c>
      <c r="J17" s="648">
        <v>4000</v>
      </c>
      <c r="K17" s="648">
        <v>13.360505269012322</v>
      </c>
      <c r="L17" s="243">
        <v>24000</v>
      </c>
      <c r="M17" s="648">
        <v>21000</v>
      </c>
      <c r="N17" s="648">
        <v>90.925624850124152</v>
      </c>
      <c r="O17" s="648">
        <v>20000</v>
      </c>
      <c r="P17" s="648">
        <v>82.761437231016757</v>
      </c>
      <c r="Q17" s="648">
        <v>2000</v>
      </c>
      <c r="R17" s="648">
        <v>8.1641876191074125</v>
      </c>
      <c r="S17" s="648">
        <v>2000</v>
      </c>
      <c r="T17" s="648">
        <v>9.0743751498758574</v>
      </c>
      <c r="U17" s="157"/>
      <c r="V17" s="157"/>
      <c r="W17" s="157"/>
    </row>
    <row r="18" spans="1:23" ht="14.25" customHeight="1">
      <c r="A18" s="656" t="s">
        <v>13</v>
      </c>
      <c r="B18" s="659">
        <v>282000</v>
      </c>
      <c r="C18" s="651">
        <v>174000</v>
      </c>
      <c r="D18" s="650">
        <v>156000</v>
      </c>
      <c r="E18" s="650">
        <v>89.664224455463511</v>
      </c>
      <c r="F18" s="650">
        <v>119000</v>
      </c>
      <c r="G18" s="650">
        <v>68.447343047249362</v>
      </c>
      <c r="H18" s="650">
        <v>37000</v>
      </c>
      <c r="I18" s="650">
        <v>21.216881408214153</v>
      </c>
      <c r="J18" s="650">
        <v>18000</v>
      </c>
      <c r="K18" s="650">
        <v>10.335775544536533</v>
      </c>
      <c r="L18" s="651">
        <v>109000</v>
      </c>
      <c r="M18" s="650">
        <v>100000</v>
      </c>
      <c r="N18" s="650">
        <v>92.56561871230889</v>
      </c>
      <c r="O18" s="650">
        <v>78000</v>
      </c>
      <c r="P18" s="650">
        <v>72.011545591666106</v>
      </c>
      <c r="Q18" s="650">
        <v>22000</v>
      </c>
      <c r="R18" s="650">
        <v>20.554073120642787</v>
      </c>
      <c r="S18" s="650">
        <v>8000</v>
      </c>
      <c r="T18" s="650">
        <v>7.4343812876911244</v>
      </c>
      <c r="U18" s="157"/>
      <c r="V18" s="157"/>
      <c r="W18" s="157"/>
    </row>
    <row r="19" spans="1:23" ht="14.25" customHeight="1">
      <c r="A19" s="657" t="s">
        <v>14</v>
      </c>
      <c r="B19" s="658">
        <v>650000</v>
      </c>
      <c r="C19" s="243">
        <v>393000</v>
      </c>
      <c r="D19" s="648">
        <v>347000</v>
      </c>
      <c r="E19" s="648">
        <v>88.108080187688785</v>
      </c>
      <c r="F19" s="648">
        <v>275000</v>
      </c>
      <c r="G19" s="648">
        <v>69.904994095222534</v>
      </c>
      <c r="H19" s="648">
        <v>72000</v>
      </c>
      <c r="I19" s="648">
        <v>18.203086092466254</v>
      </c>
      <c r="J19" s="648">
        <v>47000</v>
      </c>
      <c r="K19" s="648">
        <v>11.891919812311306</v>
      </c>
      <c r="L19" s="243">
        <v>256000</v>
      </c>
      <c r="M19" s="648">
        <v>233000</v>
      </c>
      <c r="N19" s="648">
        <v>90.908897451160811</v>
      </c>
      <c r="O19" s="648">
        <v>187000</v>
      </c>
      <c r="P19" s="648">
        <v>72.761017773380203</v>
      </c>
      <c r="Q19" s="648">
        <v>47000</v>
      </c>
      <c r="R19" s="648">
        <v>18.147879677780594</v>
      </c>
      <c r="S19" s="648">
        <v>23000</v>
      </c>
      <c r="T19" s="648">
        <v>9.0911025488392703</v>
      </c>
      <c r="U19" s="157"/>
      <c r="V19" s="157"/>
      <c r="W19" s="157"/>
    </row>
    <row r="20" spans="1:23" ht="14.25" customHeight="1">
      <c r="A20" s="656" t="s">
        <v>15</v>
      </c>
      <c r="B20" s="659">
        <v>148000</v>
      </c>
      <c r="C20" s="651">
        <v>91000</v>
      </c>
      <c r="D20" s="650">
        <v>83000</v>
      </c>
      <c r="E20" s="650">
        <v>91.009997992163704</v>
      </c>
      <c r="F20" s="650">
        <v>67000</v>
      </c>
      <c r="G20" s="650">
        <v>73.444698730014835</v>
      </c>
      <c r="H20" s="650">
        <v>16000</v>
      </c>
      <c r="I20" s="650">
        <v>17.565299262148866</v>
      </c>
      <c r="J20" s="650">
        <v>8000</v>
      </c>
      <c r="K20" s="650">
        <v>8.9900020078364502</v>
      </c>
      <c r="L20" s="651">
        <v>57000</v>
      </c>
      <c r="M20" s="650">
        <v>53000</v>
      </c>
      <c r="N20" s="650">
        <v>93.718217230599507</v>
      </c>
      <c r="O20" s="650">
        <v>43000</v>
      </c>
      <c r="P20" s="650">
        <v>75.342130938382496</v>
      </c>
      <c r="Q20" s="650">
        <v>10000</v>
      </c>
      <c r="R20" s="650">
        <v>18.376086292217003</v>
      </c>
      <c r="S20" s="650">
        <v>4000</v>
      </c>
      <c r="T20" s="650">
        <v>6.2817827694004453</v>
      </c>
      <c r="U20" s="157"/>
      <c r="V20" s="157"/>
      <c r="W20" s="157"/>
    </row>
    <row r="21" spans="1:23" ht="14.25" customHeight="1">
      <c r="A21" s="657" t="s">
        <v>16</v>
      </c>
      <c r="B21" s="658">
        <v>33000</v>
      </c>
      <c r="C21" s="243">
        <v>19000</v>
      </c>
      <c r="D21" s="648">
        <v>17000</v>
      </c>
      <c r="E21" s="648">
        <v>89.918617626234052</v>
      </c>
      <c r="F21" s="648">
        <v>12000</v>
      </c>
      <c r="G21" s="648">
        <v>64.228873209466471</v>
      </c>
      <c r="H21" s="648">
        <v>5000</v>
      </c>
      <c r="I21" s="648">
        <v>25.689744416767585</v>
      </c>
      <c r="J21" s="648">
        <v>2000</v>
      </c>
      <c r="K21" s="648">
        <v>10.081382373765969</v>
      </c>
      <c r="L21" s="243">
        <v>14000</v>
      </c>
      <c r="M21" s="648">
        <v>13000</v>
      </c>
      <c r="N21" s="648">
        <v>92.488306243528157</v>
      </c>
      <c r="O21" s="648">
        <v>10000</v>
      </c>
      <c r="P21" s="648">
        <v>72.340398815603237</v>
      </c>
      <c r="Q21" s="648">
        <v>3000</v>
      </c>
      <c r="R21" s="648">
        <v>20.147907427924913</v>
      </c>
      <c r="S21" s="648">
        <v>1000</v>
      </c>
      <c r="T21" s="648">
        <v>7.511693756471824</v>
      </c>
      <c r="U21" s="157"/>
      <c r="V21" s="157"/>
      <c r="W21" s="157"/>
    </row>
    <row r="22" spans="1:23" ht="14.25" customHeight="1">
      <c r="A22" s="656" t="s">
        <v>17</v>
      </c>
      <c r="B22" s="659">
        <v>148000</v>
      </c>
      <c r="C22" s="651">
        <v>90000</v>
      </c>
      <c r="D22" s="650">
        <v>80000</v>
      </c>
      <c r="E22" s="650">
        <v>89.521872691434524</v>
      </c>
      <c r="F22" s="650">
        <v>67000</v>
      </c>
      <c r="G22" s="650">
        <v>75.24718279852128</v>
      </c>
      <c r="H22" s="650">
        <v>13000</v>
      </c>
      <c r="I22" s="650">
        <v>14.274689892913237</v>
      </c>
      <c r="J22" s="650">
        <v>9000</v>
      </c>
      <c r="K22" s="650">
        <v>10.47812730856543</v>
      </c>
      <c r="L22" s="651">
        <v>59000</v>
      </c>
      <c r="M22" s="650">
        <v>54000</v>
      </c>
      <c r="N22" s="650">
        <v>91.292937234797563</v>
      </c>
      <c r="O22" s="650">
        <v>44000</v>
      </c>
      <c r="P22" s="650">
        <v>74.94208679677844</v>
      </c>
      <c r="Q22" s="650">
        <v>10000</v>
      </c>
      <c r="R22" s="650">
        <v>16.350850438019123</v>
      </c>
      <c r="S22" s="650">
        <v>5000</v>
      </c>
      <c r="T22" s="650">
        <v>8.7070627652025596</v>
      </c>
      <c r="U22" s="157"/>
      <c r="V22" s="157"/>
      <c r="W22" s="157"/>
    </row>
    <row r="23" spans="1:23" ht="14.25" customHeight="1">
      <c r="A23" s="657" t="s">
        <v>18</v>
      </c>
      <c r="B23" s="658">
        <v>69000</v>
      </c>
      <c r="C23" s="243">
        <v>38000</v>
      </c>
      <c r="D23" s="648">
        <v>32000</v>
      </c>
      <c r="E23" s="648">
        <v>84.973690021747842</v>
      </c>
      <c r="F23" s="648">
        <v>25000</v>
      </c>
      <c r="G23" s="648">
        <v>67.779132465044029</v>
      </c>
      <c r="H23" s="648">
        <v>6000</v>
      </c>
      <c r="I23" s="648">
        <v>17.194557556703817</v>
      </c>
      <c r="J23" s="648">
        <v>6000</v>
      </c>
      <c r="K23" s="648">
        <v>15.026309978252057</v>
      </c>
      <c r="L23" s="243">
        <v>31000</v>
      </c>
      <c r="M23" s="648">
        <v>29000</v>
      </c>
      <c r="N23" s="648">
        <v>91.286599203679941</v>
      </c>
      <c r="O23" s="648">
        <v>24000</v>
      </c>
      <c r="P23" s="648">
        <v>76.413408371793281</v>
      </c>
      <c r="Q23" s="648">
        <v>5000</v>
      </c>
      <c r="R23" s="648">
        <v>14.87319083188666</v>
      </c>
      <c r="S23" s="648">
        <v>3000</v>
      </c>
      <c r="T23" s="648">
        <v>8.7134007963200375</v>
      </c>
      <c r="U23" s="157"/>
      <c r="V23" s="157"/>
      <c r="W23" s="157"/>
    </row>
    <row r="24" spans="1:23" ht="14.25" customHeight="1">
      <c r="A24" s="656" t="s">
        <v>19</v>
      </c>
      <c r="B24" s="659">
        <v>97000</v>
      </c>
      <c r="C24" s="651">
        <v>58000</v>
      </c>
      <c r="D24" s="650">
        <v>52000</v>
      </c>
      <c r="E24" s="650">
        <v>89.771114401457012</v>
      </c>
      <c r="F24" s="650">
        <v>40000</v>
      </c>
      <c r="G24" s="650">
        <v>69.09838563906392</v>
      </c>
      <c r="H24" s="650">
        <v>12000</v>
      </c>
      <c r="I24" s="650">
        <v>20.672728762393092</v>
      </c>
      <c r="J24" s="650">
        <v>6000</v>
      </c>
      <c r="K24" s="650">
        <v>10.228885598542997</v>
      </c>
      <c r="L24" s="651">
        <v>39000</v>
      </c>
      <c r="M24" s="650">
        <v>36000</v>
      </c>
      <c r="N24" s="650">
        <v>92.995443464400054</v>
      </c>
      <c r="O24" s="650">
        <v>29000</v>
      </c>
      <c r="P24" s="650">
        <v>75.287858946079552</v>
      </c>
      <c r="Q24" s="650">
        <v>7000</v>
      </c>
      <c r="R24" s="650">
        <v>17.707584518320498</v>
      </c>
      <c r="S24" s="650">
        <v>3000</v>
      </c>
      <c r="T24" s="650">
        <v>7.0045565355999537</v>
      </c>
      <c r="U24" s="157"/>
      <c r="V24" s="157"/>
      <c r="W24" s="157"/>
    </row>
    <row r="25" spans="1:23" ht="14.25" customHeight="1" thickBot="1">
      <c r="A25" s="660" t="s">
        <v>20</v>
      </c>
      <c r="B25" s="661">
        <v>71000</v>
      </c>
      <c r="C25" s="245">
        <v>38000</v>
      </c>
      <c r="D25" s="662">
        <v>35000</v>
      </c>
      <c r="E25" s="662">
        <v>91.528272356460548</v>
      </c>
      <c r="F25" s="662">
        <v>28000</v>
      </c>
      <c r="G25" s="662">
        <v>72.657631258415819</v>
      </c>
      <c r="H25" s="662">
        <v>7000</v>
      </c>
      <c r="I25" s="662">
        <v>18.870641098044725</v>
      </c>
      <c r="J25" s="662">
        <v>3000</v>
      </c>
      <c r="K25" s="662">
        <v>8.4717276435394346</v>
      </c>
      <c r="L25" s="245">
        <v>33000</v>
      </c>
      <c r="M25" s="662">
        <v>30000</v>
      </c>
      <c r="N25" s="662">
        <v>93.242576845210266</v>
      </c>
      <c r="O25" s="662">
        <v>25000</v>
      </c>
      <c r="P25" s="662">
        <v>76.004115525904908</v>
      </c>
      <c r="Q25" s="662">
        <v>6000</v>
      </c>
      <c r="R25" s="662">
        <v>17.238461319305365</v>
      </c>
      <c r="S25" s="662">
        <v>2000</v>
      </c>
      <c r="T25" s="662">
        <v>6.7574231547897909</v>
      </c>
      <c r="U25" s="157"/>
      <c r="V25" s="157"/>
      <c r="W25" s="157"/>
    </row>
    <row r="26" spans="1:23" ht="14.25" customHeight="1">
      <c r="A26" s="663" t="s">
        <v>26</v>
      </c>
      <c r="B26" s="664">
        <v>2474000</v>
      </c>
      <c r="C26" s="248">
        <v>1499000</v>
      </c>
      <c r="D26" s="665">
        <v>1368000</v>
      </c>
      <c r="E26" s="666">
        <v>91.249676843994735</v>
      </c>
      <c r="F26" s="666">
        <v>1079000</v>
      </c>
      <c r="G26" s="666">
        <v>72.005508644271572</v>
      </c>
      <c r="H26" s="666">
        <v>288000</v>
      </c>
      <c r="I26" s="666">
        <v>19.244168199723159</v>
      </c>
      <c r="J26" s="666">
        <v>131000</v>
      </c>
      <c r="K26" s="666">
        <v>8.7503231560046721</v>
      </c>
      <c r="L26" s="248">
        <v>976000</v>
      </c>
      <c r="M26" s="665">
        <v>910000</v>
      </c>
      <c r="N26" s="666">
        <v>93.249890362283978</v>
      </c>
      <c r="O26" s="666">
        <v>726000</v>
      </c>
      <c r="P26" s="666">
        <v>74.438702017702667</v>
      </c>
      <c r="Q26" s="666">
        <v>184000</v>
      </c>
      <c r="R26" s="666">
        <v>18.811188344581282</v>
      </c>
      <c r="S26" s="666">
        <v>66000</v>
      </c>
      <c r="T26" s="666">
        <v>6.7501096377163909</v>
      </c>
      <c r="U26" s="157"/>
      <c r="V26" s="157"/>
      <c r="W26" s="157"/>
    </row>
    <row r="27" spans="1:23" ht="14.25" customHeight="1">
      <c r="A27" s="667" t="s">
        <v>25</v>
      </c>
      <c r="B27" s="668">
        <v>573000</v>
      </c>
      <c r="C27" s="249">
        <v>331000</v>
      </c>
      <c r="D27" s="669">
        <v>292000</v>
      </c>
      <c r="E27" s="670">
        <v>88.174672638495281</v>
      </c>
      <c r="F27" s="670">
        <v>232000</v>
      </c>
      <c r="G27" s="670">
        <v>70.204079826475734</v>
      </c>
      <c r="H27" s="670">
        <v>59000</v>
      </c>
      <c r="I27" s="670">
        <v>17.970592812019529</v>
      </c>
      <c r="J27" s="670">
        <v>39000</v>
      </c>
      <c r="K27" s="670">
        <v>11.82532736150486</v>
      </c>
      <c r="L27" s="249">
        <v>242000</v>
      </c>
      <c r="M27" s="669">
        <v>223000</v>
      </c>
      <c r="N27" s="670">
        <v>92.19405009880839</v>
      </c>
      <c r="O27" s="670">
        <v>182000</v>
      </c>
      <c r="P27" s="670">
        <v>75.333084691777003</v>
      </c>
      <c r="Q27" s="670">
        <v>41000</v>
      </c>
      <c r="R27" s="670">
        <v>16.86096540703139</v>
      </c>
      <c r="S27" s="670">
        <v>19000</v>
      </c>
      <c r="T27" s="670">
        <v>7.8059499011916822</v>
      </c>
      <c r="U27" s="157"/>
      <c r="V27" s="157"/>
      <c r="W27" s="157"/>
    </row>
    <row r="28" spans="1:23" ht="14.25" customHeight="1" thickBot="1">
      <c r="A28" s="671" t="s">
        <v>24</v>
      </c>
      <c r="B28" s="672">
        <v>3047000</v>
      </c>
      <c r="C28" s="250">
        <v>1829000</v>
      </c>
      <c r="D28" s="673">
        <v>1659000</v>
      </c>
      <c r="E28" s="674">
        <v>90.693925376782545</v>
      </c>
      <c r="F28" s="674">
        <v>1311000</v>
      </c>
      <c r="G28" s="674">
        <v>71.679932924154514</v>
      </c>
      <c r="H28" s="674">
        <v>348000</v>
      </c>
      <c r="I28" s="674">
        <v>19.013992452628028</v>
      </c>
      <c r="J28" s="674">
        <v>170000</v>
      </c>
      <c r="K28" s="674">
        <v>9.3060746232171088</v>
      </c>
      <c r="L28" s="250">
        <v>1218000</v>
      </c>
      <c r="M28" s="673">
        <v>1133000</v>
      </c>
      <c r="N28" s="674">
        <v>93.040148772464903</v>
      </c>
      <c r="O28" s="674">
        <v>909000</v>
      </c>
      <c r="P28" s="674">
        <v>74.616370222313705</v>
      </c>
      <c r="Q28" s="674">
        <v>224000</v>
      </c>
      <c r="R28" s="674">
        <v>18.423778550151187</v>
      </c>
      <c r="S28" s="674">
        <v>85000</v>
      </c>
      <c r="T28" s="674">
        <v>6.9598512275358235</v>
      </c>
      <c r="U28" s="157"/>
      <c r="V28" s="157"/>
      <c r="W28" s="157"/>
    </row>
    <row r="29" spans="1:23" ht="15" customHeight="1">
      <c r="A29" s="1235" t="s">
        <v>434</v>
      </c>
      <c r="B29" s="1235"/>
      <c r="C29" s="1235"/>
      <c r="D29" s="1235"/>
      <c r="E29" s="1235"/>
      <c r="F29" s="1235"/>
      <c r="G29" s="1235"/>
      <c r="H29" s="1235"/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5"/>
      <c r="T29" s="1235"/>
      <c r="U29" s="157"/>
      <c r="V29" s="157"/>
      <c r="W29" s="157"/>
    </row>
    <row r="30" spans="1:23" ht="15" customHeight="1">
      <c r="A30" s="1081" t="s">
        <v>435</v>
      </c>
      <c r="B30" s="1081"/>
      <c r="C30" s="1081"/>
      <c r="D30" s="1081"/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081"/>
      <c r="S30" s="1081"/>
      <c r="T30" s="1081"/>
      <c r="U30" s="157"/>
      <c r="V30" s="157"/>
      <c r="W30" s="157"/>
    </row>
    <row r="31" spans="1:23" ht="15" customHeight="1">
      <c r="A31" s="1066" t="s">
        <v>436</v>
      </c>
      <c r="B31" s="1066"/>
      <c r="C31" s="1066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066"/>
      <c r="P31" s="1066"/>
      <c r="Q31" s="1066"/>
      <c r="R31" s="1066"/>
      <c r="S31" s="1066"/>
      <c r="T31" s="1066"/>
      <c r="U31" s="157"/>
      <c r="V31" s="157"/>
      <c r="W31" s="157"/>
    </row>
    <row r="32" spans="1:23" ht="14.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</row>
    <row r="33" spans="1:23" ht="14.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</row>
    <row r="34" spans="1:23" ht="14.5">
      <c r="A34" s="157"/>
      <c r="B34" s="157"/>
      <c r="C34" s="157"/>
      <c r="D34" s="157"/>
      <c r="E34" s="675"/>
      <c r="F34" s="157"/>
      <c r="G34" s="675"/>
      <c r="H34" s="157"/>
      <c r="I34" s="675"/>
      <c r="J34" s="157"/>
      <c r="K34" s="675"/>
      <c r="L34" s="157"/>
      <c r="M34" s="157"/>
      <c r="N34" s="675"/>
      <c r="O34" s="157"/>
      <c r="P34" s="675"/>
      <c r="Q34" s="157"/>
      <c r="R34" s="675"/>
      <c r="S34" s="157"/>
      <c r="T34" s="675"/>
      <c r="U34" s="157"/>
      <c r="V34" s="157"/>
      <c r="W34" s="157"/>
    </row>
    <row r="35" spans="1:23" ht="14.5">
      <c r="A35" s="157"/>
      <c r="B35" s="157"/>
      <c r="C35" s="157"/>
      <c r="D35" s="157"/>
      <c r="E35" s="675"/>
      <c r="F35" s="157"/>
      <c r="G35" s="675"/>
      <c r="H35" s="157"/>
      <c r="I35" s="675"/>
      <c r="J35" s="157"/>
      <c r="K35" s="675"/>
      <c r="L35" s="157"/>
      <c r="M35" s="157"/>
      <c r="N35" s="675"/>
      <c r="O35" s="157"/>
      <c r="P35" s="675"/>
      <c r="Q35" s="157"/>
      <c r="R35" s="675"/>
      <c r="S35" s="157"/>
      <c r="T35" s="675"/>
      <c r="U35" s="157"/>
      <c r="V35" s="157"/>
      <c r="W35" s="157"/>
    </row>
    <row r="36" spans="1:23" ht="14.5">
      <c r="A36" s="157"/>
      <c r="B36" s="157"/>
      <c r="C36" s="157"/>
      <c r="D36" s="157"/>
      <c r="E36" s="675"/>
      <c r="F36" s="157"/>
      <c r="G36" s="675"/>
      <c r="H36" s="157"/>
      <c r="I36" s="675"/>
      <c r="J36" s="157"/>
      <c r="K36" s="675"/>
      <c r="L36" s="157"/>
      <c r="M36" s="157"/>
      <c r="N36" s="675"/>
      <c r="O36" s="157"/>
      <c r="P36" s="675"/>
      <c r="Q36" s="157"/>
      <c r="R36" s="675"/>
      <c r="S36" s="157"/>
      <c r="T36" s="675"/>
      <c r="U36" s="157"/>
      <c r="V36" s="157"/>
      <c r="W36" s="157"/>
    </row>
    <row r="37" spans="1:23" ht="14.5">
      <c r="A37" s="157"/>
      <c r="B37" s="157"/>
      <c r="C37" s="157"/>
      <c r="D37" s="157"/>
      <c r="E37" s="675"/>
      <c r="F37" s="157"/>
      <c r="G37" s="675"/>
      <c r="H37" s="157"/>
      <c r="I37" s="675"/>
      <c r="J37" s="157"/>
      <c r="K37" s="675"/>
      <c r="L37" s="157"/>
      <c r="M37" s="157"/>
      <c r="N37" s="675"/>
      <c r="O37" s="157"/>
      <c r="P37" s="675"/>
      <c r="Q37" s="157"/>
      <c r="R37" s="675"/>
      <c r="S37" s="157"/>
      <c r="T37" s="675"/>
      <c r="U37" s="157"/>
      <c r="V37" s="157"/>
      <c r="W37" s="157"/>
    </row>
    <row r="38" spans="1:23" ht="14.5">
      <c r="A38" s="157"/>
      <c r="B38" s="157"/>
      <c r="C38" s="157"/>
      <c r="D38" s="157"/>
      <c r="E38" s="675"/>
      <c r="F38" s="157"/>
      <c r="G38" s="675"/>
      <c r="H38" s="157"/>
      <c r="I38" s="675"/>
      <c r="J38" s="157"/>
      <c r="K38" s="675"/>
      <c r="L38" s="157"/>
      <c r="M38" s="157"/>
      <c r="N38" s="675"/>
      <c r="O38" s="157"/>
      <c r="P38" s="675"/>
      <c r="Q38" s="157"/>
      <c r="R38" s="675"/>
      <c r="S38" s="157"/>
      <c r="T38" s="675"/>
      <c r="U38" s="157"/>
      <c r="V38" s="157"/>
      <c r="W38" s="157"/>
    </row>
    <row r="39" spans="1:23" ht="14.5">
      <c r="A39" s="157"/>
      <c r="B39" s="157"/>
      <c r="C39" s="157"/>
      <c r="D39" s="157"/>
      <c r="E39" s="675"/>
      <c r="F39" s="157"/>
      <c r="G39" s="675"/>
      <c r="H39" s="157"/>
      <c r="I39" s="675"/>
      <c r="J39" s="157"/>
      <c r="K39" s="675"/>
      <c r="L39" s="157"/>
      <c r="M39" s="157"/>
      <c r="N39" s="675"/>
      <c r="O39" s="157"/>
      <c r="P39" s="675"/>
      <c r="Q39" s="157"/>
      <c r="R39" s="675"/>
      <c r="S39" s="157"/>
      <c r="T39" s="675"/>
      <c r="U39" s="157"/>
      <c r="V39" s="157"/>
      <c r="W39" s="157"/>
    </row>
    <row r="40" spans="1:23" ht="14.5">
      <c r="A40" s="157"/>
      <c r="B40" s="157"/>
      <c r="C40" s="157"/>
      <c r="D40" s="157"/>
      <c r="E40" s="675"/>
      <c r="F40" s="157"/>
      <c r="G40" s="675"/>
      <c r="H40" s="157"/>
      <c r="I40" s="675"/>
      <c r="J40" s="157"/>
      <c r="K40" s="675"/>
      <c r="L40" s="157"/>
      <c r="M40" s="157"/>
      <c r="N40" s="675"/>
      <c r="O40" s="157"/>
      <c r="P40" s="675"/>
      <c r="Q40" s="157"/>
      <c r="R40" s="675"/>
      <c r="S40" s="157"/>
      <c r="T40" s="675"/>
      <c r="U40" s="157"/>
      <c r="V40" s="157"/>
      <c r="W40" s="157"/>
    </row>
    <row r="41" spans="1:23" ht="14.5">
      <c r="A41" s="157"/>
      <c r="B41" s="157"/>
      <c r="C41" s="157"/>
      <c r="D41" s="157"/>
      <c r="E41" s="675"/>
      <c r="F41" s="157"/>
      <c r="G41" s="675"/>
      <c r="H41" s="157"/>
      <c r="I41" s="675"/>
      <c r="J41" s="157"/>
      <c r="K41" s="675"/>
      <c r="L41" s="157"/>
      <c r="M41" s="157"/>
      <c r="N41" s="675"/>
      <c r="O41" s="157"/>
      <c r="P41" s="675"/>
      <c r="Q41" s="157"/>
      <c r="R41" s="675"/>
      <c r="S41" s="157"/>
      <c r="T41" s="675"/>
      <c r="U41" s="157"/>
      <c r="V41" s="157"/>
      <c r="W41" s="157"/>
    </row>
    <row r="42" spans="1:23" ht="14.5">
      <c r="A42" s="157"/>
      <c r="B42" s="157"/>
      <c r="C42" s="157"/>
      <c r="D42" s="157"/>
      <c r="E42" s="675"/>
      <c r="F42" s="157"/>
      <c r="G42" s="675"/>
      <c r="H42" s="157"/>
      <c r="I42" s="675"/>
      <c r="J42" s="157"/>
      <c r="K42" s="675"/>
      <c r="L42" s="157"/>
      <c r="M42" s="157"/>
      <c r="N42" s="675"/>
      <c r="O42" s="157"/>
      <c r="P42" s="675"/>
      <c r="Q42" s="157"/>
      <c r="R42" s="675"/>
      <c r="S42" s="157"/>
      <c r="T42" s="675"/>
      <c r="U42" s="157"/>
      <c r="V42" s="157"/>
      <c r="W42" s="157"/>
    </row>
    <row r="43" spans="1:23" ht="14.5">
      <c r="A43" s="157"/>
      <c r="B43" s="157"/>
      <c r="C43" s="157"/>
      <c r="D43" s="157"/>
      <c r="E43" s="675"/>
      <c r="F43" s="157"/>
      <c r="G43" s="675"/>
      <c r="H43" s="157"/>
      <c r="I43" s="675"/>
      <c r="J43" s="157"/>
      <c r="K43" s="675"/>
      <c r="L43" s="157"/>
      <c r="M43" s="157"/>
      <c r="N43" s="675"/>
      <c r="O43" s="157"/>
      <c r="P43" s="675"/>
      <c r="Q43" s="157"/>
      <c r="R43" s="675"/>
      <c r="S43" s="157"/>
      <c r="T43" s="675"/>
      <c r="U43" s="157"/>
      <c r="V43" s="157"/>
      <c r="W43" s="157"/>
    </row>
    <row r="44" spans="1:23" ht="14.5">
      <c r="A44" s="157"/>
      <c r="B44" s="157"/>
      <c r="C44" s="157"/>
      <c r="D44" s="157"/>
      <c r="E44" s="675"/>
      <c r="F44" s="157"/>
      <c r="G44" s="675"/>
      <c r="H44" s="157"/>
      <c r="I44" s="675"/>
      <c r="J44" s="157"/>
      <c r="K44" s="675"/>
      <c r="L44" s="157"/>
      <c r="M44" s="157"/>
      <c r="N44" s="675"/>
      <c r="O44" s="157"/>
      <c r="P44" s="675"/>
      <c r="Q44" s="157"/>
      <c r="R44" s="675"/>
      <c r="S44" s="157"/>
      <c r="T44" s="675"/>
      <c r="U44" s="157"/>
      <c r="V44" s="157"/>
      <c r="W44" s="157"/>
    </row>
    <row r="45" spans="1:23">
      <c r="E45" s="75"/>
      <c r="G45" s="75"/>
      <c r="I45" s="75"/>
      <c r="K45" s="75"/>
      <c r="N45" s="75"/>
      <c r="P45" s="75"/>
      <c r="R45" s="75"/>
      <c r="T45" s="75"/>
    </row>
    <row r="46" spans="1:23">
      <c r="E46" s="75"/>
      <c r="G46" s="75"/>
      <c r="I46" s="75"/>
      <c r="K46" s="75"/>
      <c r="N46" s="75"/>
      <c r="P46" s="75"/>
      <c r="R46" s="75"/>
      <c r="T46" s="75"/>
    </row>
    <row r="47" spans="1:23">
      <c r="E47" s="75"/>
      <c r="G47" s="75"/>
      <c r="I47" s="75"/>
      <c r="K47" s="75"/>
      <c r="N47" s="75"/>
      <c r="P47" s="75"/>
      <c r="R47" s="75"/>
      <c r="T47" s="75"/>
    </row>
    <row r="48" spans="1:23">
      <c r="E48" s="75"/>
      <c r="G48" s="75"/>
      <c r="I48" s="75"/>
      <c r="K48" s="75"/>
      <c r="N48" s="75"/>
      <c r="P48" s="75"/>
      <c r="R48" s="75"/>
      <c r="T48" s="75"/>
    </row>
    <row r="49" spans="5:20">
      <c r="E49" s="75"/>
      <c r="G49" s="75"/>
      <c r="I49" s="75"/>
      <c r="K49" s="75"/>
      <c r="N49" s="75"/>
      <c r="P49" s="75"/>
      <c r="R49" s="75"/>
      <c r="T49" s="75"/>
    </row>
    <row r="50" spans="5:20">
      <c r="E50" s="75"/>
      <c r="G50" s="75"/>
      <c r="I50" s="75"/>
      <c r="K50" s="75"/>
      <c r="N50" s="75"/>
      <c r="P50" s="75"/>
      <c r="R50" s="75"/>
      <c r="T50" s="75"/>
    </row>
    <row r="51" spans="5:20">
      <c r="E51" s="75"/>
      <c r="G51" s="75"/>
      <c r="I51" s="75"/>
      <c r="K51" s="75"/>
      <c r="N51" s="75"/>
      <c r="P51" s="75"/>
      <c r="R51" s="75"/>
      <c r="T51" s="75"/>
    </row>
    <row r="52" spans="5:20">
      <c r="E52" s="75"/>
      <c r="G52" s="75"/>
      <c r="I52" s="75"/>
      <c r="K52" s="75"/>
      <c r="N52" s="75"/>
      <c r="P52" s="75"/>
      <c r="R52" s="75"/>
      <c r="T52" s="75"/>
    </row>
  </sheetData>
  <mergeCells count="26">
    <mergeCell ref="A1:T1"/>
    <mergeCell ref="A3:R3"/>
    <mergeCell ref="A4:A9"/>
    <mergeCell ref="B4:B8"/>
    <mergeCell ref="C4:T4"/>
    <mergeCell ref="C5:K5"/>
    <mergeCell ref="L5:T5"/>
    <mergeCell ref="C6:C8"/>
    <mergeCell ref="D6:I6"/>
    <mergeCell ref="J6:K8"/>
    <mergeCell ref="S6:T8"/>
    <mergeCell ref="D7:E8"/>
    <mergeCell ref="F7:I7"/>
    <mergeCell ref="M7:N8"/>
    <mergeCell ref="O7:R7"/>
    <mergeCell ref="F8:G8"/>
    <mergeCell ref="L6:L8"/>
    <mergeCell ref="M6:R6"/>
    <mergeCell ref="H8:I8"/>
    <mergeCell ref="O8:P8"/>
    <mergeCell ref="Q8:R8"/>
    <mergeCell ref="B9:D9"/>
    <mergeCell ref="L9:M9"/>
    <mergeCell ref="A29:T29"/>
    <mergeCell ref="A30:T30"/>
    <mergeCell ref="A31:T31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0" zoomScaleNormal="80" workbookViewId="0">
      <selection sqref="A1:E1"/>
    </sheetView>
  </sheetViews>
  <sheetFormatPr baseColWidth="10" defaultColWidth="11" defaultRowHeight="14"/>
  <cols>
    <col min="1" max="1" width="24.83203125" style="78" customWidth="1"/>
    <col min="2" max="5" width="14.58203125" style="78" customWidth="1"/>
    <col min="6" max="16384" width="11" style="78"/>
  </cols>
  <sheetData>
    <row r="1" spans="1:22" ht="23.5">
      <c r="A1" s="1050">
        <v>2018</v>
      </c>
      <c r="B1" s="1050"/>
      <c r="C1" s="1050"/>
      <c r="D1" s="1050"/>
      <c r="E1" s="105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30" customHeight="1">
      <c r="A3" s="1084" t="s">
        <v>596</v>
      </c>
      <c r="B3" s="1084"/>
      <c r="C3" s="1084"/>
      <c r="D3" s="1084"/>
      <c r="E3" s="1084"/>
    </row>
    <row r="4" spans="1:22" ht="21.75" customHeight="1">
      <c r="A4" s="1093" t="s">
        <v>22</v>
      </c>
      <c r="B4" s="1067" t="s">
        <v>428</v>
      </c>
      <c r="C4" s="1067"/>
      <c r="D4" s="1067"/>
      <c r="E4" s="1067"/>
    </row>
    <row r="5" spans="1:22" ht="57.75" customHeight="1">
      <c r="A5" s="1093"/>
      <c r="B5" s="1067" t="s">
        <v>35</v>
      </c>
      <c r="C5" s="1067"/>
      <c r="D5" s="1067" t="s">
        <v>429</v>
      </c>
      <c r="E5" s="1067"/>
    </row>
    <row r="6" spans="1:22" ht="15" thickBot="1">
      <c r="A6" s="1172"/>
      <c r="B6" s="777" t="s">
        <v>99</v>
      </c>
      <c r="C6" s="777" t="s">
        <v>172</v>
      </c>
      <c r="D6" s="777" t="s">
        <v>99</v>
      </c>
      <c r="E6" s="777" t="s">
        <v>172</v>
      </c>
    </row>
    <row r="7" spans="1:22" ht="14.25" customHeight="1">
      <c r="A7" s="226" t="s">
        <v>6</v>
      </c>
      <c r="B7" s="164">
        <v>21.0079771099028</v>
      </c>
      <c r="C7" s="676">
        <v>9.592338880479474</v>
      </c>
      <c r="D7" s="164">
        <v>20.186782685604388</v>
      </c>
      <c r="E7" s="811">
        <v>8.7850033851817582</v>
      </c>
    </row>
    <row r="8" spans="1:22" ht="14.25" customHeight="1">
      <c r="A8" s="228" t="s">
        <v>7</v>
      </c>
      <c r="B8" s="169">
        <v>21.222305955399037</v>
      </c>
      <c r="C8" s="677">
        <v>9.4366447226339343</v>
      </c>
      <c r="D8" s="169">
        <v>21.107979146061393</v>
      </c>
      <c r="E8" s="812">
        <v>8.4233926922885214</v>
      </c>
    </row>
    <row r="9" spans="1:22" ht="14.25" customHeight="1">
      <c r="A9" s="226" t="s">
        <v>8</v>
      </c>
      <c r="B9" s="164">
        <v>26.964337601801759</v>
      </c>
      <c r="C9" s="676">
        <v>7.9541101986263874</v>
      </c>
      <c r="D9" s="164">
        <v>27.276309498713246</v>
      </c>
      <c r="E9" s="811">
        <v>7.4172597636899651</v>
      </c>
    </row>
    <row r="10" spans="1:22" ht="14.25" customHeight="1">
      <c r="A10" s="228" t="s">
        <v>9</v>
      </c>
      <c r="B10" s="169">
        <v>28.86994473461969</v>
      </c>
      <c r="C10" s="677">
        <v>7.0251946224196997</v>
      </c>
      <c r="D10" s="169">
        <v>28.633132116972334</v>
      </c>
      <c r="E10" s="812">
        <v>7.2092922105166393</v>
      </c>
    </row>
    <row r="11" spans="1:22" ht="14.25" customHeight="1">
      <c r="A11" s="226" t="s">
        <v>10</v>
      </c>
      <c r="B11" s="164">
        <v>23.367242209254037</v>
      </c>
      <c r="C11" s="676">
        <v>7.9200323396285768</v>
      </c>
      <c r="D11" s="164">
        <v>22.497613487255578</v>
      </c>
      <c r="E11" s="811">
        <v>8.149490700806707</v>
      </c>
    </row>
    <row r="12" spans="1:22" ht="14.25" customHeight="1">
      <c r="A12" s="228" t="s">
        <v>11</v>
      </c>
      <c r="B12" s="169">
        <v>26.203783918393942</v>
      </c>
      <c r="C12" s="677">
        <v>6.8460430182443988</v>
      </c>
      <c r="D12" s="169">
        <v>25.297214934004536</v>
      </c>
      <c r="E12" s="812">
        <v>7.8567479279904244</v>
      </c>
    </row>
    <row r="13" spans="1:22">
      <c r="A13" s="226" t="s">
        <v>12</v>
      </c>
      <c r="B13" s="164">
        <v>22.930479543827126</v>
      </c>
      <c r="C13" s="676">
        <v>9.034299408671064</v>
      </c>
      <c r="D13" s="164">
        <v>22.656302715087261</v>
      </c>
      <c r="E13" s="811">
        <v>8.5170174097613245</v>
      </c>
    </row>
    <row r="14" spans="1:22">
      <c r="A14" s="228" t="s">
        <v>21</v>
      </c>
      <c r="B14" s="169">
        <v>29.012275774727915</v>
      </c>
      <c r="C14" s="677">
        <v>7.5923171236969189</v>
      </c>
      <c r="D14" s="169">
        <v>29.105326280454189</v>
      </c>
      <c r="E14" s="812">
        <v>7.587380351902981</v>
      </c>
    </row>
    <row r="15" spans="1:22">
      <c r="A15" s="226" t="s">
        <v>13</v>
      </c>
      <c r="B15" s="164">
        <v>21.964126784284637</v>
      </c>
      <c r="C15" s="676">
        <v>9.2092435309014835</v>
      </c>
      <c r="D15" s="164">
        <v>21.462915717322407</v>
      </c>
      <c r="E15" s="811">
        <v>8.3867321538324031</v>
      </c>
    </row>
    <row r="16" spans="1:22">
      <c r="A16" s="228" t="s">
        <v>14</v>
      </c>
      <c r="B16" s="169">
        <v>22.120814699890236</v>
      </c>
      <c r="C16" s="677">
        <v>8.8280809637580688</v>
      </c>
      <c r="D16" s="169">
        <v>21.339618661565968</v>
      </c>
      <c r="E16" s="812">
        <v>8.6635348027136967</v>
      </c>
    </row>
    <row r="17" spans="1:5">
      <c r="A17" s="226" t="s">
        <v>15</v>
      </c>
      <c r="B17" s="164">
        <v>21.520240515415153</v>
      </c>
      <c r="C17" s="676">
        <v>8.9636048128917025</v>
      </c>
      <c r="D17" s="164">
        <v>20.382265360093367</v>
      </c>
      <c r="E17" s="811">
        <v>7.8245293869932713</v>
      </c>
    </row>
    <row r="18" spans="1:5">
      <c r="A18" s="228" t="s">
        <v>16</v>
      </c>
      <c r="B18" s="169">
        <v>23.114554325797229</v>
      </c>
      <c r="C18" s="677">
        <v>8.9588790244345891</v>
      </c>
      <c r="D18" s="169">
        <v>22.485027077172006</v>
      </c>
      <c r="E18" s="812">
        <v>8.4344109639232254</v>
      </c>
    </row>
    <row r="19" spans="1:5">
      <c r="A19" s="226" t="s">
        <v>17</v>
      </c>
      <c r="B19" s="164">
        <v>29.043318110435667</v>
      </c>
      <c r="C19" s="676">
        <v>6.9939769292733951</v>
      </c>
      <c r="D19" s="164">
        <v>29.535383809930689</v>
      </c>
      <c r="E19" s="811">
        <v>6.3322803812104871</v>
      </c>
    </row>
    <row r="20" spans="1:5">
      <c r="A20" s="228" t="s">
        <v>18</v>
      </c>
      <c r="B20" s="169">
        <v>30.188910379787082</v>
      </c>
      <c r="C20" s="677">
        <v>6.8749390535837875</v>
      </c>
      <c r="D20" s="169">
        <v>30.180274840797011</v>
      </c>
      <c r="E20" s="812">
        <v>6.1347211627205631</v>
      </c>
    </row>
    <row r="21" spans="1:5">
      <c r="A21" s="226" t="s">
        <v>19</v>
      </c>
      <c r="B21" s="164">
        <v>23.631764201618349</v>
      </c>
      <c r="C21" s="676">
        <v>9.041618059074235</v>
      </c>
      <c r="D21" s="164">
        <v>23.178483482618091</v>
      </c>
      <c r="E21" s="811">
        <v>7.6885143472159729</v>
      </c>
    </row>
    <row r="22" spans="1:5" ht="14.5" thickBot="1">
      <c r="A22" s="230" t="s">
        <v>20</v>
      </c>
      <c r="B22" s="176">
        <v>29.451890111799319</v>
      </c>
      <c r="C22" s="678">
        <v>6.7721540105592632</v>
      </c>
      <c r="D22" s="176">
        <v>30.49365462510584</v>
      </c>
      <c r="E22" s="813">
        <v>5.6485984679052805</v>
      </c>
    </row>
    <row r="23" spans="1:5">
      <c r="A23" s="232" t="s">
        <v>26</v>
      </c>
      <c r="B23" s="182">
        <v>21.977584827250393</v>
      </c>
      <c r="C23" s="679">
        <v>9.1756461472532056</v>
      </c>
      <c r="D23" s="180">
        <v>21.385523711645341</v>
      </c>
      <c r="E23" s="446">
        <v>8.5372872019184776</v>
      </c>
    </row>
    <row r="24" spans="1:5">
      <c r="A24" s="234" t="s">
        <v>25</v>
      </c>
      <c r="B24" s="188">
        <v>28.663308507738893</v>
      </c>
      <c r="C24" s="680">
        <v>7.3392995849164588</v>
      </c>
      <c r="D24" s="186">
        <v>29.063485132281595</v>
      </c>
      <c r="E24" s="448">
        <v>6.8365337428058783</v>
      </c>
    </row>
    <row r="25" spans="1:5" ht="14.5" thickBot="1">
      <c r="A25" s="236" t="s">
        <v>24</v>
      </c>
      <c r="B25" s="193">
        <v>23.26191140606727</v>
      </c>
      <c r="C25" s="681">
        <v>9.2360017843544746</v>
      </c>
      <c r="D25" s="191">
        <v>22.840879663447488</v>
      </c>
      <c r="E25" s="450">
        <v>8.7741185113406228</v>
      </c>
    </row>
    <row r="26" spans="1:5" ht="14.25" customHeight="1">
      <c r="A26" s="1235" t="s">
        <v>437</v>
      </c>
      <c r="B26" s="1235"/>
      <c r="C26" s="1235"/>
      <c r="D26" s="1235"/>
      <c r="E26" s="1235"/>
    </row>
    <row r="27" spans="1:5" ht="27.75" customHeight="1">
      <c r="A27" s="1066" t="s">
        <v>436</v>
      </c>
      <c r="B27" s="1066"/>
      <c r="C27" s="1066"/>
      <c r="D27" s="1066"/>
      <c r="E27" s="1066"/>
    </row>
    <row r="28" spans="1:5" ht="14.5">
      <c r="A28" s="157"/>
      <c r="B28" s="157"/>
      <c r="C28" s="157"/>
      <c r="D28" s="157"/>
      <c r="E28" s="157"/>
    </row>
    <row r="29" spans="1:5" ht="14.5">
      <c r="A29" s="157"/>
      <c r="B29" s="157"/>
      <c r="C29" s="157"/>
      <c r="D29" s="157"/>
      <c r="E29" s="157"/>
    </row>
    <row r="30" spans="1:5" ht="14.5">
      <c r="A30" s="157"/>
      <c r="B30" s="157"/>
      <c r="C30" s="157"/>
      <c r="D30" s="157"/>
      <c r="E30" s="157"/>
    </row>
    <row r="31" spans="1:5" ht="14.5">
      <c r="A31" s="157"/>
      <c r="B31" s="157"/>
      <c r="C31" s="157"/>
      <c r="D31" s="157"/>
      <c r="E31" s="157"/>
    </row>
  </sheetData>
  <mergeCells count="8">
    <mergeCell ref="A27:E27"/>
    <mergeCell ref="A1:E1"/>
    <mergeCell ref="A4:A6"/>
    <mergeCell ref="B4:E4"/>
    <mergeCell ref="B5:C5"/>
    <mergeCell ref="D5:E5"/>
    <mergeCell ref="A26:E26"/>
    <mergeCell ref="A3:E3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80" zoomScaleNormal="80" workbookViewId="0">
      <selection sqref="A1:U1"/>
    </sheetView>
  </sheetViews>
  <sheetFormatPr baseColWidth="10" defaultColWidth="11" defaultRowHeight="14.5"/>
  <cols>
    <col min="1" max="1" width="23.83203125" style="974" customWidth="1"/>
    <col min="2" max="3" width="10.08203125" style="974" customWidth="1"/>
    <col min="4" max="4" width="11.33203125" style="974" customWidth="1"/>
    <col min="5" max="5" width="10.08203125" style="974" customWidth="1"/>
    <col min="6" max="6" width="11.33203125" style="974" customWidth="1"/>
    <col min="7" max="7" width="10.08203125" style="974" customWidth="1"/>
    <col min="8" max="8" width="11.08203125" style="974" customWidth="1"/>
    <col min="9" max="21" width="10.08203125" style="974" customWidth="1"/>
    <col min="22" max="16384" width="11" style="974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</row>
    <row r="2" spans="1:22" s="982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s="982" customFormat="1" ht="29.15" customHeight="1">
      <c r="A3" s="1074" t="s">
        <v>574</v>
      </c>
      <c r="B3" s="1074"/>
      <c r="C3" s="1074"/>
      <c r="D3" s="1074"/>
      <c r="E3" s="1074"/>
      <c r="F3" s="1074"/>
      <c r="G3" s="1074"/>
      <c r="H3" s="1074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</row>
    <row r="4" spans="1:22" s="982" customFormat="1" ht="70.5" customHeight="1">
      <c r="A4" s="1041" t="s">
        <v>5</v>
      </c>
      <c r="B4" s="983" t="s">
        <v>102</v>
      </c>
      <c r="C4" s="1059" t="s">
        <v>563</v>
      </c>
      <c r="D4" s="1060"/>
      <c r="E4" s="1059" t="s">
        <v>44</v>
      </c>
      <c r="F4" s="1060"/>
      <c r="G4" s="1059" t="s">
        <v>562</v>
      </c>
      <c r="H4" s="1061"/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</row>
    <row r="5" spans="1:22" s="982" customFormat="1" ht="29">
      <c r="A5" s="1041"/>
      <c r="B5" s="1062" t="s">
        <v>3</v>
      </c>
      <c r="C5" s="1064" t="s">
        <v>3</v>
      </c>
      <c r="D5" s="984" t="s">
        <v>45</v>
      </c>
      <c r="E5" s="1064" t="s">
        <v>3</v>
      </c>
      <c r="F5" s="984" t="s">
        <v>45</v>
      </c>
      <c r="G5" s="1064" t="s">
        <v>3</v>
      </c>
      <c r="H5" s="985" t="s">
        <v>45</v>
      </c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</row>
    <row r="6" spans="1:22" s="982" customFormat="1" ht="15" thickBot="1">
      <c r="A6" s="1073"/>
      <c r="B6" s="1063"/>
      <c r="C6" s="1065"/>
      <c r="D6" s="986" t="s">
        <v>43</v>
      </c>
      <c r="E6" s="1065"/>
      <c r="F6" s="986" t="s">
        <v>43</v>
      </c>
      <c r="G6" s="1065"/>
      <c r="H6" s="987" t="s">
        <v>43</v>
      </c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</row>
    <row r="7" spans="1:22" s="982" customFormat="1" ht="13">
      <c r="A7" s="988" t="s">
        <v>6</v>
      </c>
      <c r="B7" s="989">
        <v>304459</v>
      </c>
      <c r="C7" s="990">
        <v>299611</v>
      </c>
      <c r="D7" s="991">
        <v>93.496082108764782</v>
      </c>
      <c r="E7" s="990">
        <v>1284</v>
      </c>
      <c r="F7" s="992">
        <v>0.40068278343470021</v>
      </c>
      <c r="G7" s="990">
        <v>3564</v>
      </c>
      <c r="H7" s="993">
        <v>1.1121755764495884</v>
      </c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</row>
    <row r="8" spans="1:22" s="982" customFormat="1" ht="13">
      <c r="A8" s="994" t="s">
        <v>7</v>
      </c>
      <c r="B8" s="995">
        <v>345350</v>
      </c>
      <c r="C8" s="996">
        <v>343281</v>
      </c>
      <c r="D8" s="997">
        <v>91.75765870035309</v>
      </c>
      <c r="E8" s="996">
        <v>2069</v>
      </c>
      <c r="F8" s="997">
        <v>0.55303554770299124</v>
      </c>
      <c r="G8" s="998">
        <v>0</v>
      </c>
      <c r="H8" s="999">
        <v>0</v>
      </c>
      <c r="I8" s="932"/>
      <c r="J8" s="932"/>
      <c r="K8" s="932"/>
      <c r="L8" s="932"/>
      <c r="M8" s="932"/>
      <c r="N8" s="932"/>
      <c r="O8" s="932"/>
      <c r="P8" s="932"/>
      <c r="Q8" s="932"/>
      <c r="R8" s="932"/>
      <c r="S8" s="932"/>
      <c r="T8" s="932"/>
      <c r="U8" s="932"/>
      <c r="V8" s="932"/>
    </row>
    <row r="9" spans="1:22" s="982" customFormat="1" ht="13">
      <c r="A9" s="988" t="s">
        <v>8</v>
      </c>
      <c r="B9" s="989">
        <v>103925</v>
      </c>
      <c r="C9" s="990">
        <v>102414</v>
      </c>
      <c r="D9" s="991">
        <v>90.680007083407119</v>
      </c>
      <c r="E9" s="990">
        <v>1511</v>
      </c>
      <c r="F9" s="991">
        <v>1.3378785195679122</v>
      </c>
      <c r="G9" s="1000">
        <v>0</v>
      </c>
      <c r="H9" s="993">
        <v>0</v>
      </c>
      <c r="I9" s="932"/>
      <c r="J9" s="932"/>
      <c r="K9" s="932"/>
      <c r="L9" s="932"/>
      <c r="M9" s="932"/>
      <c r="N9" s="932"/>
      <c r="O9" s="932"/>
      <c r="P9" s="932"/>
      <c r="Q9" s="932"/>
      <c r="R9" s="932"/>
      <c r="S9" s="932"/>
      <c r="T9" s="932"/>
      <c r="U9" s="932"/>
      <c r="V9" s="932"/>
    </row>
    <row r="10" spans="1:22" s="982" customFormat="1" ht="13">
      <c r="A10" s="994" t="s">
        <v>9</v>
      </c>
      <c r="B10" s="995">
        <v>65950</v>
      </c>
      <c r="C10" s="996">
        <v>65354</v>
      </c>
      <c r="D10" s="997">
        <v>94.677522164918585</v>
      </c>
      <c r="E10" s="998">
        <v>596</v>
      </c>
      <c r="F10" s="997">
        <v>0.86341774352436695</v>
      </c>
      <c r="G10" s="998">
        <v>0</v>
      </c>
      <c r="H10" s="999">
        <v>0</v>
      </c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</row>
    <row r="11" spans="1:22" s="982" customFormat="1" ht="13">
      <c r="A11" s="988" t="s">
        <v>10</v>
      </c>
      <c r="B11" s="989">
        <v>16760</v>
      </c>
      <c r="C11" s="990">
        <v>16605</v>
      </c>
      <c r="D11" s="991">
        <v>84.551148225469731</v>
      </c>
      <c r="E11" s="1000">
        <v>148</v>
      </c>
      <c r="F11" s="991">
        <v>0.7536025255868426</v>
      </c>
      <c r="G11" s="1000">
        <v>7</v>
      </c>
      <c r="H11" s="993">
        <v>3.5643362696674986E-2</v>
      </c>
      <c r="I11" s="932"/>
      <c r="J11" s="932"/>
      <c r="K11" s="932"/>
      <c r="L11" s="932"/>
      <c r="M11" s="932"/>
      <c r="N11" s="932"/>
      <c r="O11" s="932"/>
      <c r="P11" s="932"/>
      <c r="Q11" s="932"/>
      <c r="R11" s="932"/>
      <c r="S11" s="932"/>
      <c r="T11" s="932"/>
      <c r="U11" s="932"/>
      <c r="V11" s="932"/>
    </row>
    <row r="12" spans="1:22" s="982" customFormat="1" ht="13">
      <c r="A12" s="994" t="s">
        <v>11</v>
      </c>
      <c r="B12" s="995">
        <v>54697</v>
      </c>
      <c r="C12" s="996">
        <v>50771</v>
      </c>
      <c r="D12" s="997">
        <v>88.548406787937978</v>
      </c>
      <c r="E12" s="998">
        <v>719</v>
      </c>
      <c r="F12" s="997">
        <v>1.2539895704344488</v>
      </c>
      <c r="G12" s="996">
        <v>3207</v>
      </c>
      <c r="H12" s="999">
        <v>5.5932469435094267</v>
      </c>
      <c r="I12" s="932"/>
      <c r="J12" s="932"/>
      <c r="K12" s="932"/>
      <c r="L12" s="932"/>
      <c r="M12" s="932"/>
      <c r="N12" s="932"/>
      <c r="O12" s="932"/>
      <c r="P12" s="932"/>
      <c r="Q12" s="932"/>
      <c r="R12" s="932"/>
      <c r="S12" s="932"/>
      <c r="T12" s="932"/>
      <c r="U12" s="932"/>
      <c r="V12" s="932"/>
    </row>
    <row r="13" spans="1:22" s="982" customFormat="1" ht="13">
      <c r="A13" s="988" t="s">
        <v>12</v>
      </c>
      <c r="B13" s="989">
        <v>166226</v>
      </c>
      <c r="C13" s="990">
        <v>165470</v>
      </c>
      <c r="D13" s="991">
        <v>91.242948756830671</v>
      </c>
      <c r="E13" s="1000">
        <v>701</v>
      </c>
      <c r="F13" s="991">
        <v>0.38654322281101289</v>
      </c>
      <c r="G13" s="1000">
        <v>55</v>
      </c>
      <c r="H13" s="993">
        <v>3.0327927609993879E-2</v>
      </c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</row>
    <row r="14" spans="1:22" s="982" customFormat="1" ht="13">
      <c r="A14" s="994" t="s">
        <v>21</v>
      </c>
      <c r="B14" s="995">
        <v>40315</v>
      </c>
      <c r="C14" s="996">
        <v>39809</v>
      </c>
      <c r="D14" s="997">
        <v>94.437064098306209</v>
      </c>
      <c r="E14" s="998">
        <v>506</v>
      </c>
      <c r="F14" s="997">
        <v>1.200360582625611</v>
      </c>
      <c r="G14" s="998">
        <v>0</v>
      </c>
      <c r="H14" s="999">
        <v>0</v>
      </c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2"/>
      <c r="U14" s="932"/>
      <c r="V14" s="932"/>
    </row>
    <row r="15" spans="1:22" s="982" customFormat="1" ht="13">
      <c r="A15" s="988" t="s">
        <v>13</v>
      </c>
      <c r="B15" s="989">
        <v>206717</v>
      </c>
      <c r="C15" s="990">
        <v>203670</v>
      </c>
      <c r="D15" s="991">
        <v>90.64287144796279</v>
      </c>
      <c r="E15" s="990">
        <v>3019</v>
      </c>
      <c r="F15" s="991">
        <v>1.3435991010035826</v>
      </c>
      <c r="G15" s="1000">
        <v>28</v>
      </c>
      <c r="H15" s="993">
        <v>1.2461336478337302E-2</v>
      </c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</row>
    <row r="16" spans="1:22" s="982" customFormat="1" ht="13">
      <c r="A16" s="994" t="s">
        <v>14</v>
      </c>
      <c r="B16" s="995">
        <v>470667</v>
      </c>
      <c r="C16" s="996">
        <v>462782</v>
      </c>
      <c r="D16" s="997">
        <v>89.900557723725697</v>
      </c>
      <c r="E16" s="996">
        <v>6166</v>
      </c>
      <c r="F16" s="997">
        <v>1.1978141736811125</v>
      </c>
      <c r="G16" s="996">
        <v>1719</v>
      </c>
      <c r="H16" s="999">
        <v>0.33393489532238607</v>
      </c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</row>
    <row r="17" spans="1:23" s="982" customFormat="1" ht="13">
      <c r="A17" s="988" t="s">
        <v>15</v>
      </c>
      <c r="B17" s="989">
        <v>108383</v>
      </c>
      <c r="C17" s="990">
        <v>108126</v>
      </c>
      <c r="D17" s="991">
        <v>94.220882204290774</v>
      </c>
      <c r="E17" s="1000">
        <v>257</v>
      </c>
      <c r="F17" s="991">
        <v>0.22394952857317138</v>
      </c>
      <c r="G17" s="1000">
        <v>0</v>
      </c>
      <c r="H17" s="993">
        <v>0</v>
      </c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2"/>
      <c r="V17" s="932"/>
    </row>
    <row r="18" spans="1:23" s="982" customFormat="1" ht="13">
      <c r="A18" s="994" t="s">
        <v>16</v>
      </c>
      <c r="B18" s="995">
        <v>22510</v>
      </c>
      <c r="C18" s="996">
        <v>22361</v>
      </c>
      <c r="D18" s="997">
        <v>90.972335231895855</v>
      </c>
      <c r="E18" s="998">
        <v>149</v>
      </c>
      <c r="F18" s="997">
        <v>0.6061838893409276</v>
      </c>
      <c r="G18" s="998">
        <v>0</v>
      </c>
      <c r="H18" s="999">
        <v>0</v>
      </c>
      <c r="I18" s="932"/>
      <c r="J18" s="932"/>
      <c r="K18" s="932"/>
      <c r="L18" s="932"/>
      <c r="M18" s="932"/>
      <c r="N18" s="932"/>
      <c r="O18" s="932"/>
      <c r="P18" s="932"/>
      <c r="Q18" s="932"/>
      <c r="R18" s="932"/>
      <c r="S18" s="932"/>
      <c r="T18" s="932"/>
      <c r="U18" s="932"/>
      <c r="V18" s="932"/>
    </row>
    <row r="19" spans="1:23" s="982" customFormat="1" ht="13">
      <c r="A19" s="988" t="s">
        <v>17</v>
      </c>
      <c r="B19" s="989">
        <v>108420</v>
      </c>
      <c r="C19" s="990">
        <v>108089</v>
      </c>
      <c r="D19" s="991">
        <v>94.445415305034686</v>
      </c>
      <c r="E19" s="1000">
        <v>331</v>
      </c>
      <c r="F19" s="991">
        <v>0.28921936983380808</v>
      </c>
      <c r="G19" s="1000">
        <v>0</v>
      </c>
      <c r="H19" s="993">
        <v>0</v>
      </c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</row>
    <row r="20" spans="1:23" s="982" customFormat="1" ht="13">
      <c r="A20" s="994" t="s">
        <v>18</v>
      </c>
      <c r="B20" s="995">
        <v>52456</v>
      </c>
      <c r="C20" s="996">
        <v>52283</v>
      </c>
      <c r="D20" s="997">
        <v>93.561317800325696</v>
      </c>
      <c r="E20" s="998">
        <v>173</v>
      </c>
      <c r="F20" s="997">
        <v>0.30958644261913709</v>
      </c>
      <c r="G20" s="998">
        <v>0</v>
      </c>
      <c r="H20" s="999">
        <v>0</v>
      </c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</row>
    <row r="21" spans="1:23" s="982" customFormat="1" ht="13">
      <c r="A21" s="988" t="s">
        <v>19</v>
      </c>
      <c r="B21" s="989">
        <v>70736</v>
      </c>
      <c r="C21" s="990">
        <v>69462</v>
      </c>
      <c r="D21" s="991">
        <v>88.660557016312254</v>
      </c>
      <c r="E21" s="990">
        <v>1274</v>
      </c>
      <c r="F21" s="991">
        <v>1.6261200316544557</v>
      </c>
      <c r="G21" s="1000">
        <v>0</v>
      </c>
      <c r="H21" s="993">
        <v>0</v>
      </c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</row>
    <row r="22" spans="1:23" s="982" customFormat="1" ht="13.5" thickBot="1">
      <c r="A22" s="994" t="s">
        <v>20</v>
      </c>
      <c r="B22" s="1001">
        <v>54475</v>
      </c>
      <c r="C22" s="1002">
        <v>54462</v>
      </c>
      <c r="D22" s="1003">
        <v>95.644691089178451</v>
      </c>
      <c r="E22" s="1004">
        <v>13</v>
      </c>
      <c r="F22" s="1003">
        <v>2.2830248322854834E-2</v>
      </c>
      <c r="G22" s="1004">
        <v>0</v>
      </c>
      <c r="H22" s="1005">
        <v>0</v>
      </c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2"/>
      <c r="U22" s="932"/>
      <c r="V22" s="932"/>
    </row>
    <row r="23" spans="1:23" s="982" customFormat="1" ht="13">
      <c r="A23" s="1006" t="s">
        <v>26</v>
      </c>
      <c r="B23" s="1007">
        <v>1766505</v>
      </c>
      <c r="C23" s="1008">
        <v>1742139</v>
      </c>
      <c r="D23" s="1009">
        <v>91.209221553186907</v>
      </c>
      <c r="E23" s="1008">
        <v>15786</v>
      </c>
      <c r="F23" s="1009">
        <v>0.82647180933244047</v>
      </c>
      <c r="G23" s="1008">
        <v>8580</v>
      </c>
      <c r="H23" s="1010">
        <v>0.44920360598456477</v>
      </c>
      <c r="I23" s="932"/>
      <c r="J23" s="932"/>
      <c r="K23" s="932"/>
      <c r="L23" s="932"/>
      <c r="M23" s="932"/>
      <c r="N23" s="932"/>
      <c r="O23" s="932"/>
      <c r="P23" s="932"/>
      <c r="Q23" s="932"/>
      <c r="R23" s="932"/>
      <c r="S23" s="932"/>
      <c r="T23" s="932"/>
      <c r="U23" s="932"/>
      <c r="V23" s="932"/>
    </row>
    <row r="24" spans="1:23" s="982" customFormat="1" ht="13">
      <c r="A24" s="1011" t="s">
        <v>25</v>
      </c>
      <c r="B24" s="1012">
        <v>425541</v>
      </c>
      <c r="C24" s="1013">
        <v>422411</v>
      </c>
      <c r="D24" s="1014">
        <v>93.579845411184536</v>
      </c>
      <c r="E24" s="1013">
        <v>3130</v>
      </c>
      <c r="F24" s="1014">
        <v>0.69341214158013786</v>
      </c>
      <c r="G24" s="1015">
        <v>0</v>
      </c>
      <c r="H24" s="1016">
        <v>0</v>
      </c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</row>
    <row r="25" spans="1:23" s="982" customFormat="1" ht="13.5" thickBot="1">
      <c r="A25" s="1017" t="s">
        <v>24</v>
      </c>
      <c r="B25" s="1018">
        <v>2192046</v>
      </c>
      <c r="C25" s="1019">
        <v>2164550</v>
      </c>
      <c r="D25" s="1020">
        <v>91.662368438214344</v>
      </c>
      <c r="E25" s="1019">
        <v>18916</v>
      </c>
      <c r="F25" s="1020">
        <v>0.80103733403121324</v>
      </c>
      <c r="G25" s="1019">
        <v>8580</v>
      </c>
      <c r="H25" s="1021">
        <v>0.36333793222604194</v>
      </c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  <c r="T25" s="932"/>
      <c r="U25" s="932"/>
      <c r="V25" s="932"/>
    </row>
    <row r="26" spans="1:23" s="982" customFormat="1" ht="13">
      <c r="A26" s="1056" t="s">
        <v>23</v>
      </c>
      <c r="B26" s="1056"/>
      <c r="C26" s="1056"/>
      <c r="D26" s="1056"/>
      <c r="E26" s="1056"/>
      <c r="F26" s="1056"/>
      <c r="G26" s="1056"/>
      <c r="H26" s="1056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</row>
    <row r="27" spans="1:23" s="982" customFormat="1" ht="13">
      <c r="A27" s="1057" t="s">
        <v>48</v>
      </c>
      <c r="B27" s="1058"/>
      <c r="C27" s="1058"/>
      <c r="D27" s="1058"/>
      <c r="E27" s="1058"/>
      <c r="F27" s="1058"/>
      <c r="G27" s="1058"/>
      <c r="H27" s="1058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</row>
    <row r="28" spans="1:23" s="982" customFormat="1" ht="25.5" customHeight="1">
      <c r="A28" s="1066" t="s">
        <v>103</v>
      </c>
      <c r="B28" s="1066"/>
      <c r="C28" s="1066"/>
      <c r="D28" s="1066"/>
      <c r="E28" s="1066"/>
      <c r="F28" s="1066"/>
      <c r="G28" s="1066"/>
      <c r="H28" s="1066"/>
      <c r="I28" s="932"/>
      <c r="J28" s="932"/>
      <c r="K28" s="932"/>
      <c r="L28" s="932"/>
      <c r="M28" s="932"/>
      <c r="N28" s="932"/>
      <c r="O28" s="932"/>
      <c r="P28" s="932"/>
      <c r="Q28" s="932"/>
      <c r="R28" s="932"/>
      <c r="S28" s="932"/>
      <c r="T28" s="932"/>
      <c r="U28" s="932"/>
      <c r="V28" s="932"/>
    </row>
    <row r="29" spans="1:23" s="982" customFormat="1" ht="13">
      <c r="A29" s="971"/>
      <c r="B29" s="971"/>
      <c r="C29" s="971"/>
      <c r="D29" s="971"/>
      <c r="E29" s="971"/>
      <c r="F29" s="971"/>
      <c r="G29" s="971"/>
      <c r="H29" s="971"/>
      <c r="I29" s="932"/>
      <c r="J29" s="932"/>
      <c r="K29" s="932"/>
      <c r="L29" s="932"/>
      <c r="M29" s="932"/>
      <c r="N29" s="932"/>
      <c r="O29" s="932"/>
      <c r="P29" s="932"/>
      <c r="Q29" s="932"/>
      <c r="R29" s="932"/>
      <c r="S29" s="932"/>
      <c r="T29" s="932"/>
      <c r="U29" s="932"/>
      <c r="V29" s="932"/>
    </row>
    <row r="30" spans="1:23" ht="15" customHeight="1">
      <c r="A30" s="1046" t="s">
        <v>575</v>
      </c>
      <c r="B30" s="1046"/>
      <c r="C30" s="1046"/>
      <c r="D30" s="1046"/>
      <c r="E30" s="1046"/>
      <c r="F30" s="1046"/>
      <c r="G30" s="1046"/>
      <c r="H30" s="1046"/>
      <c r="I30" s="1046"/>
      <c r="J30" s="1046"/>
      <c r="K30" s="1046"/>
      <c r="L30" s="1046"/>
      <c r="M30" s="1046"/>
      <c r="N30" s="1046"/>
      <c r="O30" s="1046"/>
      <c r="P30" s="1046"/>
      <c r="Q30" s="1046"/>
      <c r="R30" s="1046"/>
      <c r="S30" s="1046"/>
      <c r="T30" s="1046"/>
      <c r="U30" s="1046"/>
      <c r="W30" s="5"/>
    </row>
    <row r="31" spans="1:23" ht="14.15" customHeight="1">
      <c r="A31" s="1041" t="s">
        <v>5</v>
      </c>
      <c r="B31" s="1054" t="s">
        <v>102</v>
      </c>
      <c r="C31" s="1067"/>
      <c r="D31" s="1067"/>
      <c r="E31" s="1049"/>
      <c r="F31" s="1048" t="s">
        <v>46</v>
      </c>
      <c r="G31" s="1067"/>
      <c r="H31" s="1067"/>
      <c r="I31" s="1067"/>
      <c r="J31" s="1067"/>
      <c r="K31" s="1067"/>
      <c r="L31" s="1067"/>
      <c r="M31" s="1049"/>
      <c r="N31" s="1048" t="s">
        <v>44</v>
      </c>
      <c r="O31" s="1040"/>
      <c r="P31" s="1040"/>
      <c r="Q31" s="1040"/>
      <c r="R31" s="1040"/>
      <c r="S31" s="1040"/>
      <c r="T31" s="1040"/>
      <c r="U31" s="1040"/>
    </row>
    <row r="32" spans="1:23" s="1022" customFormat="1" ht="14.15" customHeight="1">
      <c r="A32" s="1041"/>
      <c r="B32" s="1054" t="s">
        <v>91</v>
      </c>
      <c r="C32" s="1067" t="s">
        <v>63</v>
      </c>
      <c r="D32" s="1067"/>
      <c r="E32" s="1049"/>
      <c r="F32" s="1048" t="s">
        <v>91</v>
      </c>
      <c r="G32" s="1067" t="s">
        <v>63</v>
      </c>
      <c r="H32" s="1067"/>
      <c r="I32" s="1067"/>
      <c r="J32" s="1067" t="s">
        <v>45</v>
      </c>
      <c r="K32" s="1067"/>
      <c r="L32" s="1067"/>
      <c r="M32" s="1049"/>
      <c r="N32" s="1048" t="s">
        <v>91</v>
      </c>
      <c r="O32" s="1040" t="s">
        <v>63</v>
      </c>
      <c r="P32" s="1040"/>
      <c r="Q32" s="1040"/>
      <c r="R32" s="1040" t="s">
        <v>45</v>
      </c>
      <c r="S32" s="1040"/>
      <c r="T32" s="1040"/>
      <c r="U32" s="1040"/>
    </row>
    <row r="33" spans="1:21" s="1022" customFormat="1" ht="14.15" customHeight="1">
      <c r="A33" s="1041"/>
      <c r="B33" s="1054"/>
      <c r="C33" s="1067" t="s">
        <v>50</v>
      </c>
      <c r="D33" s="1067" t="s">
        <v>51</v>
      </c>
      <c r="E33" s="1049" t="s">
        <v>52</v>
      </c>
      <c r="F33" s="1048"/>
      <c r="G33" s="1067" t="s">
        <v>50</v>
      </c>
      <c r="H33" s="1067" t="s">
        <v>51</v>
      </c>
      <c r="I33" s="1067" t="s">
        <v>52</v>
      </c>
      <c r="J33" s="1067" t="s">
        <v>92</v>
      </c>
      <c r="K33" s="1067" t="s">
        <v>50</v>
      </c>
      <c r="L33" s="1067" t="s">
        <v>51</v>
      </c>
      <c r="M33" s="1049" t="s">
        <v>52</v>
      </c>
      <c r="N33" s="1048"/>
      <c r="O33" s="1040" t="s">
        <v>50</v>
      </c>
      <c r="P33" s="1040" t="s">
        <v>51</v>
      </c>
      <c r="Q33" s="1040" t="s">
        <v>52</v>
      </c>
      <c r="R33" s="1040" t="s">
        <v>92</v>
      </c>
      <c r="S33" s="1040" t="s">
        <v>50</v>
      </c>
      <c r="T33" s="1040" t="s">
        <v>51</v>
      </c>
      <c r="U33" s="1040" t="s">
        <v>52</v>
      </c>
    </row>
    <row r="34" spans="1:21" s="1022" customFormat="1">
      <c r="A34" s="1041"/>
      <c r="B34" s="1054"/>
      <c r="C34" s="1067"/>
      <c r="D34" s="1067"/>
      <c r="E34" s="1049"/>
      <c r="F34" s="1048"/>
      <c r="G34" s="1067"/>
      <c r="H34" s="1067"/>
      <c r="I34" s="1067"/>
      <c r="J34" s="1067"/>
      <c r="K34" s="1067"/>
      <c r="L34" s="1067"/>
      <c r="M34" s="1049"/>
      <c r="N34" s="1048"/>
      <c r="O34" s="1040"/>
      <c r="P34" s="1040"/>
      <c r="Q34" s="1040"/>
      <c r="R34" s="1040"/>
      <c r="S34" s="1040"/>
      <c r="T34" s="1040"/>
      <c r="U34" s="1040"/>
    </row>
    <row r="35" spans="1:21" ht="15" thickBot="1">
      <c r="A35" s="1042"/>
      <c r="B35" s="1069" t="s">
        <v>3</v>
      </c>
      <c r="C35" s="1070"/>
      <c r="D35" s="1070"/>
      <c r="E35" s="1071"/>
      <c r="F35" s="1072" t="s">
        <v>3</v>
      </c>
      <c r="G35" s="1070"/>
      <c r="H35" s="1070"/>
      <c r="I35" s="1070"/>
      <c r="J35" s="1070" t="s">
        <v>43</v>
      </c>
      <c r="K35" s="1070"/>
      <c r="L35" s="1070"/>
      <c r="M35" s="1071"/>
      <c r="N35" s="1072" t="s">
        <v>3</v>
      </c>
      <c r="O35" s="1075"/>
      <c r="P35" s="1075"/>
      <c r="Q35" s="1075"/>
      <c r="R35" s="1075" t="s">
        <v>43</v>
      </c>
      <c r="S35" s="1075"/>
      <c r="T35" s="1075"/>
      <c r="U35" s="1075"/>
    </row>
    <row r="36" spans="1:21" s="5" customFormat="1">
      <c r="A36" s="88" t="s">
        <v>6</v>
      </c>
      <c r="B36" s="90">
        <v>320453</v>
      </c>
      <c r="C36" s="90">
        <v>109920</v>
      </c>
      <c r="D36" s="90">
        <v>106552</v>
      </c>
      <c r="E36" s="197">
        <v>103981</v>
      </c>
      <c r="F36" s="240">
        <v>299611</v>
      </c>
      <c r="G36" s="90">
        <v>98797</v>
      </c>
      <c r="H36" s="92">
        <v>101463</v>
      </c>
      <c r="I36" s="92">
        <v>99351</v>
      </c>
      <c r="J36" s="97">
        <f>F36/B36*100</f>
        <v>93.496082108764782</v>
      </c>
      <c r="K36" s="96">
        <f>G36/C36*100</f>
        <v>89.880822416302763</v>
      </c>
      <c r="L36" s="97">
        <f>H36/D36*100</f>
        <v>95.223928222839547</v>
      </c>
      <c r="M36" s="109">
        <f>I36/E36*100</f>
        <v>95.547263442359665</v>
      </c>
      <c r="N36" s="90">
        <v>1284</v>
      </c>
      <c r="O36" s="92">
        <v>867</v>
      </c>
      <c r="P36" s="241">
        <v>256</v>
      </c>
      <c r="Q36" s="242">
        <v>161</v>
      </c>
      <c r="R36" s="97">
        <f>N36/B36*100</f>
        <v>0.40068278343470021</v>
      </c>
      <c r="S36" s="96">
        <f>O36/C36*100</f>
        <v>0.78875545851528395</v>
      </c>
      <c r="T36" s="97">
        <f>P36/D36*100</f>
        <v>0.2402582776484721</v>
      </c>
      <c r="U36" s="97">
        <f>Q36/E36*100</f>
        <v>0.15483597965012838</v>
      </c>
    </row>
    <row r="37" spans="1:21" s="5" customFormat="1">
      <c r="A37" s="98" t="s">
        <v>7</v>
      </c>
      <c r="B37" s="99">
        <v>374117</v>
      </c>
      <c r="C37" s="100">
        <v>128468</v>
      </c>
      <c r="D37" s="100">
        <v>124081</v>
      </c>
      <c r="E37" s="199">
        <v>121568</v>
      </c>
      <c r="F37" s="243">
        <v>343281</v>
      </c>
      <c r="G37" s="100">
        <v>109545</v>
      </c>
      <c r="H37" s="102">
        <v>117975</v>
      </c>
      <c r="I37" s="102">
        <v>115761</v>
      </c>
      <c r="J37" s="107">
        <f t="shared" ref="J37:M54" si="0">F37/B37*100</f>
        <v>91.75765870035309</v>
      </c>
      <c r="K37" s="106">
        <f t="shared" si="0"/>
        <v>85.270261855092315</v>
      </c>
      <c r="L37" s="107">
        <f t="shared" si="0"/>
        <v>95.079020962113461</v>
      </c>
      <c r="M37" s="108">
        <f t="shared" si="0"/>
        <v>95.223249539352466</v>
      </c>
      <c r="N37" s="99">
        <v>2069</v>
      </c>
      <c r="O37" s="102">
        <v>1561</v>
      </c>
      <c r="P37" s="244">
        <v>349</v>
      </c>
      <c r="Q37" s="244">
        <v>159</v>
      </c>
      <c r="R37" s="107">
        <f t="shared" ref="R37:U54" si="1">N37/B37*100</f>
        <v>0.55303554770299124</v>
      </c>
      <c r="S37" s="106">
        <f t="shared" si="1"/>
        <v>1.2150885823707072</v>
      </c>
      <c r="T37" s="107">
        <f t="shared" si="1"/>
        <v>0.28126788146452719</v>
      </c>
      <c r="U37" s="107">
        <f t="shared" si="1"/>
        <v>0.13079099763095553</v>
      </c>
    </row>
    <row r="38" spans="1:21" s="5" customFormat="1">
      <c r="A38" s="88" t="s">
        <v>8</v>
      </c>
      <c r="B38" s="89">
        <v>112940</v>
      </c>
      <c r="C38" s="90">
        <v>39212</v>
      </c>
      <c r="D38" s="90">
        <v>37188</v>
      </c>
      <c r="E38" s="197">
        <v>36540</v>
      </c>
      <c r="F38" s="240">
        <v>102414</v>
      </c>
      <c r="G38" s="90">
        <v>33954</v>
      </c>
      <c r="H38" s="92">
        <v>34369</v>
      </c>
      <c r="I38" s="92">
        <v>34091</v>
      </c>
      <c r="J38" s="97">
        <f t="shared" si="0"/>
        <v>90.680007083407119</v>
      </c>
      <c r="K38" s="96">
        <f t="shared" si="0"/>
        <v>86.590839538916654</v>
      </c>
      <c r="L38" s="97">
        <f t="shared" si="0"/>
        <v>92.419597719694522</v>
      </c>
      <c r="M38" s="109">
        <f t="shared" si="0"/>
        <v>93.297755883962779</v>
      </c>
      <c r="N38" s="89">
        <v>1511</v>
      </c>
      <c r="O38" s="92">
        <v>757</v>
      </c>
      <c r="P38" s="241">
        <v>426</v>
      </c>
      <c r="Q38" s="241">
        <v>328</v>
      </c>
      <c r="R38" s="97">
        <f t="shared" si="1"/>
        <v>1.3378785195679122</v>
      </c>
      <c r="S38" s="96">
        <f t="shared" si="1"/>
        <v>1.9305314699581761</v>
      </c>
      <c r="T38" s="97">
        <f t="shared" si="1"/>
        <v>1.1455308163923845</v>
      </c>
      <c r="U38" s="97">
        <f t="shared" si="1"/>
        <v>0.89764641488779406</v>
      </c>
    </row>
    <row r="39" spans="1:21" s="5" customFormat="1">
      <c r="A39" s="98" t="s">
        <v>9</v>
      </c>
      <c r="B39" s="99">
        <v>69028</v>
      </c>
      <c r="C39" s="100">
        <v>23203</v>
      </c>
      <c r="D39" s="100">
        <v>22551</v>
      </c>
      <c r="E39" s="199">
        <v>23274</v>
      </c>
      <c r="F39" s="243">
        <v>65354</v>
      </c>
      <c r="G39" s="100">
        <v>21501</v>
      </c>
      <c r="H39" s="102">
        <v>21618</v>
      </c>
      <c r="I39" s="102">
        <v>22235</v>
      </c>
      <c r="J39" s="107">
        <f t="shared" si="0"/>
        <v>94.677522164918585</v>
      </c>
      <c r="K39" s="106">
        <f t="shared" si="0"/>
        <v>92.664741628237721</v>
      </c>
      <c r="L39" s="107">
        <f t="shared" si="0"/>
        <v>95.862711187973929</v>
      </c>
      <c r="M39" s="108">
        <f t="shared" si="0"/>
        <v>95.535791011429055</v>
      </c>
      <c r="N39" s="99">
        <v>596</v>
      </c>
      <c r="O39" s="102">
        <v>368</v>
      </c>
      <c r="P39" s="244">
        <v>139</v>
      </c>
      <c r="Q39" s="244">
        <v>89</v>
      </c>
      <c r="R39" s="107">
        <f t="shared" si="1"/>
        <v>0.86341774352436695</v>
      </c>
      <c r="S39" s="106">
        <f t="shared" si="1"/>
        <v>1.5860018101107616</v>
      </c>
      <c r="T39" s="107">
        <f t="shared" si="1"/>
        <v>0.61638064830827899</v>
      </c>
      <c r="U39" s="107">
        <f t="shared" si="1"/>
        <v>0.38240096244736616</v>
      </c>
    </row>
    <row r="40" spans="1:21" s="5" customFormat="1">
      <c r="A40" s="88" t="s">
        <v>10</v>
      </c>
      <c r="B40" s="89">
        <v>19639</v>
      </c>
      <c r="C40" s="90">
        <v>6702</v>
      </c>
      <c r="D40" s="90">
        <v>6589</v>
      </c>
      <c r="E40" s="197">
        <v>6348</v>
      </c>
      <c r="F40" s="240">
        <v>16605</v>
      </c>
      <c r="G40" s="90">
        <v>5047</v>
      </c>
      <c r="H40" s="92">
        <v>5716</v>
      </c>
      <c r="I40" s="92">
        <v>5842</v>
      </c>
      <c r="J40" s="97">
        <f t="shared" si="0"/>
        <v>84.551148225469731</v>
      </c>
      <c r="K40" s="96">
        <f t="shared" si="0"/>
        <v>75.305878842136678</v>
      </c>
      <c r="L40" s="97">
        <f t="shared" si="0"/>
        <v>86.750645014417969</v>
      </c>
      <c r="M40" s="109">
        <f t="shared" si="0"/>
        <v>92.028985507246375</v>
      </c>
      <c r="N40" s="89">
        <v>148</v>
      </c>
      <c r="O40" s="92">
        <v>137</v>
      </c>
      <c r="P40" s="241">
        <v>7</v>
      </c>
      <c r="Q40" s="241">
        <v>4</v>
      </c>
      <c r="R40" s="97">
        <f t="shared" si="1"/>
        <v>0.7536025255868426</v>
      </c>
      <c r="S40" s="96">
        <f t="shared" si="1"/>
        <v>2.0441659206207099</v>
      </c>
      <c r="T40" s="97">
        <f t="shared" si="1"/>
        <v>0.1062376688420094</v>
      </c>
      <c r="U40" s="97">
        <f t="shared" si="1"/>
        <v>6.3011972274732195E-2</v>
      </c>
    </row>
    <row r="41" spans="1:21" s="5" customFormat="1">
      <c r="A41" s="98" t="s">
        <v>11</v>
      </c>
      <c r="B41" s="99">
        <v>57337</v>
      </c>
      <c r="C41" s="100">
        <v>20159</v>
      </c>
      <c r="D41" s="100">
        <v>18850</v>
      </c>
      <c r="E41" s="199">
        <v>18328</v>
      </c>
      <c r="F41" s="243">
        <v>50771</v>
      </c>
      <c r="G41" s="100">
        <v>18069</v>
      </c>
      <c r="H41" s="102">
        <v>17958</v>
      </c>
      <c r="I41" s="102">
        <v>14744</v>
      </c>
      <c r="J41" s="107">
        <f t="shared" si="0"/>
        <v>88.548406787937978</v>
      </c>
      <c r="K41" s="106">
        <f t="shared" si="0"/>
        <v>89.632422243166815</v>
      </c>
      <c r="L41" s="107">
        <f t="shared" si="0"/>
        <v>95.267904509283824</v>
      </c>
      <c r="M41" s="108">
        <f t="shared" si="0"/>
        <v>80.445220427760802</v>
      </c>
      <c r="N41" s="99">
        <v>719</v>
      </c>
      <c r="O41" s="102">
        <v>371</v>
      </c>
      <c r="P41" s="244">
        <v>201</v>
      </c>
      <c r="Q41" s="244">
        <v>147</v>
      </c>
      <c r="R41" s="107">
        <f t="shared" si="1"/>
        <v>1.253989570434449</v>
      </c>
      <c r="S41" s="106">
        <f t="shared" si="1"/>
        <v>1.8403690659258891</v>
      </c>
      <c r="T41" s="107">
        <f t="shared" si="1"/>
        <v>1.0663129973474801</v>
      </c>
      <c r="U41" s="107">
        <f t="shared" si="1"/>
        <v>0.80205150589262331</v>
      </c>
    </row>
    <row r="42" spans="1:21" s="5" customFormat="1">
      <c r="A42" s="88" t="s">
        <v>12</v>
      </c>
      <c r="B42" s="89">
        <v>181351</v>
      </c>
      <c r="C42" s="90">
        <v>62265</v>
      </c>
      <c r="D42" s="90">
        <v>60365</v>
      </c>
      <c r="E42" s="197">
        <v>58721</v>
      </c>
      <c r="F42" s="240">
        <v>165470</v>
      </c>
      <c r="G42" s="90">
        <v>52981</v>
      </c>
      <c r="H42" s="92">
        <v>56812</v>
      </c>
      <c r="I42" s="92">
        <v>55677</v>
      </c>
      <c r="J42" s="97">
        <f t="shared" si="0"/>
        <v>91.242948756830671</v>
      </c>
      <c r="K42" s="96">
        <f t="shared" si="0"/>
        <v>85.089536657833449</v>
      </c>
      <c r="L42" s="97">
        <f t="shared" si="0"/>
        <v>94.114138987824063</v>
      </c>
      <c r="M42" s="109">
        <f t="shared" si="0"/>
        <v>94.816164574853971</v>
      </c>
      <c r="N42" s="89">
        <v>701</v>
      </c>
      <c r="O42" s="92">
        <v>538</v>
      </c>
      <c r="P42" s="241">
        <v>104</v>
      </c>
      <c r="Q42" s="241">
        <v>59</v>
      </c>
      <c r="R42" s="97">
        <f t="shared" si="1"/>
        <v>0.38654322281101289</v>
      </c>
      <c r="S42" s="96">
        <f t="shared" si="1"/>
        <v>0.86404882357664825</v>
      </c>
      <c r="T42" s="97">
        <f t="shared" si="1"/>
        <v>0.17228526464010602</v>
      </c>
      <c r="U42" s="97">
        <f t="shared" si="1"/>
        <v>0.1004751281483626</v>
      </c>
    </row>
    <row r="43" spans="1:21" s="5" customFormat="1">
      <c r="A43" s="98" t="s">
        <v>21</v>
      </c>
      <c r="B43" s="99">
        <v>42154</v>
      </c>
      <c r="C43" s="100">
        <v>13924</v>
      </c>
      <c r="D43" s="100">
        <v>14230</v>
      </c>
      <c r="E43" s="199">
        <v>14000</v>
      </c>
      <c r="F43" s="243">
        <v>39809</v>
      </c>
      <c r="G43" s="100">
        <v>12911</v>
      </c>
      <c r="H43" s="102">
        <v>13401</v>
      </c>
      <c r="I43" s="102">
        <v>13497</v>
      </c>
      <c r="J43" s="107">
        <f t="shared" si="0"/>
        <v>94.437064098306209</v>
      </c>
      <c r="K43" s="106">
        <f t="shared" si="0"/>
        <v>92.724791726515363</v>
      </c>
      <c r="L43" s="107">
        <f t="shared" si="0"/>
        <v>94.174279690794094</v>
      </c>
      <c r="M43" s="108">
        <f t="shared" si="0"/>
        <v>96.407142857142858</v>
      </c>
      <c r="N43" s="99">
        <v>506</v>
      </c>
      <c r="O43" s="102">
        <v>291</v>
      </c>
      <c r="P43" s="244">
        <v>119</v>
      </c>
      <c r="Q43" s="244">
        <v>96</v>
      </c>
      <c r="R43" s="107">
        <f t="shared" si="1"/>
        <v>1.200360582625611</v>
      </c>
      <c r="S43" s="106">
        <f t="shared" si="1"/>
        <v>2.0899166906061475</v>
      </c>
      <c r="T43" s="107">
        <f t="shared" si="1"/>
        <v>0.83626141953619115</v>
      </c>
      <c r="U43" s="107">
        <f t="shared" si="1"/>
        <v>0.68571428571428572</v>
      </c>
    </row>
    <row r="44" spans="1:21" s="5" customFormat="1">
      <c r="A44" s="88" t="s">
        <v>13</v>
      </c>
      <c r="B44" s="89">
        <v>224695</v>
      </c>
      <c r="C44" s="90">
        <v>76701</v>
      </c>
      <c r="D44" s="90">
        <v>73973</v>
      </c>
      <c r="E44" s="197">
        <v>74021</v>
      </c>
      <c r="F44" s="240">
        <v>203670</v>
      </c>
      <c r="G44" s="90">
        <v>63573</v>
      </c>
      <c r="H44" s="92">
        <v>69338</v>
      </c>
      <c r="I44" s="92">
        <v>70759</v>
      </c>
      <c r="J44" s="97">
        <f t="shared" si="0"/>
        <v>90.64287144796279</v>
      </c>
      <c r="K44" s="96">
        <f t="shared" si="0"/>
        <v>82.884186646849457</v>
      </c>
      <c r="L44" s="97">
        <f t="shared" si="0"/>
        <v>93.734200316331638</v>
      </c>
      <c r="M44" s="109">
        <f t="shared" si="0"/>
        <v>95.593142486591645</v>
      </c>
      <c r="N44" s="89">
        <v>3019</v>
      </c>
      <c r="O44" s="92">
        <v>2211</v>
      </c>
      <c r="P44" s="241">
        <v>506</v>
      </c>
      <c r="Q44" s="241">
        <v>302</v>
      </c>
      <c r="R44" s="97">
        <f t="shared" si="1"/>
        <v>1.3435991010035826</v>
      </c>
      <c r="S44" s="96">
        <f t="shared" si="1"/>
        <v>2.8826221300895685</v>
      </c>
      <c r="T44" s="97">
        <f t="shared" si="1"/>
        <v>0.68403336352452915</v>
      </c>
      <c r="U44" s="97">
        <f t="shared" si="1"/>
        <v>0.40799232650193867</v>
      </c>
    </row>
    <row r="45" spans="1:21" s="5" customFormat="1">
      <c r="A45" s="98" t="s">
        <v>14</v>
      </c>
      <c r="B45" s="99">
        <v>514771</v>
      </c>
      <c r="C45" s="100">
        <v>176773</v>
      </c>
      <c r="D45" s="100">
        <v>170311</v>
      </c>
      <c r="E45" s="199">
        <v>167687</v>
      </c>
      <c r="F45" s="243">
        <v>462782</v>
      </c>
      <c r="G45" s="100">
        <v>144450</v>
      </c>
      <c r="H45" s="102">
        <v>158334</v>
      </c>
      <c r="I45" s="102">
        <v>159998</v>
      </c>
      <c r="J45" s="107">
        <f t="shared" si="0"/>
        <v>89.900557723725697</v>
      </c>
      <c r="K45" s="106">
        <f t="shared" si="0"/>
        <v>81.71496778354161</v>
      </c>
      <c r="L45" s="107">
        <f t="shared" si="0"/>
        <v>92.967571090534378</v>
      </c>
      <c r="M45" s="108">
        <f t="shared" si="0"/>
        <v>95.414671381800616</v>
      </c>
      <c r="N45" s="99">
        <v>6166</v>
      </c>
      <c r="O45" s="102">
        <v>5318</v>
      </c>
      <c r="P45" s="244">
        <v>631</v>
      </c>
      <c r="Q45" s="244">
        <v>217</v>
      </c>
      <c r="R45" s="107">
        <f t="shared" si="1"/>
        <v>1.1978141736811125</v>
      </c>
      <c r="S45" s="106">
        <f t="shared" si="1"/>
        <v>3.0083779762746574</v>
      </c>
      <c r="T45" s="107">
        <f t="shared" si="1"/>
        <v>0.37049867595164143</v>
      </c>
      <c r="U45" s="107">
        <f t="shared" si="1"/>
        <v>0.12940776565863782</v>
      </c>
    </row>
    <row r="46" spans="1:21" s="5" customFormat="1">
      <c r="A46" s="88" t="s">
        <v>15</v>
      </c>
      <c r="B46" s="89">
        <v>114758</v>
      </c>
      <c r="C46" s="90">
        <v>39386</v>
      </c>
      <c r="D46" s="90">
        <v>37989</v>
      </c>
      <c r="E46" s="197">
        <v>37383</v>
      </c>
      <c r="F46" s="240">
        <v>108126</v>
      </c>
      <c r="G46" s="90">
        <v>35496</v>
      </c>
      <c r="H46" s="92">
        <v>36274</v>
      </c>
      <c r="I46" s="92">
        <v>36356</v>
      </c>
      <c r="J46" s="97">
        <f t="shared" si="0"/>
        <v>94.220882204290774</v>
      </c>
      <c r="K46" s="96">
        <f t="shared" si="0"/>
        <v>90.123394099426193</v>
      </c>
      <c r="L46" s="97">
        <f t="shared" si="0"/>
        <v>95.485535286530308</v>
      </c>
      <c r="M46" s="109">
        <f t="shared" si="0"/>
        <v>97.252761950619274</v>
      </c>
      <c r="N46" s="89">
        <v>257</v>
      </c>
      <c r="O46" s="92">
        <v>183</v>
      </c>
      <c r="P46" s="241">
        <v>45</v>
      </c>
      <c r="Q46" s="241">
        <v>29</v>
      </c>
      <c r="R46" s="97">
        <f t="shared" si="1"/>
        <v>0.22394952857317135</v>
      </c>
      <c r="S46" s="96">
        <f t="shared" si="1"/>
        <v>0.46463210277763672</v>
      </c>
      <c r="T46" s="97">
        <f t="shared" si="1"/>
        <v>0.11845534233593934</v>
      </c>
      <c r="U46" s="97">
        <f t="shared" si="1"/>
        <v>7.7575368483000298E-2</v>
      </c>
    </row>
    <row r="47" spans="1:21" s="5" customFormat="1">
      <c r="A47" s="98" t="s">
        <v>16</v>
      </c>
      <c r="B47" s="99">
        <v>24580</v>
      </c>
      <c r="C47" s="100">
        <v>8391</v>
      </c>
      <c r="D47" s="100">
        <v>8094</v>
      </c>
      <c r="E47" s="199">
        <v>8095</v>
      </c>
      <c r="F47" s="243">
        <v>22361</v>
      </c>
      <c r="G47" s="100">
        <v>7093</v>
      </c>
      <c r="H47" s="102">
        <v>7585</v>
      </c>
      <c r="I47" s="102">
        <v>7683</v>
      </c>
      <c r="J47" s="107">
        <f t="shared" si="0"/>
        <v>90.972335231895855</v>
      </c>
      <c r="K47" s="106">
        <f t="shared" si="0"/>
        <v>84.531045167441306</v>
      </c>
      <c r="L47" s="107">
        <f t="shared" si="0"/>
        <v>93.711391153941193</v>
      </c>
      <c r="M47" s="108">
        <f t="shared" si="0"/>
        <v>94.910438542310075</v>
      </c>
      <c r="N47" s="99">
        <v>149</v>
      </c>
      <c r="O47" s="102">
        <v>89</v>
      </c>
      <c r="P47" s="244">
        <v>42</v>
      </c>
      <c r="Q47" s="244">
        <v>18</v>
      </c>
      <c r="R47" s="107">
        <f t="shared" si="1"/>
        <v>0.6061838893409276</v>
      </c>
      <c r="S47" s="106">
        <f t="shared" si="1"/>
        <v>1.0606602312000952</v>
      </c>
      <c r="T47" s="107">
        <f t="shared" si="1"/>
        <v>0.51890289103039289</v>
      </c>
      <c r="U47" s="107">
        <f t="shared" si="1"/>
        <v>0.22235948116121063</v>
      </c>
    </row>
    <row r="48" spans="1:21" s="5" customFormat="1">
      <c r="A48" s="88" t="s">
        <v>17</v>
      </c>
      <c r="B48" s="89">
        <v>114446</v>
      </c>
      <c r="C48" s="90">
        <v>38442</v>
      </c>
      <c r="D48" s="90">
        <v>38065</v>
      </c>
      <c r="E48" s="197">
        <v>37939</v>
      </c>
      <c r="F48" s="240">
        <v>108089</v>
      </c>
      <c r="G48" s="90">
        <v>35506</v>
      </c>
      <c r="H48" s="92">
        <v>36133</v>
      </c>
      <c r="I48" s="92">
        <v>36450</v>
      </c>
      <c r="J48" s="97">
        <f t="shared" si="0"/>
        <v>94.445415305034686</v>
      </c>
      <c r="K48" s="96">
        <f t="shared" si="0"/>
        <v>92.362520160241402</v>
      </c>
      <c r="L48" s="97">
        <f t="shared" si="0"/>
        <v>94.924471299093653</v>
      </c>
      <c r="M48" s="109">
        <f t="shared" si="0"/>
        <v>96.075278736919785</v>
      </c>
      <c r="N48" s="89">
        <v>331</v>
      </c>
      <c r="O48" s="92">
        <v>286</v>
      </c>
      <c r="P48" s="241">
        <v>34</v>
      </c>
      <c r="Q48" s="241">
        <v>11</v>
      </c>
      <c r="R48" s="97">
        <f t="shared" si="1"/>
        <v>0.28921936983380808</v>
      </c>
      <c r="S48" s="96">
        <f t="shared" si="1"/>
        <v>0.74397794079392332</v>
      </c>
      <c r="T48" s="97">
        <f t="shared" si="1"/>
        <v>8.9320898463155121E-2</v>
      </c>
      <c r="U48" s="97">
        <f t="shared" si="1"/>
        <v>2.8993911278631487E-2</v>
      </c>
    </row>
    <row r="49" spans="1:21" s="5" customFormat="1">
      <c r="A49" s="98" t="s">
        <v>18</v>
      </c>
      <c r="B49" s="99">
        <v>55881</v>
      </c>
      <c r="C49" s="100">
        <v>18725</v>
      </c>
      <c r="D49" s="100">
        <v>18496</v>
      </c>
      <c r="E49" s="199">
        <v>18660</v>
      </c>
      <c r="F49" s="243">
        <v>52283</v>
      </c>
      <c r="G49" s="100">
        <v>17277</v>
      </c>
      <c r="H49" s="102">
        <v>17366</v>
      </c>
      <c r="I49" s="102">
        <v>17640</v>
      </c>
      <c r="J49" s="107">
        <f t="shared" si="0"/>
        <v>93.561317800325696</v>
      </c>
      <c r="K49" s="106">
        <f t="shared" si="0"/>
        <v>92.267022696929232</v>
      </c>
      <c r="L49" s="107">
        <f t="shared" si="0"/>
        <v>93.890570934256061</v>
      </c>
      <c r="M49" s="108">
        <f t="shared" si="0"/>
        <v>94.533762057877809</v>
      </c>
      <c r="N49" s="99">
        <v>173</v>
      </c>
      <c r="O49" s="102">
        <v>97</v>
      </c>
      <c r="P49" s="244">
        <v>37</v>
      </c>
      <c r="Q49" s="244">
        <v>39</v>
      </c>
      <c r="R49" s="107">
        <f t="shared" si="1"/>
        <v>0.30958644261913709</v>
      </c>
      <c r="S49" s="106">
        <f t="shared" si="1"/>
        <v>0.51802403204272363</v>
      </c>
      <c r="T49" s="107">
        <f t="shared" si="1"/>
        <v>0.20004325259515571</v>
      </c>
      <c r="U49" s="107">
        <f t="shared" si="1"/>
        <v>0.20900321543408359</v>
      </c>
    </row>
    <row r="50" spans="1:21" s="5" customFormat="1">
      <c r="A50" s="88" t="s">
        <v>19</v>
      </c>
      <c r="B50" s="89">
        <v>78346</v>
      </c>
      <c r="C50" s="90">
        <v>26634</v>
      </c>
      <c r="D50" s="90">
        <v>25897</v>
      </c>
      <c r="E50" s="197">
        <v>25815</v>
      </c>
      <c r="F50" s="240">
        <v>69462</v>
      </c>
      <c r="G50" s="90">
        <v>21441</v>
      </c>
      <c r="H50" s="92">
        <v>23812</v>
      </c>
      <c r="I50" s="92">
        <v>24209</v>
      </c>
      <c r="J50" s="97">
        <f t="shared" si="0"/>
        <v>88.660557016312254</v>
      </c>
      <c r="K50" s="96">
        <f t="shared" si="0"/>
        <v>80.502365397612081</v>
      </c>
      <c r="L50" s="97">
        <f t="shared" si="0"/>
        <v>91.948874386994632</v>
      </c>
      <c r="M50" s="109">
        <f t="shared" si="0"/>
        <v>93.7788107689328</v>
      </c>
      <c r="N50" s="89">
        <v>1274</v>
      </c>
      <c r="O50" s="92">
        <v>970</v>
      </c>
      <c r="P50" s="241">
        <v>222</v>
      </c>
      <c r="Q50" s="241">
        <v>82</v>
      </c>
      <c r="R50" s="97">
        <f t="shared" si="1"/>
        <v>1.6261200316544557</v>
      </c>
      <c r="S50" s="96">
        <f t="shared" si="1"/>
        <v>3.64196140271833</v>
      </c>
      <c r="T50" s="97">
        <f t="shared" si="1"/>
        <v>0.8572421516005716</v>
      </c>
      <c r="U50" s="97">
        <f t="shared" si="1"/>
        <v>0.31764478016656983</v>
      </c>
    </row>
    <row r="51" spans="1:21" s="5" customFormat="1" ht="15" thickBot="1">
      <c r="A51" s="110" t="s">
        <v>20</v>
      </c>
      <c r="B51" s="111">
        <v>56942</v>
      </c>
      <c r="C51" s="112">
        <v>18911</v>
      </c>
      <c r="D51" s="112">
        <v>18912</v>
      </c>
      <c r="E51" s="200">
        <v>19119</v>
      </c>
      <c r="F51" s="245">
        <v>54462</v>
      </c>
      <c r="G51" s="112">
        <v>17922</v>
      </c>
      <c r="H51" s="114">
        <v>18190</v>
      </c>
      <c r="I51" s="114">
        <v>18350</v>
      </c>
      <c r="J51" s="119">
        <f>F51/B51*100</f>
        <v>95.644691089178451</v>
      </c>
      <c r="K51" s="118">
        <f t="shared" si="0"/>
        <v>94.77023954312304</v>
      </c>
      <c r="L51" s="119">
        <f t="shared" si="0"/>
        <v>96.18231810490694</v>
      </c>
      <c r="M51" s="120">
        <f>I51/E51*100</f>
        <v>95.977823107903134</v>
      </c>
      <c r="N51" s="111">
        <v>13</v>
      </c>
      <c r="O51" s="114">
        <v>9</v>
      </c>
      <c r="P51" s="246">
        <v>4</v>
      </c>
      <c r="Q51" s="247">
        <v>0</v>
      </c>
      <c r="R51" s="119">
        <f t="shared" si="1"/>
        <v>2.2830248322854834E-2</v>
      </c>
      <c r="S51" s="118">
        <f t="shared" si="1"/>
        <v>4.7591348950346363E-2</v>
      </c>
      <c r="T51" s="119">
        <f t="shared" si="1"/>
        <v>2.1150592216582064E-2</v>
      </c>
      <c r="U51" s="119">
        <f t="shared" si="1"/>
        <v>0</v>
      </c>
    </row>
    <row r="52" spans="1:21" s="5" customFormat="1">
      <c r="A52" s="121" t="s">
        <v>26</v>
      </c>
      <c r="B52" s="122">
        <v>1910047</v>
      </c>
      <c r="C52" s="123">
        <v>655399</v>
      </c>
      <c r="D52" s="124">
        <v>632701</v>
      </c>
      <c r="E52" s="127">
        <v>621947</v>
      </c>
      <c r="F52" s="248">
        <f>SUM(F36:F37,F40,F41,F42,F44,F45,F46,F47,F50)</f>
        <v>1742139</v>
      </c>
      <c r="G52" s="123">
        <f t="shared" ref="G52:I52" si="2">SUM(G36:G37,G40,G41,G42,G44,G45,G46,G47,G50)</f>
        <v>556492</v>
      </c>
      <c r="H52" s="124">
        <f t="shared" si="2"/>
        <v>595267</v>
      </c>
      <c r="I52" s="124">
        <f t="shared" si="2"/>
        <v>590380</v>
      </c>
      <c r="J52" s="130">
        <f t="shared" si="0"/>
        <v>91.209221553186921</v>
      </c>
      <c r="K52" s="131">
        <f t="shared" si="0"/>
        <v>84.908887563148568</v>
      </c>
      <c r="L52" s="130">
        <f t="shared" si="0"/>
        <v>94.083461224180141</v>
      </c>
      <c r="M52" s="132">
        <f t="shared" si="0"/>
        <v>94.92448713475585</v>
      </c>
      <c r="N52" s="122">
        <f>SUM(N36:N37,N40,N41,N42,N44,N45,N46,N47,N50)</f>
        <v>15786</v>
      </c>
      <c r="O52" s="124">
        <f t="shared" ref="O52:Q52" si="3">SUM(O36:O37,O40,O41,O42,O44,O45,O46,O47,O50)</f>
        <v>12245</v>
      </c>
      <c r="P52" s="124">
        <f t="shared" si="3"/>
        <v>2363</v>
      </c>
      <c r="Q52" s="124">
        <f t="shared" si="3"/>
        <v>1178</v>
      </c>
      <c r="R52" s="130">
        <f t="shared" si="1"/>
        <v>0.82647180933244047</v>
      </c>
      <c r="S52" s="131">
        <f t="shared" si="1"/>
        <v>1.8683275378815041</v>
      </c>
      <c r="T52" s="130">
        <f t="shared" si="1"/>
        <v>0.37347815160715725</v>
      </c>
      <c r="U52" s="130">
        <f t="shared" si="1"/>
        <v>0.18940520655296994</v>
      </c>
    </row>
    <row r="53" spans="1:21" s="5" customFormat="1">
      <c r="A53" s="133" t="s">
        <v>25</v>
      </c>
      <c r="B53" s="134">
        <v>451391</v>
      </c>
      <c r="C53" s="135">
        <v>152417</v>
      </c>
      <c r="D53" s="136">
        <v>149442</v>
      </c>
      <c r="E53" s="139">
        <v>149532</v>
      </c>
      <c r="F53" s="249">
        <f>SUM(F38,F39,F43,F48,F49,F51)</f>
        <v>422411</v>
      </c>
      <c r="G53" s="135">
        <f t="shared" ref="G53:I53" si="4">SUM(G38,G39,G43,G48,G49,G51)</f>
        <v>139071</v>
      </c>
      <c r="H53" s="136">
        <f t="shared" si="4"/>
        <v>141077</v>
      </c>
      <c r="I53" s="136">
        <f t="shared" si="4"/>
        <v>142263</v>
      </c>
      <c r="J53" s="142">
        <f t="shared" si="0"/>
        <v>93.579845411184536</v>
      </c>
      <c r="K53" s="143">
        <f t="shared" si="0"/>
        <v>91.24375889828562</v>
      </c>
      <c r="L53" s="142">
        <f t="shared" si="0"/>
        <v>94.402510673037028</v>
      </c>
      <c r="M53" s="144">
        <f t="shared" si="0"/>
        <v>95.138833159457505</v>
      </c>
      <c r="N53" s="134">
        <f>SUM(N38,N39,N43,N48,N49,N51)</f>
        <v>3130</v>
      </c>
      <c r="O53" s="136">
        <f t="shared" ref="O53:Q53" si="5">SUM(O38,O39,O43,O48,O49,O51)</f>
        <v>1808</v>
      </c>
      <c r="P53" s="136">
        <f t="shared" si="5"/>
        <v>759</v>
      </c>
      <c r="Q53" s="136">
        <f t="shared" si="5"/>
        <v>563</v>
      </c>
      <c r="R53" s="142">
        <f t="shared" si="1"/>
        <v>0.69341214158013786</v>
      </c>
      <c r="S53" s="252">
        <f t="shared" si="1"/>
        <v>1.1862193849767415</v>
      </c>
      <c r="T53" s="142">
        <f t="shared" si="1"/>
        <v>0.50788934837595856</v>
      </c>
      <c r="U53" s="142">
        <f t="shared" si="1"/>
        <v>0.37650803841318248</v>
      </c>
    </row>
    <row r="54" spans="1:21" s="5" customFormat="1" ht="15" thickBot="1">
      <c r="A54" s="145" t="s">
        <v>24</v>
      </c>
      <c r="B54" s="146">
        <v>2361438</v>
      </c>
      <c r="C54" s="147">
        <v>807816</v>
      </c>
      <c r="D54" s="148">
        <v>782143</v>
      </c>
      <c r="E54" s="151">
        <v>771479</v>
      </c>
      <c r="F54" s="250">
        <f>SUM(F36:F51)</f>
        <v>2164550</v>
      </c>
      <c r="G54" s="147">
        <f t="shared" ref="G54:I54" si="6">SUM(G36:G51)</f>
        <v>695563</v>
      </c>
      <c r="H54" s="148">
        <f t="shared" si="6"/>
        <v>736344</v>
      </c>
      <c r="I54" s="148">
        <f t="shared" si="6"/>
        <v>732643</v>
      </c>
      <c r="J54" s="154">
        <f t="shared" si="0"/>
        <v>91.662368438214344</v>
      </c>
      <c r="K54" s="155">
        <f t="shared" si="0"/>
        <v>86.104137575883627</v>
      </c>
      <c r="L54" s="154">
        <f t="shared" si="0"/>
        <v>94.144421160836316</v>
      </c>
      <c r="M54" s="156">
        <f t="shared" si="0"/>
        <v>94.966032776005576</v>
      </c>
      <c r="N54" s="146">
        <f>SUM(N36:N51)</f>
        <v>18916</v>
      </c>
      <c r="O54" s="148">
        <f t="shared" ref="O54:Q54" si="7">SUM(O36:O51)</f>
        <v>14053</v>
      </c>
      <c r="P54" s="148">
        <f t="shared" si="7"/>
        <v>3122</v>
      </c>
      <c r="Q54" s="148">
        <f t="shared" si="7"/>
        <v>1741</v>
      </c>
      <c r="R54" s="154">
        <f t="shared" si="1"/>
        <v>0.80103733403121324</v>
      </c>
      <c r="S54" s="155">
        <f t="shared" si="1"/>
        <v>1.7396288263664004</v>
      </c>
      <c r="T54" s="154">
        <f t="shared" si="1"/>
        <v>0.39915974444570879</v>
      </c>
      <c r="U54" s="154">
        <f t="shared" si="1"/>
        <v>0.22567043302539666</v>
      </c>
    </row>
    <row r="55" spans="1:21" ht="15" customHeight="1">
      <c r="A55" s="1066" t="s">
        <v>23</v>
      </c>
      <c r="B55" s="1066"/>
      <c r="C55" s="1066"/>
      <c r="D55" s="1066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1066"/>
      <c r="P55" s="1066"/>
      <c r="Q55" s="1066"/>
      <c r="R55" s="1066"/>
      <c r="S55" s="1066"/>
      <c r="T55" s="1066"/>
      <c r="U55" s="1066"/>
    </row>
    <row r="56" spans="1:21" ht="15" customHeight="1">
      <c r="A56" s="1076" t="s">
        <v>48</v>
      </c>
      <c r="B56" s="1077"/>
      <c r="C56" s="1077"/>
      <c r="D56" s="107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1077"/>
      <c r="P56" s="1077"/>
      <c r="Q56" s="1077"/>
      <c r="R56" s="1077"/>
      <c r="S56" s="1077"/>
      <c r="T56" s="1077"/>
      <c r="U56" s="1077"/>
    </row>
    <row r="57" spans="1:21" ht="15" customHeight="1">
      <c r="A57" s="1066" t="s">
        <v>103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1066"/>
      <c r="P57" s="1066"/>
      <c r="Q57" s="1066"/>
      <c r="R57" s="1066"/>
      <c r="S57" s="1066"/>
      <c r="T57" s="1066"/>
      <c r="U57" s="1066"/>
    </row>
    <row r="59" spans="1:21" ht="23.5">
      <c r="A59" s="1050">
        <v>2019</v>
      </c>
      <c r="B59" s="1050"/>
      <c r="C59" s="1050"/>
      <c r="D59" s="1050"/>
      <c r="E59" s="1050"/>
      <c r="F59" s="1050"/>
      <c r="G59" s="1050"/>
      <c r="H59" s="1050"/>
      <c r="I59" s="1050"/>
      <c r="J59" s="1050"/>
      <c r="K59" s="1050"/>
      <c r="L59" s="1050"/>
      <c r="M59" s="1050"/>
      <c r="N59" s="1050"/>
      <c r="O59" s="1050"/>
      <c r="P59" s="1050"/>
      <c r="Q59" s="1050"/>
      <c r="R59" s="1050"/>
      <c r="S59" s="1050"/>
      <c r="T59" s="1050"/>
      <c r="U59" s="1050"/>
    </row>
    <row r="60" spans="1:21" s="1023" customFormat="1" ht="23.5">
      <c r="A60" s="86"/>
      <c r="B60" s="86"/>
      <c r="C60" s="86"/>
      <c r="D60" s="86"/>
      <c r="E60" s="86"/>
      <c r="F60" s="86"/>
      <c r="G60" s="86"/>
      <c r="H60" s="86"/>
      <c r="I60" s="86"/>
    </row>
    <row r="61" spans="1:21">
      <c r="A61" s="1046" t="s">
        <v>576</v>
      </c>
      <c r="B61" s="1046"/>
      <c r="C61" s="1046"/>
      <c r="D61" s="1046"/>
      <c r="E61" s="1046"/>
      <c r="F61" s="1046"/>
      <c r="G61" s="1046"/>
      <c r="H61" s="1046"/>
      <c r="I61" s="1046"/>
      <c r="J61" s="1046"/>
      <c r="K61" s="1046"/>
      <c r="L61" s="1046"/>
      <c r="M61" s="1046"/>
      <c r="N61" s="1046"/>
      <c r="O61" s="1046"/>
      <c r="P61" s="1046"/>
      <c r="Q61" s="1046"/>
      <c r="R61" s="1046"/>
      <c r="S61" s="1046"/>
      <c r="T61" s="1046"/>
      <c r="U61" s="1046"/>
    </row>
    <row r="62" spans="1:21" ht="14.15" customHeight="1">
      <c r="A62" s="1041" t="s">
        <v>5</v>
      </c>
      <c r="B62" s="1048" t="s">
        <v>54</v>
      </c>
      <c r="C62" s="1067"/>
      <c r="D62" s="1067"/>
      <c r="E62" s="1049"/>
      <c r="F62" s="1048" t="s">
        <v>46</v>
      </c>
      <c r="G62" s="1067"/>
      <c r="H62" s="1067"/>
      <c r="I62" s="1067"/>
      <c r="J62" s="1067"/>
      <c r="K62" s="1067"/>
      <c r="L62" s="1067"/>
      <c r="M62" s="1049"/>
      <c r="N62" s="1048" t="s">
        <v>44</v>
      </c>
      <c r="O62" s="1040"/>
      <c r="P62" s="1040"/>
      <c r="Q62" s="1040"/>
      <c r="R62" s="1040"/>
      <c r="S62" s="1040"/>
      <c r="T62" s="1040"/>
      <c r="U62" s="1040"/>
    </row>
    <row r="63" spans="1:21" s="1022" customFormat="1" ht="14.15" customHeight="1">
      <c r="A63" s="1041"/>
      <c r="B63" s="1048" t="s">
        <v>91</v>
      </c>
      <c r="C63" s="1067" t="s">
        <v>63</v>
      </c>
      <c r="D63" s="1067"/>
      <c r="E63" s="1049"/>
      <c r="F63" s="1048" t="s">
        <v>91</v>
      </c>
      <c r="G63" s="1067" t="s">
        <v>63</v>
      </c>
      <c r="H63" s="1067"/>
      <c r="I63" s="1067"/>
      <c r="J63" s="1067" t="s">
        <v>45</v>
      </c>
      <c r="K63" s="1067"/>
      <c r="L63" s="1067"/>
      <c r="M63" s="1049"/>
      <c r="N63" s="1048" t="s">
        <v>91</v>
      </c>
      <c r="O63" s="1040" t="s">
        <v>63</v>
      </c>
      <c r="P63" s="1040"/>
      <c r="Q63" s="1040"/>
      <c r="R63" s="1040" t="s">
        <v>45</v>
      </c>
      <c r="S63" s="1040"/>
      <c r="T63" s="1040"/>
      <c r="U63" s="1040"/>
    </row>
    <row r="64" spans="1:21" s="1022" customFormat="1" ht="14.15" customHeight="1">
      <c r="A64" s="1041"/>
      <c r="B64" s="1048"/>
      <c r="C64" s="1067" t="s">
        <v>50</v>
      </c>
      <c r="D64" s="1067" t="s">
        <v>51</v>
      </c>
      <c r="E64" s="1049" t="s">
        <v>52</v>
      </c>
      <c r="F64" s="1048"/>
      <c r="G64" s="1067" t="s">
        <v>50</v>
      </c>
      <c r="H64" s="1067" t="s">
        <v>51</v>
      </c>
      <c r="I64" s="1067" t="s">
        <v>52</v>
      </c>
      <c r="J64" s="1067" t="s">
        <v>92</v>
      </c>
      <c r="K64" s="1067" t="s">
        <v>50</v>
      </c>
      <c r="L64" s="1067" t="s">
        <v>51</v>
      </c>
      <c r="M64" s="1049" t="s">
        <v>52</v>
      </c>
      <c r="N64" s="1048"/>
      <c r="O64" s="1040" t="s">
        <v>50</v>
      </c>
      <c r="P64" s="1040" t="s">
        <v>51</v>
      </c>
      <c r="Q64" s="1040" t="s">
        <v>52</v>
      </c>
      <c r="R64" s="1040" t="s">
        <v>92</v>
      </c>
      <c r="S64" s="1040" t="s">
        <v>50</v>
      </c>
      <c r="T64" s="1040" t="s">
        <v>51</v>
      </c>
      <c r="U64" s="1040" t="s">
        <v>52</v>
      </c>
    </row>
    <row r="65" spans="1:21" s="1022" customFormat="1">
      <c r="A65" s="1041"/>
      <c r="B65" s="1048"/>
      <c r="C65" s="1067"/>
      <c r="D65" s="1067"/>
      <c r="E65" s="1049"/>
      <c r="F65" s="1048"/>
      <c r="G65" s="1067"/>
      <c r="H65" s="1067"/>
      <c r="I65" s="1067"/>
      <c r="J65" s="1067"/>
      <c r="K65" s="1067"/>
      <c r="L65" s="1067"/>
      <c r="M65" s="1049"/>
      <c r="N65" s="1048"/>
      <c r="O65" s="1040"/>
      <c r="P65" s="1040"/>
      <c r="Q65" s="1040"/>
      <c r="R65" s="1040"/>
      <c r="S65" s="1040"/>
      <c r="T65" s="1040"/>
      <c r="U65" s="1040"/>
    </row>
    <row r="66" spans="1:21" ht="15" thickBot="1">
      <c r="A66" s="1042"/>
      <c r="B66" s="1072" t="s">
        <v>3</v>
      </c>
      <c r="C66" s="1070"/>
      <c r="D66" s="1070"/>
      <c r="E66" s="1071"/>
      <c r="F66" s="1072" t="s">
        <v>3</v>
      </c>
      <c r="G66" s="1070"/>
      <c r="H66" s="1070"/>
      <c r="I66" s="1070"/>
      <c r="J66" s="1070" t="s">
        <v>43</v>
      </c>
      <c r="K66" s="1070"/>
      <c r="L66" s="1070"/>
      <c r="M66" s="1071"/>
      <c r="N66" s="1072" t="s">
        <v>3</v>
      </c>
      <c r="O66" s="1075"/>
      <c r="P66" s="1075"/>
      <c r="Q66" s="1075"/>
      <c r="R66" s="1075" t="s">
        <v>43</v>
      </c>
      <c r="S66" s="1075"/>
      <c r="T66" s="1075"/>
      <c r="U66" s="1075"/>
    </row>
    <row r="67" spans="1:21" s="5" customFormat="1" ht="14.5" customHeight="1">
      <c r="A67" s="88" t="s">
        <v>6</v>
      </c>
      <c r="B67" s="159">
        <v>309532</v>
      </c>
      <c r="C67" s="159">
        <v>105856</v>
      </c>
      <c r="D67" s="159">
        <v>103423</v>
      </c>
      <c r="E67" s="251">
        <v>100253</v>
      </c>
      <c r="F67" s="772">
        <v>291198</v>
      </c>
      <c r="G67" s="90">
        <v>96385</v>
      </c>
      <c r="H67" s="92">
        <v>98517</v>
      </c>
      <c r="I67" s="92">
        <v>96296</v>
      </c>
      <c r="J67" s="97">
        <v>94.076864427587452</v>
      </c>
      <c r="K67" s="96">
        <v>91.05293984280533</v>
      </c>
      <c r="L67" s="97">
        <v>95.256374307455786</v>
      </c>
      <c r="M67" s="109">
        <v>96.052985945557737</v>
      </c>
      <c r="N67" s="90">
        <v>1224</v>
      </c>
      <c r="O67" s="92">
        <v>814</v>
      </c>
      <c r="P67" s="241">
        <v>239</v>
      </c>
      <c r="Q67" s="242">
        <v>171</v>
      </c>
      <c r="R67" s="97">
        <v>0.39543569000943357</v>
      </c>
      <c r="S67" s="96">
        <v>0.76896916565900841</v>
      </c>
      <c r="T67" s="97">
        <v>0.23108979627355616</v>
      </c>
      <c r="U67" s="97">
        <v>0.17056846179166707</v>
      </c>
    </row>
    <row r="68" spans="1:21" s="5" customFormat="1">
      <c r="A68" s="98" t="s">
        <v>7</v>
      </c>
      <c r="B68" s="99">
        <v>361820</v>
      </c>
      <c r="C68" s="100">
        <v>123344</v>
      </c>
      <c r="D68" s="100">
        <v>120799</v>
      </c>
      <c r="E68" s="199">
        <v>117677</v>
      </c>
      <c r="F68" s="243">
        <v>332998</v>
      </c>
      <c r="G68" s="100">
        <v>106603</v>
      </c>
      <c r="H68" s="102">
        <v>114141</v>
      </c>
      <c r="I68" s="102">
        <v>112254</v>
      </c>
      <c r="J68" s="107">
        <v>92.034160632358635</v>
      </c>
      <c r="K68" s="106">
        <v>86.427390063562072</v>
      </c>
      <c r="L68" s="107">
        <v>94.488364969908687</v>
      </c>
      <c r="M68" s="108">
        <v>95.391622831989253</v>
      </c>
      <c r="N68" s="99">
        <v>1659</v>
      </c>
      <c r="O68" s="102">
        <v>1274</v>
      </c>
      <c r="P68" s="244">
        <v>243</v>
      </c>
      <c r="Q68" s="244">
        <v>142</v>
      </c>
      <c r="R68" s="107">
        <v>0.45851528384279472</v>
      </c>
      <c r="S68" s="106">
        <v>1.0328836424957841</v>
      </c>
      <c r="T68" s="107">
        <v>0.20116060563415261</v>
      </c>
      <c r="U68" s="107">
        <v>0.12066928966578006</v>
      </c>
    </row>
    <row r="69" spans="1:21" s="5" customFormat="1">
      <c r="A69" s="88" t="s">
        <v>8</v>
      </c>
      <c r="B69" s="158">
        <v>109384</v>
      </c>
      <c r="C69" s="159">
        <v>37560</v>
      </c>
      <c r="D69" s="159">
        <v>36922</v>
      </c>
      <c r="E69" s="251">
        <v>34902</v>
      </c>
      <c r="F69" s="240">
        <v>99449</v>
      </c>
      <c r="G69" s="90">
        <v>32793</v>
      </c>
      <c r="H69" s="92">
        <v>33808</v>
      </c>
      <c r="I69" s="92">
        <v>32848</v>
      </c>
      <c r="J69" s="97">
        <v>90.917318803481322</v>
      </c>
      <c r="K69" s="96">
        <v>87.308306709265167</v>
      </c>
      <c r="L69" s="97">
        <v>91.566004008450236</v>
      </c>
      <c r="M69" s="109">
        <v>94.114950432639972</v>
      </c>
      <c r="N69" s="89">
        <v>1453</v>
      </c>
      <c r="O69" s="92">
        <v>728</v>
      </c>
      <c r="P69" s="241">
        <v>383</v>
      </c>
      <c r="Q69" s="241">
        <v>342</v>
      </c>
      <c r="R69" s="97">
        <v>1.3283478388064069</v>
      </c>
      <c r="S69" s="96">
        <v>1.9382321618743341</v>
      </c>
      <c r="T69" s="97">
        <v>1.0373219218893885</v>
      </c>
      <c r="U69" s="97">
        <v>0.97988653945332638</v>
      </c>
    </row>
    <row r="70" spans="1:21" s="5" customFormat="1">
      <c r="A70" s="98" t="s">
        <v>9</v>
      </c>
      <c r="B70" s="99">
        <v>66368</v>
      </c>
      <c r="C70" s="100">
        <v>21929</v>
      </c>
      <c r="D70" s="100">
        <v>22632</v>
      </c>
      <c r="E70" s="199">
        <v>21807</v>
      </c>
      <c r="F70" s="243">
        <v>62554</v>
      </c>
      <c r="G70" s="100">
        <v>20400</v>
      </c>
      <c r="H70" s="102">
        <v>21375</v>
      </c>
      <c r="I70" s="102">
        <v>20779</v>
      </c>
      <c r="J70" s="107">
        <v>94.253254580520732</v>
      </c>
      <c r="K70" s="106">
        <v>93.027497833918559</v>
      </c>
      <c r="L70" s="107">
        <v>94.44591728525981</v>
      </c>
      <c r="M70" s="108">
        <v>95.285917365983394</v>
      </c>
      <c r="N70" s="99">
        <v>434</v>
      </c>
      <c r="O70" s="102">
        <v>269</v>
      </c>
      <c r="P70" s="244">
        <v>98</v>
      </c>
      <c r="Q70" s="244">
        <v>67</v>
      </c>
      <c r="R70" s="107">
        <v>0.65392960462873673</v>
      </c>
      <c r="S70" s="106">
        <v>1.2266861233982398</v>
      </c>
      <c r="T70" s="107">
        <v>0.43301519971721458</v>
      </c>
      <c r="U70" s="107">
        <v>0.30724079424038153</v>
      </c>
    </row>
    <row r="71" spans="1:21" s="5" customFormat="1">
      <c r="A71" s="88" t="s">
        <v>10</v>
      </c>
      <c r="B71" s="158">
        <v>18981</v>
      </c>
      <c r="C71" s="159">
        <v>6614</v>
      </c>
      <c r="D71" s="159">
        <v>6380</v>
      </c>
      <c r="E71" s="251">
        <v>5987</v>
      </c>
      <c r="F71" s="240">
        <v>16292</v>
      </c>
      <c r="G71" s="90">
        <v>4976</v>
      </c>
      <c r="H71" s="92">
        <v>5824</v>
      </c>
      <c r="I71" s="92">
        <v>5492</v>
      </c>
      <c r="J71" s="97">
        <v>85.833201622675304</v>
      </c>
      <c r="K71" s="96">
        <v>75.234351375869366</v>
      </c>
      <c r="L71" s="97">
        <v>91.285266457680251</v>
      </c>
      <c r="M71" s="109">
        <v>91.732086186737931</v>
      </c>
      <c r="N71" s="89">
        <v>135</v>
      </c>
      <c r="O71" s="92">
        <v>125</v>
      </c>
      <c r="P71" s="241">
        <v>6</v>
      </c>
      <c r="Q71" s="241">
        <v>4</v>
      </c>
      <c r="R71" s="97">
        <v>0.71123755334281646</v>
      </c>
      <c r="S71" s="96">
        <v>1.8899304505594194</v>
      </c>
      <c r="T71" s="97">
        <v>9.4043887147335428E-2</v>
      </c>
      <c r="U71" s="97">
        <v>6.6811424753632873E-2</v>
      </c>
    </row>
    <row r="72" spans="1:21" s="5" customFormat="1">
      <c r="A72" s="98" t="s">
        <v>11</v>
      </c>
      <c r="B72" s="99">
        <v>55110</v>
      </c>
      <c r="C72" s="100">
        <v>19032</v>
      </c>
      <c r="D72" s="100">
        <v>18516</v>
      </c>
      <c r="E72" s="199">
        <v>17562</v>
      </c>
      <c r="F72" s="243">
        <v>48859</v>
      </c>
      <c r="G72" s="100">
        <v>17362</v>
      </c>
      <c r="H72" s="102">
        <v>17592</v>
      </c>
      <c r="I72" s="102">
        <v>13905</v>
      </c>
      <c r="J72" s="107">
        <v>88.657230992560329</v>
      </c>
      <c r="K72" s="106">
        <v>91.225304749894903</v>
      </c>
      <c r="L72" s="107">
        <v>95.009721322099807</v>
      </c>
      <c r="M72" s="108">
        <v>79.176631363170486</v>
      </c>
      <c r="N72" s="99">
        <v>682</v>
      </c>
      <c r="O72" s="102">
        <v>352</v>
      </c>
      <c r="P72" s="244">
        <v>220</v>
      </c>
      <c r="Q72" s="244">
        <v>110</v>
      </c>
      <c r="R72" s="107">
        <v>1.2375249500998005</v>
      </c>
      <c r="S72" s="106">
        <v>1.8495166036149642</v>
      </c>
      <c r="T72" s="107">
        <v>1.1881615899762368</v>
      </c>
      <c r="U72" s="107">
        <v>0.62635235166837488</v>
      </c>
    </row>
    <row r="73" spans="1:21" s="5" customFormat="1">
      <c r="A73" s="88" t="s">
        <v>12</v>
      </c>
      <c r="B73" s="158">
        <v>174838</v>
      </c>
      <c r="C73" s="159">
        <v>59882</v>
      </c>
      <c r="D73" s="159">
        <v>58435</v>
      </c>
      <c r="E73" s="251">
        <v>56521</v>
      </c>
      <c r="F73" s="240">
        <v>160594</v>
      </c>
      <c r="G73" s="90">
        <v>51750</v>
      </c>
      <c r="H73" s="92">
        <v>55254</v>
      </c>
      <c r="I73" s="92">
        <v>53590</v>
      </c>
      <c r="J73" s="97">
        <v>91.853029661744017</v>
      </c>
      <c r="K73" s="96">
        <v>86.419959253197959</v>
      </c>
      <c r="L73" s="97">
        <v>94.556344656455892</v>
      </c>
      <c r="M73" s="109">
        <v>94.814316802604338</v>
      </c>
      <c r="N73" s="89">
        <v>658</v>
      </c>
      <c r="O73" s="92">
        <v>487</v>
      </c>
      <c r="P73" s="241">
        <v>98</v>
      </c>
      <c r="Q73" s="241">
        <v>73</v>
      </c>
      <c r="R73" s="97">
        <v>0.37634839108203022</v>
      </c>
      <c r="S73" s="96">
        <v>0.81326608997695471</v>
      </c>
      <c r="T73" s="97">
        <v>0.16770770942072388</v>
      </c>
      <c r="U73" s="97">
        <v>0.12915553511084374</v>
      </c>
    </row>
    <row r="74" spans="1:21" s="5" customFormat="1">
      <c r="A74" s="98" t="s">
        <v>21</v>
      </c>
      <c r="B74" s="99">
        <v>41742</v>
      </c>
      <c r="C74" s="100">
        <v>14127</v>
      </c>
      <c r="D74" s="100">
        <v>13889</v>
      </c>
      <c r="E74" s="199">
        <v>13726</v>
      </c>
      <c r="F74" s="243">
        <v>39101</v>
      </c>
      <c r="G74" s="100">
        <v>12780</v>
      </c>
      <c r="H74" s="102">
        <v>13207</v>
      </c>
      <c r="I74" s="102">
        <v>13114</v>
      </c>
      <c r="J74" s="107">
        <v>93.673039145225431</v>
      </c>
      <c r="K74" s="106">
        <v>90.465066893183263</v>
      </c>
      <c r="L74" s="107">
        <v>95.089639282885742</v>
      </c>
      <c r="M74" s="108">
        <v>95.54130846568556</v>
      </c>
      <c r="N74" s="99">
        <v>525</v>
      </c>
      <c r="O74" s="102">
        <v>319</v>
      </c>
      <c r="P74" s="244">
        <v>126</v>
      </c>
      <c r="Q74" s="244">
        <v>80</v>
      </c>
      <c r="R74" s="107">
        <v>1.2577260313353458</v>
      </c>
      <c r="S74" s="106">
        <v>2.2580873504636512</v>
      </c>
      <c r="T74" s="107">
        <v>0.90719274245806036</v>
      </c>
      <c r="U74" s="107">
        <v>0.5828354946816261</v>
      </c>
    </row>
    <row r="75" spans="1:21" s="5" customFormat="1">
      <c r="A75" s="88" t="s">
        <v>13</v>
      </c>
      <c r="B75" s="158">
        <v>216286</v>
      </c>
      <c r="C75" s="159">
        <v>73037</v>
      </c>
      <c r="D75" s="159">
        <v>73133</v>
      </c>
      <c r="E75" s="251">
        <v>70116</v>
      </c>
      <c r="F75" s="240">
        <v>197433</v>
      </c>
      <c r="G75" s="90">
        <v>61117</v>
      </c>
      <c r="H75" s="92">
        <v>68728</v>
      </c>
      <c r="I75" s="92">
        <v>67588</v>
      </c>
      <c r="J75" s="97">
        <v>91.28330081466207</v>
      </c>
      <c r="K75" s="96">
        <v>83.679504908471046</v>
      </c>
      <c r="L75" s="97">
        <v>93.976727332394404</v>
      </c>
      <c r="M75" s="109">
        <v>96.394546180614981</v>
      </c>
      <c r="N75" s="89">
        <v>2739</v>
      </c>
      <c r="O75" s="92">
        <v>2003</v>
      </c>
      <c r="P75" s="241">
        <v>419</v>
      </c>
      <c r="Q75" s="241">
        <v>317</v>
      </c>
      <c r="R75" s="97">
        <v>1.2663787762499652</v>
      </c>
      <c r="S75" s="96">
        <v>2.7424456097594372</v>
      </c>
      <c r="T75" s="97">
        <v>0.57292877360425531</v>
      </c>
      <c r="U75" s="97">
        <v>0.45210793542130184</v>
      </c>
    </row>
    <row r="76" spans="1:21" s="5" customFormat="1">
      <c r="A76" s="98" t="s">
        <v>14</v>
      </c>
      <c r="B76" s="99">
        <v>495276</v>
      </c>
      <c r="C76" s="100">
        <v>169193</v>
      </c>
      <c r="D76" s="100">
        <v>166559</v>
      </c>
      <c r="E76" s="199">
        <v>159524</v>
      </c>
      <c r="F76" s="243">
        <v>449535</v>
      </c>
      <c r="G76" s="100">
        <v>140158</v>
      </c>
      <c r="H76" s="102">
        <v>155460</v>
      </c>
      <c r="I76" s="102">
        <v>153917</v>
      </c>
      <c r="J76" s="107">
        <v>90.764543406100842</v>
      </c>
      <c r="K76" s="106">
        <v>82.839124550070039</v>
      </c>
      <c r="L76" s="107">
        <v>93.336295246729378</v>
      </c>
      <c r="M76" s="108">
        <v>96.485168375918363</v>
      </c>
      <c r="N76" s="99">
        <v>4951</v>
      </c>
      <c r="O76" s="102">
        <v>4300</v>
      </c>
      <c r="P76" s="244">
        <v>461</v>
      </c>
      <c r="Q76" s="244">
        <v>190</v>
      </c>
      <c r="R76" s="107">
        <v>0.99964464258312535</v>
      </c>
      <c r="S76" s="106">
        <v>2.5414763022110844</v>
      </c>
      <c r="T76" s="107">
        <v>0.27677879910422132</v>
      </c>
      <c r="U76" s="107">
        <v>0.11910433539780849</v>
      </c>
    </row>
    <row r="77" spans="1:21" s="5" customFormat="1">
      <c r="A77" s="88" t="s">
        <v>15</v>
      </c>
      <c r="B77" s="158">
        <v>110044</v>
      </c>
      <c r="C77" s="159">
        <v>37502</v>
      </c>
      <c r="D77" s="159">
        <v>36961</v>
      </c>
      <c r="E77" s="251">
        <v>35581</v>
      </c>
      <c r="F77" s="240">
        <v>104660</v>
      </c>
      <c r="G77" s="90">
        <v>34445</v>
      </c>
      <c r="H77" s="92">
        <v>35560</v>
      </c>
      <c r="I77" s="92">
        <v>34655</v>
      </c>
      <c r="J77" s="97">
        <v>95.107411580822216</v>
      </c>
      <c r="K77" s="96">
        <v>91.848434750146652</v>
      </c>
      <c r="L77" s="97">
        <v>96.209518140742944</v>
      </c>
      <c r="M77" s="109">
        <v>97.39748742306287</v>
      </c>
      <c r="N77" s="89">
        <v>223</v>
      </c>
      <c r="O77" s="92">
        <v>150</v>
      </c>
      <c r="P77" s="241">
        <v>43</v>
      </c>
      <c r="Q77" s="241">
        <v>30</v>
      </c>
      <c r="R77" s="97">
        <v>0.20264621424157611</v>
      </c>
      <c r="S77" s="96">
        <v>0.39997866780438379</v>
      </c>
      <c r="T77" s="97">
        <v>0.11633884364600526</v>
      </c>
      <c r="U77" s="97">
        <v>8.4314662319777411E-2</v>
      </c>
    </row>
    <row r="78" spans="1:21" s="5" customFormat="1">
      <c r="A78" s="98" t="s">
        <v>16</v>
      </c>
      <c r="B78" s="99">
        <v>23609</v>
      </c>
      <c r="C78" s="100">
        <v>8016</v>
      </c>
      <c r="D78" s="100">
        <v>8049</v>
      </c>
      <c r="E78" s="199">
        <v>7544</v>
      </c>
      <c r="F78" s="243">
        <v>21928</v>
      </c>
      <c r="G78" s="100">
        <v>7059</v>
      </c>
      <c r="H78" s="102">
        <v>7580</v>
      </c>
      <c r="I78" s="102">
        <v>7289</v>
      </c>
      <c r="J78" s="107">
        <v>92.879833961624797</v>
      </c>
      <c r="K78" s="106">
        <v>88.061377245508993</v>
      </c>
      <c r="L78" s="107">
        <v>94.173189216051682</v>
      </c>
      <c r="M78" s="108">
        <v>96.619830328738061</v>
      </c>
      <c r="N78" s="99">
        <v>103</v>
      </c>
      <c r="O78" s="102">
        <v>54</v>
      </c>
      <c r="P78" s="244">
        <v>30</v>
      </c>
      <c r="Q78" s="244">
        <v>19</v>
      </c>
      <c r="R78" s="107">
        <v>0.4362743021729002</v>
      </c>
      <c r="S78" s="106">
        <v>0.67365269461077848</v>
      </c>
      <c r="T78" s="107">
        <v>0.37271710771524413</v>
      </c>
      <c r="U78" s="107">
        <v>0.25185577942735948</v>
      </c>
    </row>
    <row r="79" spans="1:21" s="5" customFormat="1">
      <c r="A79" s="88" t="s">
        <v>17</v>
      </c>
      <c r="B79" s="158">
        <v>112533</v>
      </c>
      <c r="C79" s="159">
        <v>37905</v>
      </c>
      <c r="D79" s="159">
        <v>37818</v>
      </c>
      <c r="E79" s="251">
        <v>36810</v>
      </c>
      <c r="F79" s="240">
        <v>106468</v>
      </c>
      <c r="G79" s="90">
        <v>34846</v>
      </c>
      <c r="H79" s="92">
        <v>36004</v>
      </c>
      <c r="I79" s="92">
        <v>35618</v>
      </c>
      <c r="J79" s="97">
        <v>94.610469817742342</v>
      </c>
      <c r="K79" s="96">
        <v>91.929824561403507</v>
      </c>
      <c r="L79" s="97">
        <v>95.203342323761177</v>
      </c>
      <c r="M79" s="109">
        <v>96.76174952458571</v>
      </c>
      <c r="N79" s="89">
        <v>300</v>
      </c>
      <c r="O79" s="92">
        <v>268</v>
      </c>
      <c r="P79" s="241" t="s">
        <v>40</v>
      </c>
      <c r="Q79" s="241" t="s">
        <v>40</v>
      </c>
      <c r="R79" s="97">
        <v>0.26658846738290104</v>
      </c>
      <c r="S79" s="96">
        <v>0.70703073473156575</v>
      </c>
      <c r="T79" s="97" t="s">
        <v>40</v>
      </c>
      <c r="U79" s="97" t="s">
        <v>40</v>
      </c>
    </row>
    <row r="80" spans="1:21" s="5" customFormat="1">
      <c r="A80" s="98" t="s">
        <v>18</v>
      </c>
      <c r="B80" s="99">
        <v>55201</v>
      </c>
      <c r="C80" s="100">
        <v>18423</v>
      </c>
      <c r="D80" s="100">
        <v>18598</v>
      </c>
      <c r="E80" s="199">
        <v>18180</v>
      </c>
      <c r="F80" s="243">
        <v>51512</v>
      </c>
      <c r="G80" s="100">
        <v>16955</v>
      </c>
      <c r="H80" s="102">
        <v>17423</v>
      </c>
      <c r="I80" s="102">
        <v>17134</v>
      </c>
      <c r="J80" s="107">
        <v>93.317150051629511</v>
      </c>
      <c r="K80" s="106">
        <v>92.03169950605222</v>
      </c>
      <c r="L80" s="107">
        <v>93.68211635659749</v>
      </c>
      <c r="M80" s="108">
        <v>94.246424642464248</v>
      </c>
      <c r="N80" s="99">
        <v>111</v>
      </c>
      <c r="O80" s="102">
        <v>51</v>
      </c>
      <c r="P80" s="244">
        <v>35</v>
      </c>
      <c r="Q80" s="244">
        <v>25</v>
      </c>
      <c r="R80" s="107">
        <v>0.20108331370808497</v>
      </c>
      <c r="S80" s="106">
        <v>0.27682787819573362</v>
      </c>
      <c r="T80" s="107">
        <v>0.18819227873964942</v>
      </c>
      <c r="U80" s="107">
        <v>0.13751375137513752</v>
      </c>
    </row>
    <row r="81" spans="1:21" s="5" customFormat="1">
      <c r="A81" s="88" t="s">
        <v>19</v>
      </c>
      <c r="B81" s="158">
        <v>75913</v>
      </c>
      <c r="C81" s="159">
        <v>25546</v>
      </c>
      <c r="D81" s="159">
        <v>25522</v>
      </c>
      <c r="E81" s="251">
        <v>24845</v>
      </c>
      <c r="F81" s="240">
        <v>68532</v>
      </c>
      <c r="G81" s="90">
        <v>21233</v>
      </c>
      <c r="H81" s="92">
        <v>23693</v>
      </c>
      <c r="I81" s="92">
        <v>23606</v>
      </c>
      <c r="J81" s="97">
        <v>90.277027650073109</v>
      </c>
      <c r="K81" s="96">
        <v>83.116730603617</v>
      </c>
      <c r="L81" s="97">
        <v>92.83363372776428</v>
      </c>
      <c r="M81" s="109">
        <v>95.013081102837589</v>
      </c>
      <c r="N81" s="89">
        <v>1115</v>
      </c>
      <c r="O81" s="92">
        <v>833</v>
      </c>
      <c r="P81" s="241">
        <v>176</v>
      </c>
      <c r="Q81" s="241">
        <v>106</v>
      </c>
      <c r="R81" s="97">
        <v>1.4687866373348437</v>
      </c>
      <c r="S81" s="96">
        <v>3.2607844672355752</v>
      </c>
      <c r="T81" s="97">
        <v>0.6896011284382102</v>
      </c>
      <c r="U81" s="97">
        <v>0.42664520024149732</v>
      </c>
    </row>
    <row r="82" spans="1:21" s="5" customFormat="1" ht="15" thickBot="1">
      <c r="A82" s="110" t="s">
        <v>20</v>
      </c>
      <c r="B82" s="111">
        <v>56486</v>
      </c>
      <c r="C82" s="112">
        <v>18797</v>
      </c>
      <c r="D82" s="112">
        <v>18995</v>
      </c>
      <c r="E82" s="200">
        <v>18694</v>
      </c>
      <c r="F82" s="245">
        <v>54123</v>
      </c>
      <c r="G82" s="112">
        <v>17893</v>
      </c>
      <c r="H82" s="114">
        <v>18112</v>
      </c>
      <c r="I82" s="114">
        <v>18118</v>
      </c>
      <c r="J82" s="119">
        <v>95.816662535849588</v>
      </c>
      <c r="K82" s="118">
        <v>95.190721923711237</v>
      </c>
      <c r="L82" s="119">
        <v>95.351408265332978</v>
      </c>
      <c r="M82" s="120">
        <v>96.9187974751257</v>
      </c>
      <c r="N82" s="111">
        <v>18</v>
      </c>
      <c r="O82" s="114">
        <v>11</v>
      </c>
      <c r="P82" s="246" t="s">
        <v>40</v>
      </c>
      <c r="Q82" s="247" t="s">
        <v>40</v>
      </c>
      <c r="R82" s="119">
        <v>3.1866303154764013E-2</v>
      </c>
      <c r="S82" s="118">
        <v>5.851997659200936E-2</v>
      </c>
      <c r="T82" s="119" t="s">
        <v>40</v>
      </c>
      <c r="U82" s="119" t="s">
        <v>40</v>
      </c>
    </row>
    <row r="83" spans="1:21" s="5" customFormat="1">
      <c r="A83" s="121" t="s">
        <v>26</v>
      </c>
      <c r="B83" s="122">
        <v>1841409</v>
      </c>
      <c r="C83" s="123">
        <v>628022</v>
      </c>
      <c r="D83" s="124">
        <v>617777</v>
      </c>
      <c r="E83" s="127">
        <v>595610</v>
      </c>
      <c r="F83" s="248">
        <v>1692029</v>
      </c>
      <c r="G83" s="123">
        <v>541088</v>
      </c>
      <c r="H83" s="124">
        <v>582349</v>
      </c>
      <c r="I83" s="124">
        <v>568592</v>
      </c>
      <c r="J83" s="130">
        <v>91.887733795153608</v>
      </c>
      <c r="K83" s="131">
        <v>86.157491298075556</v>
      </c>
      <c r="L83" s="130">
        <v>94.265244578545335</v>
      </c>
      <c r="M83" s="132">
        <v>95.463810211379922</v>
      </c>
      <c r="N83" s="122">
        <v>13489</v>
      </c>
      <c r="O83" s="124">
        <v>10392</v>
      </c>
      <c r="P83" s="124">
        <v>1935</v>
      </c>
      <c r="Q83" s="124">
        <v>1162</v>
      </c>
      <c r="R83" s="130">
        <v>0.73253687801026279</v>
      </c>
      <c r="S83" s="131">
        <v>1.6547191021970566</v>
      </c>
      <c r="T83" s="130">
        <v>0.31321981880193017</v>
      </c>
      <c r="U83" s="130">
        <v>0.19509410520306913</v>
      </c>
    </row>
    <row r="84" spans="1:21" s="5" customFormat="1">
      <c r="A84" s="133" t="s">
        <v>25</v>
      </c>
      <c r="B84" s="134">
        <v>441714</v>
      </c>
      <c r="C84" s="185">
        <v>148741</v>
      </c>
      <c r="D84" s="136">
        <v>148854</v>
      </c>
      <c r="E84" s="139">
        <v>144119</v>
      </c>
      <c r="F84" s="249">
        <v>413207</v>
      </c>
      <c r="G84" s="135">
        <v>135667</v>
      </c>
      <c r="H84" s="136">
        <v>139929</v>
      </c>
      <c r="I84" s="136">
        <v>137611</v>
      </c>
      <c r="J84" s="142">
        <v>93.546276549984825</v>
      </c>
      <c r="K84" s="143">
        <v>91.210224484170467</v>
      </c>
      <c r="L84" s="142">
        <v>94.004192027086944</v>
      </c>
      <c r="M84" s="144">
        <v>95.484287290364207</v>
      </c>
      <c r="N84" s="134">
        <v>2841</v>
      </c>
      <c r="O84" s="136">
        <v>1646</v>
      </c>
      <c r="P84" s="136">
        <v>668</v>
      </c>
      <c r="Q84" s="136">
        <v>527</v>
      </c>
      <c r="R84" s="142">
        <v>0.6431763539303712</v>
      </c>
      <c r="S84" s="252">
        <v>1.1066215771038248</v>
      </c>
      <c r="T84" s="142">
        <v>0.44876187405108364</v>
      </c>
      <c r="U84" s="142">
        <v>0.36567003656700364</v>
      </c>
    </row>
    <row r="85" spans="1:21" s="5" customFormat="1" ht="15" thickBot="1">
      <c r="A85" s="145" t="s">
        <v>24</v>
      </c>
      <c r="B85" s="146">
        <v>2283123</v>
      </c>
      <c r="C85" s="147">
        <v>776763</v>
      </c>
      <c r="D85" s="148">
        <v>766631</v>
      </c>
      <c r="E85" s="151">
        <v>739729</v>
      </c>
      <c r="F85" s="250">
        <v>2105236</v>
      </c>
      <c r="G85" s="147">
        <v>676755</v>
      </c>
      <c r="H85" s="148">
        <v>722278</v>
      </c>
      <c r="I85" s="148">
        <v>706203</v>
      </c>
      <c r="J85" s="154">
        <v>92.208610749398957</v>
      </c>
      <c r="K85" s="155">
        <v>87.12503041468247</v>
      </c>
      <c r="L85" s="154">
        <v>94.214556938083632</v>
      </c>
      <c r="M85" s="156">
        <v>95.467799694212346</v>
      </c>
      <c r="N85" s="146">
        <v>16330</v>
      </c>
      <c r="O85" s="148">
        <v>12038</v>
      </c>
      <c r="P85" s="148">
        <v>2603</v>
      </c>
      <c r="Q85" s="148">
        <v>1689</v>
      </c>
      <c r="R85" s="154">
        <v>0.71524836813434933</v>
      </c>
      <c r="S85" s="155">
        <v>1.5497648574919249</v>
      </c>
      <c r="T85" s="154">
        <v>0.33953753500706341</v>
      </c>
      <c r="U85" s="154">
        <v>0.22832686024206161</v>
      </c>
    </row>
    <row r="86" spans="1:21" ht="15" customHeight="1">
      <c r="A86" s="1066" t="s">
        <v>23</v>
      </c>
      <c r="B86" s="1066"/>
      <c r="C86" s="1066"/>
      <c r="D86" s="1066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</row>
    <row r="87" spans="1:21" ht="15" customHeight="1">
      <c r="A87" s="1076" t="s">
        <v>48</v>
      </c>
      <c r="B87" s="1077"/>
      <c r="C87" s="1077"/>
      <c r="D87" s="107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1077"/>
      <c r="P87" s="1077"/>
      <c r="Q87" s="1077"/>
      <c r="R87" s="1077"/>
      <c r="S87" s="1077"/>
      <c r="T87" s="1077"/>
      <c r="U87" s="1077"/>
    </row>
    <row r="88" spans="1:21" ht="15" customHeight="1">
      <c r="A88" s="1066" t="s">
        <v>57</v>
      </c>
      <c r="B88" s="1066"/>
      <c r="C88" s="1066"/>
      <c r="D88" s="1066"/>
      <c r="E88" s="1066"/>
      <c r="F88" s="1066"/>
      <c r="G88" s="1066"/>
      <c r="H88" s="1066"/>
      <c r="I88" s="1066"/>
      <c r="J88" s="1066"/>
      <c r="K88" s="1066"/>
      <c r="L88" s="1066"/>
      <c r="M88" s="1066"/>
      <c r="N88" s="1066"/>
      <c r="O88" s="1066"/>
      <c r="P88" s="1066"/>
      <c r="Q88" s="1066"/>
      <c r="R88" s="1066"/>
      <c r="S88" s="1066"/>
      <c r="T88" s="1066"/>
      <c r="U88" s="1066"/>
    </row>
    <row r="90" spans="1:21" ht="23.5">
      <c r="A90" s="1050">
        <v>2018</v>
      </c>
      <c r="B90" s="1050"/>
      <c r="C90" s="1050"/>
      <c r="D90" s="1050"/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</row>
    <row r="92" spans="1:21">
      <c r="A92" s="1038" t="s">
        <v>577</v>
      </c>
      <c r="B92" s="1038"/>
      <c r="C92" s="1038"/>
      <c r="D92" s="1038"/>
      <c r="E92" s="1038"/>
      <c r="F92" s="1038"/>
      <c r="G92" s="1038"/>
      <c r="H92" s="1038"/>
      <c r="I92" s="1038"/>
      <c r="J92" s="1038"/>
      <c r="K92" s="1038"/>
      <c r="L92" s="1038"/>
      <c r="M92" s="1038"/>
      <c r="N92" s="1038"/>
      <c r="O92" s="1038"/>
      <c r="P92" s="1038"/>
      <c r="Q92" s="1038"/>
      <c r="R92" s="1038"/>
      <c r="S92" s="1038"/>
      <c r="T92" s="1038"/>
      <c r="U92" s="1038"/>
    </row>
    <row r="93" spans="1:21">
      <c r="A93" s="1041" t="s">
        <v>5</v>
      </c>
      <c r="B93" s="1054" t="s">
        <v>54</v>
      </c>
      <c r="C93" s="1067"/>
      <c r="D93" s="1067"/>
      <c r="E93" s="1049"/>
      <c r="F93" s="1054" t="s">
        <v>46</v>
      </c>
      <c r="G93" s="1067"/>
      <c r="H93" s="1067"/>
      <c r="I93" s="1067"/>
      <c r="J93" s="1067"/>
      <c r="K93" s="1067"/>
      <c r="L93" s="1067"/>
      <c r="M93" s="1049"/>
      <c r="N93" s="1048" t="s">
        <v>44</v>
      </c>
      <c r="O93" s="1040"/>
      <c r="P93" s="1040"/>
      <c r="Q93" s="1040"/>
      <c r="R93" s="1040"/>
      <c r="S93" s="1040"/>
      <c r="T93" s="1040"/>
      <c r="U93" s="1040"/>
    </row>
    <row r="94" spans="1:21">
      <c r="A94" s="1041"/>
      <c r="B94" s="1054" t="s">
        <v>91</v>
      </c>
      <c r="C94" s="1067" t="s">
        <v>63</v>
      </c>
      <c r="D94" s="1067"/>
      <c r="E94" s="1049"/>
      <c r="F94" s="1054" t="s">
        <v>91</v>
      </c>
      <c r="G94" s="1067" t="s">
        <v>63</v>
      </c>
      <c r="H94" s="1067"/>
      <c r="I94" s="1067"/>
      <c r="J94" s="1067" t="s">
        <v>45</v>
      </c>
      <c r="K94" s="1067"/>
      <c r="L94" s="1067"/>
      <c r="M94" s="1049"/>
      <c r="N94" s="1048" t="s">
        <v>91</v>
      </c>
      <c r="O94" s="1040" t="s">
        <v>63</v>
      </c>
      <c r="P94" s="1040"/>
      <c r="Q94" s="1040"/>
      <c r="R94" s="1040" t="s">
        <v>45</v>
      </c>
      <c r="S94" s="1040"/>
      <c r="T94" s="1040"/>
      <c r="U94" s="1040"/>
    </row>
    <row r="95" spans="1:21">
      <c r="A95" s="1041"/>
      <c r="B95" s="1054"/>
      <c r="C95" s="1067" t="s">
        <v>50</v>
      </c>
      <c r="D95" s="1067" t="s">
        <v>51</v>
      </c>
      <c r="E95" s="1049" t="s">
        <v>52</v>
      </c>
      <c r="F95" s="1054"/>
      <c r="G95" s="1067" t="s">
        <v>50</v>
      </c>
      <c r="H95" s="1067" t="s">
        <v>51</v>
      </c>
      <c r="I95" s="1067" t="s">
        <v>52</v>
      </c>
      <c r="J95" s="1067" t="s">
        <v>92</v>
      </c>
      <c r="K95" s="1067" t="s">
        <v>50</v>
      </c>
      <c r="L95" s="1067" t="s">
        <v>51</v>
      </c>
      <c r="M95" s="1049" t="s">
        <v>52</v>
      </c>
      <c r="N95" s="1048"/>
      <c r="O95" s="1040" t="s">
        <v>50</v>
      </c>
      <c r="P95" s="1040" t="s">
        <v>51</v>
      </c>
      <c r="Q95" s="1040" t="s">
        <v>52</v>
      </c>
      <c r="R95" s="1040" t="s">
        <v>92</v>
      </c>
      <c r="S95" s="1040" t="s">
        <v>50</v>
      </c>
      <c r="T95" s="1040" t="s">
        <v>51</v>
      </c>
      <c r="U95" s="1040" t="s">
        <v>52</v>
      </c>
    </row>
    <row r="96" spans="1:21">
      <c r="A96" s="1041"/>
      <c r="B96" s="1054"/>
      <c r="C96" s="1067"/>
      <c r="D96" s="1067"/>
      <c r="E96" s="1049"/>
      <c r="F96" s="1054"/>
      <c r="G96" s="1067"/>
      <c r="H96" s="1067"/>
      <c r="I96" s="1067"/>
      <c r="J96" s="1067"/>
      <c r="K96" s="1067"/>
      <c r="L96" s="1067"/>
      <c r="M96" s="1049"/>
      <c r="N96" s="1048"/>
      <c r="O96" s="1040"/>
      <c r="P96" s="1040"/>
      <c r="Q96" s="1040"/>
      <c r="R96" s="1040"/>
      <c r="S96" s="1040"/>
      <c r="T96" s="1040"/>
      <c r="U96" s="1040"/>
    </row>
    <row r="97" spans="1:21" ht="15" thickBot="1">
      <c r="A97" s="1042"/>
      <c r="B97" s="1069" t="s">
        <v>3</v>
      </c>
      <c r="C97" s="1070"/>
      <c r="D97" s="1070"/>
      <c r="E97" s="1071"/>
      <c r="F97" s="1069" t="s">
        <v>3</v>
      </c>
      <c r="G97" s="1070"/>
      <c r="H97" s="1070"/>
      <c r="I97" s="1070"/>
      <c r="J97" s="1070" t="s">
        <v>43</v>
      </c>
      <c r="K97" s="1070"/>
      <c r="L97" s="1070"/>
      <c r="M97" s="1071"/>
      <c r="N97" s="1072" t="s">
        <v>3</v>
      </c>
      <c r="O97" s="1075"/>
      <c r="P97" s="1075"/>
      <c r="Q97" s="1075"/>
      <c r="R97" s="1075" t="s">
        <v>43</v>
      </c>
      <c r="S97" s="1075"/>
      <c r="T97" s="1075"/>
      <c r="U97" s="1075"/>
    </row>
    <row r="98" spans="1:21">
      <c r="A98" s="239" t="s">
        <v>6</v>
      </c>
      <c r="B98" s="89">
        <v>300346</v>
      </c>
      <c r="C98" s="159">
        <v>102731</v>
      </c>
      <c r="D98" s="92">
        <v>99563</v>
      </c>
      <c r="E98" s="93">
        <v>98052</v>
      </c>
      <c r="F98" s="240">
        <v>283131</v>
      </c>
      <c r="G98" s="90">
        <v>93967</v>
      </c>
      <c r="H98" s="92">
        <v>95429</v>
      </c>
      <c r="I98" s="92">
        <v>93735</v>
      </c>
      <c r="J98" s="97">
        <v>94.268277253567561</v>
      </c>
      <c r="K98" s="96">
        <v>91.468982098879607</v>
      </c>
      <c r="L98" s="97">
        <v>95.847855126904562</v>
      </c>
      <c r="M98" s="109">
        <v>95.597234120670663</v>
      </c>
      <c r="N98" s="89">
        <v>1089</v>
      </c>
      <c r="O98" s="92">
        <v>723</v>
      </c>
      <c r="P98" s="241">
        <v>235</v>
      </c>
      <c r="Q98" s="242">
        <v>131</v>
      </c>
      <c r="R98" s="97">
        <v>0.36258182229828267</v>
      </c>
      <c r="S98" s="96">
        <v>0.7037797743621691</v>
      </c>
      <c r="T98" s="97">
        <f>P98/D98*100</f>
        <v>0.23603145746914014</v>
      </c>
      <c r="U98" s="97">
        <f t="shared" ref="T98:U105" si="8">Q98/E98*100</f>
        <v>0.13360257822379962</v>
      </c>
    </row>
    <row r="99" spans="1:21">
      <c r="A99" s="228" t="s">
        <v>7</v>
      </c>
      <c r="B99" s="99">
        <v>352358</v>
      </c>
      <c r="C99" s="100">
        <v>119982</v>
      </c>
      <c r="D99" s="102">
        <v>116604</v>
      </c>
      <c r="E99" s="103">
        <v>115772</v>
      </c>
      <c r="F99" s="243">
        <v>323160</v>
      </c>
      <c r="G99" s="100">
        <v>102779</v>
      </c>
      <c r="H99" s="102">
        <v>110505</v>
      </c>
      <c r="I99" s="102">
        <v>109876</v>
      </c>
      <c r="J99" s="107">
        <v>91.713541341476571</v>
      </c>
      <c r="K99" s="106">
        <v>85.662015969062026</v>
      </c>
      <c r="L99" s="107">
        <v>94.769476175774415</v>
      </c>
      <c r="M99" s="108">
        <v>94.907231454928649</v>
      </c>
      <c r="N99" s="99">
        <v>1600</v>
      </c>
      <c r="O99" s="102">
        <v>1229</v>
      </c>
      <c r="P99" s="244">
        <v>240</v>
      </c>
      <c r="Q99" s="244">
        <v>131</v>
      </c>
      <c r="R99" s="107">
        <v>0.45408363085271225</v>
      </c>
      <c r="S99" s="106">
        <v>1.0243203147138737</v>
      </c>
      <c r="T99" s="107">
        <f t="shared" si="8"/>
        <v>0.20582484305855714</v>
      </c>
      <c r="U99" s="107">
        <f t="shared" si="8"/>
        <v>0.1131534395190547</v>
      </c>
    </row>
    <row r="100" spans="1:21">
      <c r="A100" s="239" t="s">
        <v>8</v>
      </c>
      <c r="B100" s="89">
        <v>107551</v>
      </c>
      <c r="C100" s="159">
        <v>37325</v>
      </c>
      <c r="D100" s="92">
        <v>35201</v>
      </c>
      <c r="E100" s="93">
        <v>35025</v>
      </c>
      <c r="F100" s="240">
        <v>98002</v>
      </c>
      <c r="G100" s="90">
        <v>32688</v>
      </c>
      <c r="H100" s="92">
        <v>32640</v>
      </c>
      <c r="I100" s="92">
        <v>32674</v>
      </c>
      <c r="J100" s="97">
        <v>91.121421465165369</v>
      </c>
      <c r="K100" s="96">
        <v>87.576691225720026</v>
      </c>
      <c r="L100" s="97">
        <v>92.724638504587944</v>
      </c>
      <c r="M100" s="109">
        <v>93.287651677373304</v>
      </c>
      <c r="N100" s="89">
        <v>1380</v>
      </c>
      <c r="O100" s="92">
        <v>667</v>
      </c>
      <c r="P100" s="241">
        <v>400</v>
      </c>
      <c r="Q100" s="241">
        <v>313</v>
      </c>
      <c r="R100" s="97">
        <v>1.2831121979340034</v>
      </c>
      <c r="S100" s="96">
        <v>1.7870060281312792</v>
      </c>
      <c r="T100" s="97">
        <f t="shared" si="8"/>
        <v>1.1363313542228914</v>
      </c>
      <c r="U100" s="97">
        <f t="shared" si="8"/>
        <v>0.89364739471805865</v>
      </c>
    </row>
    <row r="101" spans="1:21">
      <c r="A101" s="228" t="s">
        <v>9</v>
      </c>
      <c r="B101" s="99">
        <v>65495</v>
      </c>
      <c r="C101" s="100">
        <v>22202</v>
      </c>
      <c r="D101" s="102">
        <v>21341</v>
      </c>
      <c r="E101" s="103">
        <v>21952</v>
      </c>
      <c r="F101" s="243">
        <v>61252</v>
      </c>
      <c r="G101" s="100">
        <v>20420</v>
      </c>
      <c r="H101" s="102">
        <v>20220</v>
      </c>
      <c r="I101" s="102">
        <v>20612</v>
      </c>
      <c r="J101" s="107">
        <v>93.521642873501804</v>
      </c>
      <c r="K101" s="106">
        <v>91.973696063417705</v>
      </c>
      <c r="L101" s="107">
        <v>94.747200224919169</v>
      </c>
      <c r="M101" s="108">
        <v>93.895772594752188</v>
      </c>
      <c r="N101" s="99">
        <v>426</v>
      </c>
      <c r="O101" s="102">
        <v>259</v>
      </c>
      <c r="P101" s="244">
        <v>101</v>
      </c>
      <c r="Q101" s="244">
        <v>66</v>
      </c>
      <c r="R101" s="107">
        <v>0.6504313306359264</v>
      </c>
      <c r="S101" s="106">
        <v>1.1665615710296369</v>
      </c>
      <c r="T101" s="107">
        <f t="shared" si="8"/>
        <v>0.47326741952110957</v>
      </c>
      <c r="U101" s="107">
        <f t="shared" si="8"/>
        <v>0.30065597667638483</v>
      </c>
    </row>
    <row r="102" spans="1:21">
      <c r="A102" s="239" t="s">
        <v>10</v>
      </c>
      <c r="B102" s="89">
        <v>18252</v>
      </c>
      <c r="C102" s="159">
        <v>6393</v>
      </c>
      <c r="D102" s="92">
        <v>5989</v>
      </c>
      <c r="E102" s="93">
        <v>5870</v>
      </c>
      <c r="F102" s="240">
        <v>15911</v>
      </c>
      <c r="G102" s="90">
        <v>5048</v>
      </c>
      <c r="H102" s="92">
        <v>5422</v>
      </c>
      <c r="I102" s="92">
        <v>5441</v>
      </c>
      <c r="J102" s="97">
        <v>87.17400832785448</v>
      </c>
      <c r="K102" s="96">
        <v>78.961363991866108</v>
      </c>
      <c r="L102" s="97">
        <v>90.532643179161795</v>
      </c>
      <c r="M102" s="109">
        <v>92.691652470187393</v>
      </c>
      <c r="N102" s="89">
        <v>142</v>
      </c>
      <c r="O102" s="92">
        <v>130</v>
      </c>
      <c r="P102" s="241">
        <v>5</v>
      </c>
      <c r="Q102" s="241">
        <v>7</v>
      </c>
      <c r="R102" s="97">
        <v>0.77799693184308572</v>
      </c>
      <c r="S102" s="96">
        <v>2.0334741123103397</v>
      </c>
      <c r="T102" s="97">
        <f t="shared" si="8"/>
        <v>8.3486391718149935E-2</v>
      </c>
      <c r="U102" s="97">
        <f t="shared" si="8"/>
        <v>0.1192504258943782</v>
      </c>
    </row>
    <row r="103" spans="1:21">
      <c r="A103" s="228" t="s">
        <v>11</v>
      </c>
      <c r="B103" s="99">
        <v>53607</v>
      </c>
      <c r="C103" s="100">
        <v>18716</v>
      </c>
      <c r="D103" s="102">
        <v>17722</v>
      </c>
      <c r="E103" s="103">
        <v>17169</v>
      </c>
      <c r="F103" s="243">
        <v>47252</v>
      </c>
      <c r="G103" s="100">
        <v>16904</v>
      </c>
      <c r="H103" s="102">
        <v>16576</v>
      </c>
      <c r="I103" s="102">
        <v>13772</v>
      </c>
      <c r="J103" s="107">
        <v>88.145204917268273</v>
      </c>
      <c r="K103" s="106">
        <v>90.318444111989734</v>
      </c>
      <c r="L103" s="107">
        <v>93.53346123462363</v>
      </c>
      <c r="M103" s="108">
        <v>80.214339798474001</v>
      </c>
      <c r="N103" s="99">
        <v>700</v>
      </c>
      <c r="O103" s="102">
        <v>375</v>
      </c>
      <c r="P103" s="244">
        <v>207</v>
      </c>
      <c r="Q103" s="244">
        <v>118</v>
      </c>
      <c r="R103" s="107">
        <v>1.3057996157218275</v>
      </c>
      <c r="S103" s="106">
        <v>2.0036332549690106</v>
      </c>
      <c r="T103" s="107">
        <f t="shared" si="8"/>
        <v>1.1680397246360457</v>
      </c>
      <c r="U103" s="107">
        <f t="shared" si="8"/>
        <v>0.6872852233676976</v>
      </c>
    </row>
    <row r="104" spans="1:21">
      <c r="A104" s="239" t="s">
        <v>12</v>
      </c>
      <c r="B104" s="89">
        <v>169794</v>
      </c>
      <c r="C104" s="159">
        <v>57911</v>
      </c>
      <c r="D104" s="92">
        <v>56026</v>
      </c>
      <c r="E104" s="93">
        <v>55857</v>
      </c>
      <c r="F104" s="240">
        <v>155828</v>
      </c>
      <c r="G104" s="90">
        <v>50148</v>
      </c>
      <c r="H104" s="92">
        <v>53117</v>
      </c>
      <c r="I104" s="92">
        <v>52563</v>
      </c>
      <c r="J104" s="97">
        <v>91.774738801135499</v>
      </c>
      <c r="K104" s="96">
        <v>86.594947419315844</v>
      </c>
      <c r="L104" s="97">
        <v>94.807767822082596</v>
      </c>
      <c r="M104" s="109">
        <v>94.102798216875243</v>
      </c>
      <c r="N104" s="89">
        <v>543</v>
      </c>
      <c r="O104" s="92">
        <v>384</v>
      </c>
      <c r="P104" s="241">
        <v>102</v>
      </c>
      <c r="Q104" s="241">
        <v>57</v>
      </c>
      <c r="R104" s="97">
        <v>0.31979928619385845</v>
      </c>
      <c r="S104" s="96">
        <v>0.66308646025798201</v>
      </c>
      <c r="T104" s="97">
        <f t="shared" si="8"/>
        <v>0.18205833006104308</v>
      </c>
      <c r="U104" s="97">
        <f t="shared" si="8"/>
        <v>0.10204629679359795</v>
      </c>
    </row>
    <row r="105" spans="1:21">
      <c r="A105" s="228" t="s">
        <v>21</v>
      </c>
      <c r="B105" s="99">
        <v>41110</v>
      </c>
      <c r="C105" s="100">
        <v>13736</v>
      </c>
      <c r="D105" s="102">
        <v>13621</v>
      </c>
      <c r="E105" s="103">
        <v>13753</v>
      </c>
      <c r="F105" s="243">
        <v>38468</v>
      </c>
      <c r="G105" s="100">
        <v>12631</v>
      </c>
      <c r="H105" s="102">
        <v>12800</v>
      </c>
      <c r="I105" s="102">
        <v>13037</v>
      </c>
      <c r="J105" s="107">
        <v>93.573339819995141</v>
      </c>
      <c r="K105" s="106">
        <v>91.955445544554465</v>
      </c>
      <c r="L105" s="107">
        <v>93.972542397768152</v>
      </c>
      <c r="M105" s="108">
        <v>94.793863157129351</v>
      </c>
      <c r="N105" s="99">
        <v>537</v>
      </c>
      <c r="O105" s="102">
        <v>318</v>
      </c>
      <c r="P105" s="244">
        <v>129</v>
      </c>
      <c r="Q105" s="244">
        <v>90</v>
      </c>
      <c r="R105" s="107">
        <v>1.3062515203113598</v>
      </c>
      <c r="S105" s="106">
        <v>2.3150844496214327</v>
      </c>
      <c r="T105" s="107">
        <f t="shared" si="8"/>
        <v>0.94706702885250726</v>
      </c>
      <c r="U105" s="107">
        <f t="shared" si="8"/>
        <v>0.65440267577982991</v>
      </c>
    </row>
    <row r="106" spans="1:21">
      <c r="A106" s="239" t="s">
        <v>13</v>
      </c>
      <c r="B106" s="89">
        <v>210611</v>
      </c>
      <c r="C106" s="159">
        <v>72135</v>
      </c>
      <c r="D106" s="92">
        <v>69436</v>
      </c>
      <c r="E106" s="93">
        <v>69040</v>
      </c>
      <c r="F106" s="240">
        <v>192400</v>
      </c>
      <c r="G106" s="90">
        <v>60389</v>
      </c>
      <c r="H106" s="92">
        <v>65467</v>
      </c>
      <c r="I106" s="92">
        <v>66544</v>
      </c>
      <c r="J106" s="97">
        <v>91.353253153918828</v>
      </c>
      <c r="K106" s="96">
        <v>83.716642406598737</v>
      </c>
      <c r="L106" s="97">
        <v>94.283944927703217</v>
      </c>
      <c r="M106" s="109">
        <v>96.384704519119353</v>
      </c>
      <c r="N106" s="89">
        <v>2710</v>
      </c>
      <c r="O106" s="92">
        <v>1831</v>
      </c>
      <c r="P106" s="241">
        <v>518</v>
      </c>
      <c r="Q106" s="241">
        <v>361</v>
      </c>
      <c r="R106" s="97">
        <v>1.28673241188732</v>
      </c>
      <c r="S106" s="96">
        <v>2.5382962500866428</v>
      </c>
      <c r="T106" s="97">
        <f>P106/D106*100</f>
        <v>0.74601071490293214</v>
      </c>
      <c r="U106" s="97">
        <f>Q106/E106*100</f>
        <v>0.52288528389339506</v>
      </c>
    </row>
    <row r="107" spans="1:21">
      <c r="A107" s="228" t="s">
        <v>14</v>
      </c>
      <c r="B107" s="99">
        <v>482057</v>
      </c>
      <c r="C107" s="100">
        <v>165218</v>
      </c>
      <c r="D107" s="102">
        <v>158089</v>
      </c>
      <c r="E107" s="103">
        <v>158750</v>
      </c>
      <c r="F107" s="243">
        <v>438570</v>
      </c>
      <c r="G107" s="100">
        <v>137906</v>
      </c>
      <c r="H107" s="102">
        <v>149293</v>
      </c>
      <c r="I107" s="102">
        <v>151371</v>
      </c>
      <c r="J107" s="107">
        <v>90.97886764428273</v>
      </c>
      <c r="K107" s="106">
        <v>83.46911353484488</v>
      </c>
      <c r="L107" s="107">
        <v>94.436045518663533</v>
      </c>
      <c r="M107" s="108">
        <v>95.351811023622048</v>
      </c>
      <c r="N107" s="99">
        <v>4595</v>
      </c>
      <c r="O107" s="102">
        <v>3912</v>
      </c>
      <c r="P107" s="244">
        <v>465</v>
      </c>
      <c r="Q107" s="244">
        <v>218</v>
      </c>
      <c r="R107" s="107">
        <v>0.95320677845151092</v>
      </c>
      <c r="S107" s="106">
        <v>2.3677807502814461</v>
      </c>
      <c r="T107" s="107">
        <f t="shared" ref="T107:U116" si="9">P107/D107*100</f>
        <v>0.29413811207610902</v>
      </c>
      <c r="U107" s="107">
        <f t="shared" si="9"/>
        <v>0.1373228346456693</v>
      </c>
    </row>
    <row r="108" spans="1:21">
      <c r="A108" s="239" t="s">
        <v>15</v>
      </c>
      <c r="B108" s="89">
        <v>106441</v>
      </c>
      <c r="C108" s="159">
        <v>36459</v>
      </c>
      <c r="D108" s="92">
        <v>35214</v>
      </c>
      <c r="E108" s="93">
        <v>34768</v>
      </c>
      <c r="F108" s="240">
        <v>102048</v>
      </c>
      <c r="G108" s="90">
        <v>33906</v>
      </c>
      <c r="H108" s="92">
        <v>34053</v>
      </c>
      <c r="I108" s="92">
        <v>34089</v>
      </c>
      <c r="J108" s="97">
        <v>95.872830957995518</v>
      </c>
      <c r="K108" s="96">
        <v>92.997613757919851</v>
      </c>
      <c r="L108" s="97">
        <v>96.703015845970356</v>
      </c>
      <c r="M108" s="109">
        <v>98.04705476300046</v>
      </c>
      <c r="N108" s="89">
        <v>173</v>
      </c>
      <c r="O108" s="92">
        <v>107</v>
      </c>
      <c r="P108" s="241">
        <v>43</v>
      </c>
      <c r="Q108" s="241">
        <v>23</v>
      </c>
      <c r="R108" s="97">
        <v>0.16253135539876551</v>
      </c>
      <c r="S108" s="96">
        <v>0.29348034778792614</v>
      </c>
      <c r="T108" s="97">
        <f t="shared" si="9"/>
        <v>0.12211052422332028</v>
      </c>
      <c r="U108" s="97">
        <f t="shared" si="9"/>
        <v>6.6152784169351136E-2</v>
      </c>
    </row>
    <row r="109" spans="1:21">
      <c r="A109" s="228" t="s">
        <v>16</v>
      </c>
      <c r="B109" s="99">
        <v>23084</v>
      </c>
      <c r="C109" s="100">
        <v>7984</v>
      </c>
      <c r="D109" s="102">
        <v>7464</v>
      </c>
      <c r="E109" s="103">
        <v>7636</v>
      </c>
      <c r="F109" s="243">
        <v>21343</v>
      </c>
      <c r="G109" s="100">
        <v>6889</v>
      </c>
      <c r="H109" s="102">
        <v>7132</v>
      </c>
      <c r="I109" s="102">
        <v>7322</v>
      </c>
      <c r="J109" s="107">
        <v>92.457979552937104</v>
      </c>
      <c r="K109" s="106">
        <v>86.285070140280567</v>
      </c>
      <c r="L109" s="107">
        <v>95.551982851018224</v>
      </c>
      <c r="M109" s="108">
        <v>95.887899423782088</v>
      </c>
      <c r="N109" s="99">
        <v>84</v>
      </c>
      <c r="O109" s="102">
        <v>58</v>
      </c>
      <c r="P109" s="244">
        <v>16</v>
      </c>
      <c r="Q109" s="244">
        <v>10</v>
      </c>
      <c r="R109" s="107">
        <v>0.36388840755501645</v>
      </c>
      <c r="S109" s="106">
        <v>0.72645290581162325</v>
      </c>
      <c r="T109" s="107">
        <f t="shared" si="9"/>
        <v>0.21436227224008575</v>
      </c>
      <c r="U109" s="107">
        <f t="shared" si="9"/>
        <v>0.13095861707700368</v>
      </c>
    </row>
    <row r="110" spans="1:21">
      <c r="A110" s="239" t="s">
        <v>17</v>
      </c>
      <c r="B110" s="89">
        <v>111086</v>
      </c>
      <c r="C110" s="159">
        <v>37625</v>
      </c>
      <c r="D110" s="92">
        <v>36653</v>
      </c>
      <c r="E110" s="93">
        <v>36808</v>
      </c>
      <c r="F110" s="240">
        <v>105329</v>
      </c>
      <c r="G110" s="90">
        <v>34642</v>
      </c>
      <c r="H110" s="92">
        <v>35322</v>
      </c>
      <c r="I110" s="92">
        <v>35365</v>
      </c>
      <c r="J110" s="97">
        <v>94.8175287615001</v>
      </c>
      <c r="K110" s="96">
        <v>92.071760797342193</v>
      </c>
      <c r="L110" s="97">
        <v>96.368646495511967</v>
      </c>
      <c r="M110" s="109">
        <v>96.079656596392098</v>
      </c>
      <c r="N110" s="89">
        <v>368</v>
      </c>
      <c r="O110" s="92">
        <v>337</v>
      </c>
      <c r="P110" s="241" t="s">
        <v>40</v>
      </c>
      <c r="Q110" s="241" t="s">
        <v>40</v>
      </c>
      <c r="R110" s="97">
        <v>0.33127486812019513</v>
      </c>
      <c r="S110" s="96">
        <v>0.89568106312292362</v>
      </c>
      <c r="T110" s="97" t="s">
        <v>40</v>
      </c>
      <c r="U110" s="97" t="s">
        <v>40</v>
      </c>
    </row>
    <row r="111" spans="1:21">
      <c r="A111" s="228" t="s">
        <v>18</v>
      </c>
      <c r="B111" s="99">
        <v>54823</v>
      </c>
      <c r="C111" s="100">
        <v>18472</v>
      </c>
      <c r="D111" s="102">
        <v>18105</v>
      </c>
      <c r="E111" s="103">
        <v>18246</v>
      </c>
      <c r="F111" s="243">
        <v>50831</v>
      </c>
      <c r="G111" s="100">
        <v>16862</v>
      </c>
      <c r="H111" s="102">
        <v>16858</v>
      </c>
      <c r="I111" s="102">
        <v>17111</v>
      </c>
      <c r="J111" s="107">
        <v>92.718384619593962</v>
      </c>
      <c r="K111" s="106">
        <v>91.284105673451705</v>
      </c>
      <c r="L111" s="107">
        <v>93.112399889533279</v>
      </c>
      <c r="M111" s="108">
        <v>93.779458511454564</v>
      </c>
      <c r="N111" s="99">
        <v>123</v>
      </c>
      <c r="O111" s="102">
        <v>53</v>
      </c>
      <c r="P111" s="244">
        <v>32</v>
      </c>
      <c r="Q111" s="244">
        <v>38</v>
      </c>
      <c r="R111" s="107">
        <v>0.22435838972693942</v>
      </c>
      <c r="S111" s="106">
        <v>0.286920744911217</v>
      </c>
      <c r="T111" s="107">
        <f t="shared" si="9"/>
        <v>0.17674675504004417</v>
      </c>
      <c r="U111" s="107">
        <f t="shared" si="9"/>
        <v>0.20826482516715991</v>
      </c>
    </row>
    <row r="112" spans="1:21">
      <c r="A112" s="239" t="s">
        <v>19</v>
      </c>
      <c r="B112" s="89">
        <v>74623</v>
      </c>
      <c r="C112" s="159">
        <v>25160</v>
      </c>
      <c r="D112" s="92">
        <v>24497</v>
      </c>
      <c r="E112" s="93">
        <v>24966</v>
      </c>
      <c r="F112" s="240">
        <v>66627</v>
      </c>
      <c r="G112" s="90">
        <v>20629</v>
      </c>
      <c r="H112" s="92">
        <v>22623</v>
      </c>
      <c r="I112" s="92">
        <v>23375</v>
      </c>
      <c r="J112" s="97">
        <v>89.28480495289655</v>
      </c>
      <c r="K112" s="96">
        <v>81.991255961844203</v>
      </c>
      <c r="L112" s="97">
        <v>92.350083683716377</v>
      </c>
      <c r="M112" s="109">
        <v>93.627333173115431</v>
      </c>
      <c r="N112" s="89">
        <v>1157</v>
      </c>
      <c r="O112" s="92">
        <v>826</v>
      </c>
      <c r="P112" s="241">
        <v>224</v>
      </c>
      <c r="Q112" s="241">
        <v>107</v>
      </c>
      <c r="R112" s="97">
        <v>1.5504603138442572</v>
      </c>
      <c r="S112" s="96">
        <v>3.2829888712241657</v>
      </c>
      <c r="T112" s="97">
        <f>P112/D112*100</f>
        <v>0.91439768134873656</v>
      </c>
      <c r="U112" s="97">
        <f t="shared" si="9"/>
        <v>0.42858287270688133</v>
      </c>
    </row>
    <row r="113" spans="1:21" ht="15" thickBot="1">
      <c r="A113" s="230" t="s">
        <v>20</v>
      </c>
      <c r="B113" s="111">
        <v>55777</v>
      </c>
      <c r="C113" s="112">
        <v>18819</v>
      </c>
      <c r="D113" s="114">
        <v>18534</v>
      </c>
      <c r="E113" s="115">
        <v>18424</v>
      </c>
      <c r="F113" s="245">
        <v>53511</v>
      </c>
      <c r="G113" s="112">
        <v>17719</v>
      </c>
      <c r="H113" s="114">
        <v>17871</v>
      </c>
      <c r="I113" s="114">
        <v>17921</v>
      </c>
      <c r="J113" s="119">
        <v>95.937393549312446</v>
      </c>
      <c r="K113" s="118">
        <v>94.154843509219404</v>
      </c>
      <c r="L113" s="119">
        <v>96.422790547102622</v>
      </c>
      <c r="M113" s="120">
        <v>97.269865392965698</v>
      </c>
      <c r="N113" s="111">
        <v>13</v>
      </c>
      <c r="O113" s="114">
        <v>9</v>
      </c>
      <c r="P113" s="246" t="s">
        <v>40</v>
      </c>
      <c r="Q113" s="247" t="s">
        <v>40</v>
      </c>
      <c r="R113" s="119">
        <v>2.330709790773975E-2</v>
      </c>
      <c r="S113" s="118">
        <v>4.7824007651841229E-2</v>
      </c>
      <c r="T113" s="119" t="s">
        <v>40</v>
      </c>
      <c r="U113" s="119" t="s">
        <v>40</v>
      </c>
    </row>
    <row r="114" spans="1:21">
      <c r="A114" s="232" t="s">
        <v>26</v>
      </c>
      <c r="B114" s="122">
        <v>1791173</v>
      </c>
      <c r="C114" s="123">
        <v>612689</v>
      </c>
      <c r="D114" s="124">
        <v>590604</v>
      </c>
      <c r="E114" s="125">
        <v>587880</v>
      </c>
      <c r="F114" s="248">
        <v>1646270</v>
      </c>
      <c r="G114" s="123">
        <v>528565</v>
      </c>
      <c r="H114" s="124">
        <v>559617</v>
      </c>
      <c r="I114" s="124">
        <v>558088</v>
      </c>
      <c r="J114" s="130">
        <v>91.910161665009468</v>
      </c>
      <c r="K114" s="131">
        <v>86.269706164138739</v>
      </c>
      <c r="L114" s="130">
        <v>94.753337261515327</v>
      </c>
      <c r="M114" s="132">
        <v>94.932299108661638</v>
      </c>
      <c r="N114" s="122">
        <v>12793</v>
      </c>
      <c r="O114" s="124">
        <v>9575</v>
      </c>
      <c r="P114" s="124">
        <v>2055</v>
      </c>
      <c r="Q114" s="124">
        <v>1163</v>
      </c>
      <c r="R114" s="130">
        <v>0.71422470079662881</v>
      </c>
      <c r="S114" s="131">
        <v>1.5627830759161663</v>
      </c>
      <c r="T114" s="130">
        <v>0.34794887945222175</v>
      </c>
      <c r="U114" s="130">
        <f t="shared" si="9"/>
        <v>0.19782948901136285</v>
      </c>
    </row>
    <row r="115" spans="1:21">
      <c r="A115" s="234" t="s">
        <v>47</v>
      </c>
      <c r="B115" s="134">
        <v>435842</v>
      </c>
      <c r="C115" s="185">
        <v>148179</v>
      </c>
      <c r="D115" s="136">
        <v>143455</v>
      </c>
      <c r="E115" s="137">
        <v>144208</v>
      </c>
      <c r="F115" s="249">
        <v>407393</v>
      </c>
      <c r="G115" s="135">
        <v>134962</v>
      </c>
      <c r="H115" s="136">
        <v>135711</v>
      </c>
      <c r="I115" s="136">
        <v>136720</v>
      </c>
      <c r="J115" s="142">
        <v>93.472634578585826</v>
      </c>
      <c r="K115" s="143">
        <v>91.080382510342218</v>
      </c>
      <c r="L115" s="142">
        <v>94.601791502561781</v>
      </c>
      <c r="M115" s="144">
        <v>94.807500277377116</v>
      </c>
      <c r="N115" s="134">
        <v>2847</v>
      </c>
      <c r="O115" s="136">
        <v>1643</v>
      </c>
      <c r="P115" s="136">
        <v>685</v>
      </c>
      <c r="Q115" s="136">
        <v>519</v>
      </c>
      <c r="R115" s="142">
        <v>0.65321836812422851</v>
      </c>
      <c r="S115" s="252">
        <v>1.1087940936300016</v>
      </c>
      <c r="T115" s="142">
        <v>0.47750165557143354</v>
      </c>
      <c r="U115" s="142">
        <f t="shared" si="9"/>
        <v>0.35989681571064019</v>
      </c>
    </row>
    <row r="116" spans="1:21" ht="15" thickBot="1">
      <c r="A116" s="236" t="s">
        <v>24</v>
      </c>
      <c r="B116" s="146">
        <v>2227015</v>
      </c>
      <c r="C116" s="147">
        <v>760868</v>
      </c>
      <c r="D116" s="148">
        <v>734059</v>
      </c>
      <c r="E116" s="149">
        <v>732088</v>
      </c>
      <c r="F116" s="250">
        <v>2053663</v>
      </c>
      <c r="G116" s="147">
        <v>663527</v>
      </c>
      <c r="H116" s="148">
        <v>695328</v>
      </c>
      <c r="I116" s="148">
        <v>694808</v>
      </c>
      <c r="J116" s="154">
        <v>92.21594825360404</v>
      </c>
      <c r="K116" s="155">
        <v>87.206585110689375</v>
      </c>
      <c r="L116" s="154">
        <v>94.723721117784805</v>
      </c>
      <c r="M116" s="156">
        <v>94.907716012282677</v>
      </c>
      <c r="N116" s="146">
        <v>15640</v>
      </c>
      <c r="O116" s="148">
        <v>11218</v>
      </c>
      <c r="P116" s="148">
        <v>2740</v>
      </c>
      <c r="Q116" s="148">
        <v>1682</v>
      </c>
      <c r="R116" s="154">
        <v>0.70228534607984228</v>
      </c>
      <c r="S116" s="155">
        <v>1.4743687472728517</v>
      </c>
      <c r="T116" s="154">
        <v>0.37326699897419691</v>
      </c>
      <c r="U116" s="154">
        <f t="shared" si="9"/>
        <v>0.22975380008960672</v>
      </c>
    </row>
    <row r="117" spans="1:21">
      <c r="A117" s="1068" t="s">
        <v>23</v>
      </c>
      <c r="B117" s="1068"/>
      <c r="C117" s="1068"/>
      <c r="D117" s="1068"/>
      <c r="E117" s="1068"/>
      <c r="F117" s="1068"/>
      <c r="G117" s="1068"/>
      <c r="H117" s="1068"/>
      <c r="I117" s="1068"/>
      <c r="J117" s="1068"/>
      <c r="K117" s="1068"/>
      <c r="L117" s="1068"/>
      <c r="M117" s="1068"/>
      <c r="N117" s="1068"/>
      <c r="O117" s="1068"/>
      <c r="P117" s="1068"/>
      <c r="Q117" s="1068"/>
      <c r="R117" s="1068"/>
      <c r="S117" s="1068"/>
      <c r="T117" s="1068"/>
      <c r="U117" s="1068"/>
    </row>
    <row r="118" spans="1:21" ht="14.25" customHeight="1">
      <c r="A118" s="1068" t="s">
        <v>48</v>
      </c>
      <c r="B118" s="1068"/>
      <c r="C118" s="1068"/>
      <c r="D118" s="1068"/>
      <c r="E118" s="1068"/>
      <c r="F118" s="1068"/>
      <c r="G118" s="1068"/>
      <c r="H118" s="1068"/>
      <c r="I118" s="1068"/>
      <c r="J118" s="1068"/>
      <c r="K118" s="1068"/>
      <c r="L118" s="1068"/>
      <c r="M118" s="1068"/>
      <c r="N118" s="1068"/>
      <c r="O118" s="1068"/>
      <c r="P118" s="1068"/>
      <c r="Q118" s="1068"/>
      <c r="R118" s="1068"/>
      <c r="S118" s="1068"/>
      <c r="T118" s="1068"/>
      <c r="U118" s="1068"/>
    </row>
    <row r="119" spans="1:21">
      <c r="A119" s="1068" t="s">
        <v>58</v>
      </c>
      <c r="B119" s="1068"/>
      <c r="C119" s="1068"/>
      <c r="D119" s="1068"/>
      <c r="E119" s="1068"/>
      <c r="F119" s="1068"/>
      <c r="G119" s="1068"/>
      <c r="H119" s="1068"/>
      <c r="I119" s="1068"/>
      <c r="J119" s="1068"/>
      <c r="K119" s="1068"/>
      <c r="L119" s="1068"/>
      <c r="M119" s="1068"/>
      <c r="N119" s="1068"/>
      <c r="O119" s="1068"/>
      <c r="P119" s="1068"/>
      <c r="Q119" s="1068"/>
      <c r="R119" s="1068"/>
      <c r="S119" s="1068"/>
      <c r="T119" s="1068"/>
      <c r="U119" s="1068"/>
    </row>
  </sheetData>
  <mergeCells count="129">
    <mergeCell ref="A30:U30"/>
    <mergeCell ref="A56:U56"/>
    <mergeCell ref="A61:U61"/>
    <mergeCell ref="A87:U87"/>
    <mergeCell ref="A92:U92"/>
    <mergeCell ref="A118:U118"/>
    <mergeCell ref="A86:U86"/>
    <mergeCell ref="A88:U88"/>
    <mergeCell ref="U64:U65"/>
    <mergeCell ref="B66:E66"/>
    <mergeCell ref="F66:I66"/>
    <mergeCell ref="J66:M66"/>
    <mergeCell ref="N66:Q66"/>
    <mergeCell ref="R66:U66"/>
    <mergeCell ref="P64:P65"/>
    <mergeCell ref="Q64:Q65"/>
    <mergeCell ref="R64:R65"/>
    <mergeCell ref="S64:S65"/>
    <mergeCell ref="T64:T65"/>
    <mergeCell ref="J64:J65"/>
    <mergeCell ref="K64:K65"/>
    <mergeCell ref="L64:L65"/>
    <mergeCell ref="N93:U93"/>
    <mergeCell ref="R94:U94"/>
    <mergeCell ref="R95:R96"/>
    <mergeCell ref="S95:S96"/>
    <mergeCell ref="T95:T96"/>
    <mergeCell ref="U95:U96"/>
    <mergeCell ref="O95:O96"/>
    <mergeCell ref="P95:P96"/>
    <mergeCell ref="O64:O65"/>
    <mergeCell ref="J97:M97"/>
    <mergeCell ref="N97:Q97"/>
    <mergeCell ref="R97:U97"/>
    <mergeCell ref="F94:F96"/>
    <mergeCell ref="G94:I94"/>
    <mergeCell ref="J94:M94"/>
    <mergeCell ref="N94:N96"/>
    <mergeCell ref="O94:Q94"/>
    <mergeCell ref="G95:G96"/>
    <mergeCell ref="H95:H96"/>
    <mergeCell ref="I95:I96"/>
    <mergeCell ref="J95:J96"/>
    <mergeCell ref="K95:K96"/>
    <mergeCell ref="L95:L96"/>
    <mergeCell ref="M95:M96"/>
    <mergeCell ref="C64:C65"/>
    <mergeCell ref="D64:D65"/>
    <mergeCell ref="E64:E65"/>
    <mergeCell ref="G64:G65"/>
    <mergeCell ref="M64:M65"/>
    <mergeCell ref="I64:I65"/>
    <mergeCell ref="N31:U31"/>
    <mergeCell ref="J32:M32"/>
    <mergeCell ref="N35:Q35"/>
    <mergeCell ref="R35:U35"/>
    <mergeCell ref="J35:M35"/>
    <mergeCell ref="R33:R34"/>
    <mergeCell ref="R32:U32"/>
    <mergeCell ref="S33:S34"/>
    <mergeCell ref="T33:T34"/>
    <mergeCell ref="U33:U34"/>
    <mergeCell ref="N32:N34"/>
    <mergeCell ref="O33:O34"/>
    <mergeCell ref="P33:P34"/>
    <mergeCell ref="Q33:Q34"/>
    <mergeCell ref="O32:Q32"/>
    <mergeCell ref="F31:M31"/>
    <mergeCell ref="L33:L34"/>
    <mergeCell ref="M33:M34"/>
    <mergeCell ref="H33:H34"/>
    <mergeCell ref="I33:I34"/>
    <mergeCell ref="F63:F65"/>
    <mergeCell ref="G63:I63"/>
    <mergeCell ref="J63:M63"/>
    <mergeCell ref="N63:N65"/>
    <mergeCell ref="O63:Q63"/>
    <mergeCell ref="R63:U63"/>
    <mergeCell ref="J33:J34"/>
    <mergeCell ref="K33:K34"/>
    <mergeCell ref="N62:U62"/>
    <mergeCell ref="C63:E63"/>
    <mergeCell ref="A1:U1"/>
    <mergeCell ref="A31:A35"/>
    <mergeCell ref="A55:U55"/>
    <mergeCell ref="A119:U119"/>
    <mergeCell ref="A93:A97"/>
    <mergeCell ref="A117:U117"/>
    <mergeCell ref="A57:U57"/>
    <mergeCell ref="A90:U90"/>
    <mergeCell ref="B97:E97"/>
    <mergeCell ref="F97:I97"/>
    <mergeCell ref="B35:E35"/>
    <mergeCell ref="F35:I35"/>
    <mergeCell ref="B93:E93"/>
    <mergeCell ref="F93:M93"/>
    <mergeCell ref="B94:B96"/>
    <mergeCell ref="C94:E94"/>
    <mergeCell ref="C95:C96"/>
    <mergeCell ref="D95:D96"/>
    <mergeCell ref="A4:A6"/>
    <mergeCell ref="Q95:Q96"/>
    <mergeCell ref="F32:F34"/>
    <mergeCell ref="A3:H3"/>
    <mergeCell ref="G33:G34"/>
    <mergeCell ref="A26:H26"/>
    <mergeCell ref="A27:H27"/>
    <mergeCell ref="E95:E96"/>
    <mergeCell ref="C4:D4"/>
    <mergeCell ref="E4:F4"/>
    <mergeCell ref="G4:H4"/>
    <mergeCell ref="B5:B6"/>
    <mergeCell ref="C5:C6"/>
    <mergeCell ref="E5:E6"/>
    <mergeCell ref="G5:G6"/>
    <mergeCell ref="A28:H28"/>
    <mergeCell ref="B31:E31"/>
    <mergeCell ref="H64:H65"/>
    <mergeCell ref="C33:C34"/>
    <mergeCell ref="D33:D34"/>
    <mergeCell ref="E33:E34"/>
    <mergeCell ref="C32:E32"/>
    <mergeCell ref="G32:I32"/>
    <mergeCell ref="A59:U59"/>
    <mergeCell ref="A62:A66"/>
    <mergeCell ref="B62:E62"/>
    <mergeCell ref="B32:B34"/>
    <mergeCell ref="F62:M62"/>
    <mergeCell ref="B63:B65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zoomScale="80" zoomScaleNormal="80" workbookViewId="0">
      <selection sqref="A1:R1"/>
    </sheetView>
  </sheetViews>
  <sheetFormatPr baseColWidth="10" defaultRowHeight="14"/>
  <cols>
    <col min="1" max="1" width="20.58203125" style="15" customWidth="1"/>
    <col min="2" max="2" width="11" customWidth="1"/>
    <col min="3" max="3" width="10.33203125" customWidth="1"/>
    <col min="4" max="4" width="10.83203125" style="15" customWidth="1"/>
    <col min="5" max="5" width="10.33203125" customWidth="1"/>
    <col min="6" max="6" width="10.33203125" style="15" customWidth="1"/>
    <col min="7" max="7" width="10.33203125" customWidth="1"/>
    <col min="8" max="8" width="10.33203125" style="15" customWidth="1"/>
    <col min="9" max="9" width="10.33203125" customWidth="1"/>
    <col min="10" max="10" width="11" style="15" customWidth="1"/>
    <col min="11" max="11" width="10.33203125" customWidth="1"/>
    <col min="12" max="12" width="10.33203125" style="15" customWidth="1"/>
    <col min="13" max="13" width="10.33203125" customWidth="1"/>
    <col min="14" max="14" width="10.33203125" style="15" customWidth="1"/>
    <col min="15" max="15" width="10.33203125" customWidth="1"/>
    <col min="16" max="16" width="11.08203125" style="15" customWidth="1"/>
    <col min="17" max="17" width="10.33203125" customWidth="1"/>
    <col min="18" max="18" width="10.33203125" style="15" customWidth="1"/>
  </cols>
  <sheetData>
    <row r="1" spans="1:22" s="15" customFormat="1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s="15" customFormat="1" ht="14.5">
      <c r="A3" s="1078" t="s">
        <v>578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1083"/>
      <c r="R3" s="1078"/>
    </row>
    <row r="4" spans="1:22" s="15" customFormat="1" ht="14.5" customHeight="1">
      <c r="A4" s="1049" t="s">
        <v>5</v>
      </c>
      <c r="B4" s="1082" t="s">
        <v>106</v>
      </c>
      <c r="C4" s="1054" t="s">
        <v>63</v>
      </c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</row>
    <row r="5" spans="1:22" ht="14.15" customHeight="1">
      <c r="A5" s="1049"/>
      <c r="B5" s="1082"/>
      <c r="C5" s="1054" t="s">
        <v>84</v>
      </c>
      <c r="D5" s="1049"/>
      <c r="E5" s="1048" t="s">
        <v>2</v>
      </c>
      <c r="F5" s="1049"/>
      <c r="G5" s="1048" t="s">
        <v>81</v>
      </c>
      <c r="H5" s="1049"/>
      <c r="I5" s="1048" t="s">
        <v>63</v>
      </c>
      <c r="J5" s="1067"/>
      <c r="K5" s="1067"/>
      <c r="L5" s="1049"/>
      <c r="M5" s="1048" t="s">
        <v>82</v>
      </c>
      <c r="N5" s="1049"/>
      <c r="O5" s="1048" t="s">
        <v>63</v>
      </c>
      <c r="P5" s="1067"/>
      <c r="Q5" s="1067"/>
      <c r="R5" s="1067"/>
    </row>
    <row r="6" spans="1:22" ht="14.15" customHeight="1">
      <c r="A6" s="1049"/>
      <c r="B6" s="1082"/>
      <c r="C6" s="1054"/>
      <c r="D6" s="1049"/>
      <c r="E6" s="1048"/>
      <c r="F6" s="1049"/>
      <c r="G6" s="1048"/>
      <c r="H6" s="1049"/>
      <c r="I6" s="1048" t="s">
        <v>84</v>
      </c>
      <c r="J6" s="1049"/>
      <c r="K6" s="1048" t="s">
        <v>2</v>
      </c>
      <c r="L6" s="1049"/>
      <c r="M6" s="1048"/>
      <c r="N6" s="1049"/>
      <c r="O6" s="1048" t="s">
        <v>84</v>
      </c>
      <c r="P6" s="1049"/>
      <c r="Q6" s="1048" t="s">
        <v>2</v>
      </c>
      <c r="R6" s="1067"/>
    </row>
    <row r="7" spans="1:22" ht="29.5" customHeight="1">
      <c r="A7" s="1049"/>
      <c r="B7" s="1082"/>
      <c r="C7" s="1054"/>
      <c r="D7" s="1049"/>
      <c r="E7" s="1048"/>
      <c r="F7" s="1049"/>
      <c r="G7" s="1048"/>
      <c r="H7" s="1049"/>
      <c r="I7" s="1048"/>
      <c r="J7" s="1049"/>
      <c r="K7" s="1048"/>
      <c r="L7" s="1049"/>
      <c r="M7" s="1048"/>
      <c r="N7" s="1049"/>
      <c r="O7" s="1048"/>
      <c r="P7" s="1049"/>
      <c r="Q7" s="1048"/>
      <c r="R7" s="1067"/>
    </row>
    <row r="8" spans="1:22" s="15" customFormat="1" ht="15" thickBot="1">
      <c r="A8" s="1079"/>
      <c r="B8" s="774" t="s">
        <v>3</v>
      </c>
      <c r="C8" s="776" t="s">
        <v>3</v>
      </c>
      <c r="D8" s="775" t="s">
        <v>43</v>
      </c>
      <c r="E8" s="773" t="s">
        <v>3</v>
      </c>
      <c r="F8" s="775" t="s">
        <v>43</v>
      </c>
      <c r="G8" s="773" t="s">
        <v>3</v>
      </c>
      <c r="H8" s="775" t="s">
        <v>43</v>
      </c>
      <c r="I8" s="773" t="s">
        <v>3</v>
      </c>
      <c r="J8" s="775" t="s">
        <v>43</v>
      </c>
      <c r="K8" s="773" t="s">
        <v>3</v>
      </c>
      <c r="L8" s="775" t="s">
        <v>43</v>
      </c>
      <c r="M8" s="773" t="s">
        <v>3</v>
      </c>
      <c r="N8" s="775" t="s">
        <v>43</v>
      </c>
      <c r="O8" s="773" t="s">
        <v>3</v>
      </c>
      <c r="P8" s="775" t="s">
        <v>43</v>
      </c>
      <c r="Q8" s="773" t="s">
        <v>3</v>
      </c>
      <c r="R8" s="777" t="s">
        <v>43</v>
      </c>
    </row>
    <row r="9" spans="1:22">
      <c r="A9" s="226" t="s">
        <v>6</v>
      </c>
      <c r="B9" s="649">
        <f>SUM(G9,M9)</f>
        <v>445410</v>
      </c>
      <c r="C9" s="306">
        <f>SUM(I9,O9)</f>
        <v>428602</v>
      </c>
      <c r="D9" s="175">
        <f>C9/B9*100</f>
        <v>96.226398150019094</v>
      </c>
      <c r="E9" s="159">
        <f>SUM(K9,Q9)</f>
        <v>16808</v>
      </c>
      <c r="F9" s="167">
        <f>E9/B9*100</f>
        <v>3.7736018499809161</v>
      </c>
      <c r="G9" s="159">
        <v>98546</v>
      </c>
      <c r="H9" s="167">
        <f>G9/B9*100</f>
        <v>22.124783906962126</v>
      </c>
      <c r="I9" s="159">
        <v>83100</v>
      </c>
      <c r="J9" s="167">
        <f>I9/G9*100</f>
        <v>84.326101516043266</v>
      </c>
      <c r="K9" s="159">
        <v>15446</v>
      </c>
      <c r="L9" s="175">
        <f>K9/G9*100</f>
        <v>15.67389848395673</v>
      </c>
      <c r="M9" s="159">
        <v>346864</v>
      </c>
      <c r="N9" s="167">
        <f>M9/B9*100</f>
        <v>77.875216093037878</v>
      </c>
      <c r="O9" s="159">
        <v>345502</v>
      </c>
      <c r="P9" s="167">
        <f>O9/M9*100</f>
        <v>99.607338899395728</v>
      </c>
      <c r="Q9" s="159">
        <v>1362</v>
      </c>
      <c r="R9" s="165">
        <f>Q9/M9*100</f>
        <v>0.3926611006042714</v>
      </c>
    </row>
    <row r="10" spans="1:22" ht="15" customHeight="1">
      <c r="A10" s="228" t="s">
        <v>7</v>
      </c>
      <c r="B10" s="647">
        <f t="shared" ref="B10:B24" si="0">SUM(G10,M10)</f>
        <v>520297</v>
      </c>
      <c r="C10" s="99">
        <f>SUM(I10,O10)</f>
        <v>508879</v>
      </c>
      <c r="D10" s="254">
        <f t="shared" ref="D10:D27" si="1">C10/B10*100</f>
        <v>97.805484175384436</v>
      </c>
      <c r="E10" s="100">
        <f>SUM(K10,Q10)</f>
        <v>11418</v>
      </c>
      <c r="F10" s="254">
        <f t="shared" ref="F10:F27" si="2">E10/B10*100</f>
        <v>2.1945158246155563</v>
      </c>
      <c r="G10" s="100">
        <v>114186</v>
      </c>
      <c r="H10" s="254">
        <f t="shared" ref="H10:H27" si="3">G10/B10*100</f>
        <v>21.946311433661929</v>
      </c>
      <c r="I10" s="100">
        <v>104949</v>
      </c>
      <c r="J10" s="254">
        <f t="shared" ref="J10:J27" si="4">I10/G10*100</f>
        <v>91.910566969681057</v>
      </c>
      <c r="K10" s="100">
        <v>9237</v>
      </c>
      <c r="L10" s="254">
        <f t="shared" ref="L10:L27" si="5">K10/G10*100</f>
        <v>8.0894330303189523</v>
      </c>
      <c r="M10" s="99">
        <v>406111</v>
      </c>
      <c r="N10" s="254">
        <f t="shared" ref="N10:N27" si="6">M10/B10*100</f>
        <v>78.053688566338082</v>
      </c>
      <c r="O10" s="100">
        <v>403930</v>
      </c>
      <c r="P10" s="254">
        <f t="shared" ref="P10:P27" si="7">O10/M10*100</f>
        <v>99.462954709426725</v>
      </c>
      <c r="Q10" s="100">
        <v>2181</v>
      </c>
      <c r="R10" s="170">
        <f t="shared" ref="R10:R27" si="8">Q10/M10*100</f>
        <v>0.53704529057326689</v>
      </c>
    </row>
    <row r="11" spans="1:22" ht="15" customHeight="1">
      <c r="A11" s="226" t="s">
        <v>8</v>
      </c>
      <c r="B11" s="649">
        <f t="shared" si="0"/>
        <v>172836</v>
      </c>
      <c r="C11" s="158">
        <f t="shared" ref="C11:C24" si="9">SUM(I11,O11)</f>
        <v>167104</v>
      </c>
      <c r="D11" s="167">
        <f t="shared" si="1"/>
        <v>96.68356129510056</v>
      </c>
      <c r="E11" s="159">
        <f t="shared" ref="E11:E24" si="10">SUM(K11,Q11)</f>
        <v>5732</v>
      </c>
      <c r="F11" s="167">
        <f t="shared" si="2"/>
        <v>3.3164387048994421</v>
      </c>
      <c r="G11" s="159">
        <v>52407</v>
      </c>
      <c r="H11" s="167">
        <f t="shared" si="3"/>
        <v>30.321807956675695</v>
      </c>
      <c r="I11" s="159">
        <v>48329</v>
      </c>
      <c r="J11" s="167">
        <f t="shared" si="4"/>
        <v>92.218596752342236</v>
      </c>
      <c r="K11" s="159">
        <v>4078</v>
      </c>
      <c r="L11" s="167">
        <f t="shared" si="5"/>
        <v>7.7814032476577557</v>
      </c>
      <c r="M11" s="158">
        <v>120429</v>
      </c>
      <c r="N11" s="167">
        <f t="shared" si="6"/>
        <v>69.678192043324302</v>
      </c>
      <c r="O11" s="159">
        <v>118775</v>
      </c>
      <c r="P11" s="167">
        <f t="shared" si="7"/>
        <v>98.626576655124595</v>
      </c>
      <c r="Q11" s="159">
        <v>1654</v>
      </c>
      <c r="R11" s="165">
        <f t="shared" si="8"/>
        <v>1.3734233448754039</v>
      </c>
    </row>
    <row r="12" spans="1:22">
      <c r="A12" s="228" t="s">
        <v>9</v>
      </c>
      <c r="B12" s="647">
        <f t="shared" si="0"/>
        <v>114573</v>
      </c>
      <c r="C12" s="99">
        <f t="shared" si="9"/>
        <v>110483</v>
      </c>
      <c r="D12" s="254">
        <f t="shared" si="1"/>
        <v>96.43022352561249</v>
      </c>
      <c r="E12" s="100">
        <f t="shared" si="10"/>
        <v>4090</v>
      </c>
      <c r="F12" s="254">
        <f t="shared" si="2"/>
        <v>3.5697764743875084</v>
      </c>
      <c r="G12" s="100">
        <v>36303</v>
      </c>
      <c r="H12" s="254">
        <f t="shared" si="3"/>
        <v>31.685475635620957</v>
      </c>
      <c r="I12" s="100">
        <v>32855</v>
      </c>
      <c r="J12" s="254">
        <f t="shared" si="4"/>
        <v>90.502162355728174</v>
      </c>
      <c r="K12" s="100">
        <v>3448</v>
      </c>
      <c r="L12" s="254">
        <f t="shared" si="5"/>
        <v>9.4978376442718222</v>
      </c>
      <c r="M12" s="99">
        <v>78270</v>
      </c>
      <c r="N12" s="254">
        <f t="shared" si="6"/>
        <v>68.314524364379039</v>
      </c>
      <c r="O12" s="100">
        <v>77628</v>
      </c>
      <c r="P12" s="254">
        <f t="shared" si="7"/>
        <v>99.179762361057882</v>
      </c>
      <c r="Q12" s="100">
        <v>642</v>
      </c>
      <c r="R12" s="170">
        <f t="shared" si="8"/>
        <v>0.82023763894212343</v>
      </c>
    </row>
    <row r="13" spans="1:22">
      <c r="A13" s="226" t="s">
        <v>10</v>
      </c>
      <c r="B13" s="649">
        <f t="shared" si="0"/>
        <v>26117</v>
      </c>
      <c r="C13" s="158">
        <f t="shared" si="9"/>
        <v>25063</v>
      </c>
      <c r="D13" s="167">
        <f t="shared" si="1"/>
        <v>95.964314431213381</v>
      </c>
      <c r="E13" s="159">
        <f t="shared" si="10"/>
        <v>1054</v>
      </c>
      <c r="F13" s="167">
        <f t="shared" si="2"/>
        <v>4.0356855687866142</v>
      </c>
      <c r="G13" s="159">
        <v>6007</v>
      </c>
      <c r="H13" s="167">
        <f t="shared" si="3"/>
        <v>23.00034460313206</v>
      </c>
      <c r="I13" s="159">
        <v>5102</v>
      </c>
      <c r="J13" s="167">
        <f t="shared" si="4"/>
        <v>84.934243382720169</v>
      </c>
      <c r="K13" s="159">
        <v>905</v>
      </c>
      <c r="L13" s="167">
        <f t="shared" si="5"/>
        <v>15.06575661727984</v>
      </c>
      <c r="M13" s="158">
        <v>20110</v>
      </c>
      <c r="N13" s="167">
        <f t="shared" si="6"/>
        <v>76.999655396867936</v>
      </c>
      <c r="O13" s="159">
        <v>19961</v>
      </c>
      <c r="P13" s="167">
        <f t="shared" si="7"/>
        <v>99.259075087021387</v>
      </c>
      <c r="Q13" s="159">
        <v>149</v>
      </c>
      <c r="R13" s="165">
        <f t="shared" si="8"/>
        <v>0.74092491297861762</v>
      </c>
    </row>
    <row r="14" spans="1:22">
      <c r="A14" s="228" t="s">
        <v>11</v>
      </c>
      <c r="B14" s="647">
        <f t="shared" si="0"/>
        <v>85407</v>
      </c>
      <c r="C14" s="99">
        <f t="shared" si="9"/>
        <v>82503</v>
      </c>
      <c r="D14" s="254">
        <f t="shared" si="1"/>
        <v>96.599810319997189</v>
      </c>
      <c r="E14" s="100">
        <f t="shared" si="10"/>
        <v>2904</v>
      </c>
      <c r="F14" s="254">
        <f t="shared" si="2"/>
        <v>3.4001896800028102</v>
      </c>
      <c r="G14" s="100">
        <v>28429</v>
      </c>
      <c r="H14" s="254">
        <f t="shared" si="3"/>
        <v>33.286498764738255</v>
      </c>
      <c r="I14" s="100">
        <v>26273</v>
      </c>
      <c r="J14" s="254">
        <f t="shared" si="4"/>
        <v>92.416194730732698</v>
      </c>
      <c r="K14" s="100">
        <v>2156</v>
      </c>
      <c r="L14" s="254">
        <f t="shared" si="5"/>
        <v>7.5838052692672981</v>
      </c>
      <c r="M14" s="99">
        <v>56978</v>
      </c>
      <c r="N14" s="254">
        <f t="shared" si="6"/>
        <v>66.713501235261745</v>
      </c>
      <c r="O14" s="100">
        <v>56230</v>
      </c>
      <c r="P14" s="254">
        <f t="shared" si="7"/>
        <v>98.687212608375162</v>
      </c>
      <c r="Q14" s="100">
        <v>748</v>
      </c>
      <c r="R14" s="170">
        <f t="shared" si="8"/>
        <v>1.3127873916248376</v>
      </c>
    </row>
    <row r="15" spans="1:22">
      <c r="A15" s="226" t="s">
        <v>12</v>
      </c>
      <c r="B15" s="649">
        <f t="shared" si="0"/>
        <v>258921</v>
      </c>
      <c r="C15" s="158">
        <f t="shared" si="9"/>
        <v>248634</v>
      </c>
      <c r="D15" s="167">
        <f t="shared" si="1"/>
        <v>96.026973478396883</v>
      </c>
      <c r="E15" s="159">
        <f t="shared" si="10"/>
        <v>10287</v>
      </c>
      <c r="F15" s="167">
        <f t="shared" si="2"/>
        <v>3.9730265216031144</v>
      </c>
      <c r="G15" s="159">
        <v>58423</v>
      </c>
      <c r="H15" s="167">
        <f t="shared" si="3"/>
        <v>22.564025320464541</v>
      </c>
      <c r="I15" s="159">
        <v>48934</v>
      </c>
      <c r="J15" s="167">
        <f t="shared" si="4"/>
        <v>83.758108963935442</v>
      </c>
      <c r="K15" s="159">
        <v>9489</v>
      </c>
      <c r="L15" s="167">
        <f t="shared" si="5"/>
        <v>16.241891036064562</v>
      </c>
      <c r="M15" s="158">
        <v>200498</v>
      </c>
      <c r="N15" s="167">
        <f t="shared" si="6"/>
        <v>77.435974679535462</v>
      </c>
      <c r="O15" s="159">
        <v>199700</v>
      </c>
      <c r="P15" s="167">
        <f t="shared" si="7"/>
        <v>99.601991042304661</v>
      </c>
      <c r="Q15" s="159">
        <v>798</v>
      </c>
      <c r="R15" s="165">
        <f t="shared" si="8"/>
        <v>0.39800895769533862</v>
      </c>
    </row>
    <row r="16" spans="1:22">
      <c r="A16" s="228" t="s">
        <v>21</v>
      </c>
      <c r="B16" s="647">
        <f t="shared" si="0"/>
        <v>72630</v>
      </c>
      <c r="C16" s="99">
        <f t="shared" si="9"/>
        <v>68882</v>
      </c>
      <c r="D16" s="254">
        <f t="shared" si="1"/>
        <v>94.839597962274553</v>
      </c>
      <c r="E16" s="100">
        <f t="shared" si="10"/>
        <v>3748</v>
      </c>
      <c r="F16" s="254">
        <f t="shared" si="2"/>
        <v>5.1604020377254578</v>
      </c>
      <c r="G16" s="100">
        <v>22674</v>
      </c>
      <c r="H16" s="254">
        <f t="shared" si="3"/>
        <v>31.218504750103264</v>
      </c>
      <c r="I16" s="100">
        <v>19480</v>
      </c>
      <c r="J16" s="254">
        <f t="shared" si="4"/>
        <v>85.913380964981926</v>
      </c>
      <c r="K16" s="100">
        <v>3194</v>
      </c>
      <c r="L16" s="254">
        <f t="shared" si="5"/>
        <v>14.086619035018083</v>
      </c>
      <c r="M16" s="99">
        <v>49956</v>
      </c>
      <c r="N16" s="254">
        <f t="shared" si="6"/>
        <v>68.781495249896736</v>
      </c>
      <c r="O16" s="100">
        <v>49402</v>
      </c>
      <c r="P16" s="254">
        <f t="shared" si="7"/>
        <v>98.891024101209069</v>
      </c>
      <c r="Q16" s="100">
        <v>554</v>
      </c>
      <c r="R16" s="170">
        <f t="shared" si="8"/>
        <v>1.1089758987909359</v>
      </c>
    </row>
    <row r="17" spans="1:18">
      <c r="A17" s="226" t="s">
        <v>13</v>
      </c>
      <c r="B17" s="649">
        <f t="shared" si="0"/>
        <v>317690</v>
      </c>
      <c r="C17" s="158">
        <f t="shared" si="9"/>
        <v>298085</v>
      </c>
      <c r="D17" s="167">
        <f t="shared" si="1"/>
        <v>93.828889798230975</v>
      </c>
      <c r="E17" s="159">
        <f t="shared" si="10"/>
        <v>19605</v>
      </c>
      <c r="F17" s="167">
        <f t="shared" si="2"/>
        <v>6.1711102017690198</v>
      </c>
      <c r="G17" s="159">
        <v>73853</v>
      </c>
      <c r="H17" s="167">
        <f t="shared" si="3"/>
        <v>23.246875885296987</v>
      </c>
      <c r="I17" s="159">
        <v>57616</v>
      </c>
      <c r="J17" s="167">
        <f t="shared" si="4"/>
        <v>78.014434078507293</v>
      </c>
      <c r="K17" s="159">
        <v>16237</v>
      </c>
      <c r="L17" s="167">
        <f t="shared" si="5"/>
        <v>21.985565921492693</v>
      </c>
      <c r="M17" s="158">
        <v>243837</v>
      </c>
      <c r="N17" s="167">
        <f t="shared" si="6"/>
        <v>76.753124114703013</v>
      </c>
      <c r="O17" s="159">
        <v>240469</v>
      </c>
      <c r="P17" s="167">
        <f t="shared" si="7"/>
        <v>98.618749410466833</v>
      </c>
      <c r="Q17" s="159">
        <v>3368</v>
      </c>
      <c r="R17" s="165">
        <f t="shared" si="8"/>
        <v>1.3812505895331717</v>
      </c>
    </row>
    <row r="18" spans="1:18">
      <c r="A18" s="228" t="s">
        <v>14</v>
      </c>
      <c r="B18" s="647">
        <f t="shared" si="0"/>
        <v>686182</v>
      </c>
      <c r="C18" s="99">
        <f t="shared" si="9"/>
        <v>628787</v>
      </c>
      <c r="D18" s="254">
        <f t="shared" si="1"/>
        <v>91.635601050450177</v>
      </c>
      <c r="E18" s="100">
        <f t="shared" si="10"/>
        <v>57395</v>
      </c>
      <c r="F18" s="254">
        <f t="shared" si="2"/>
        <v>8.3643989495498285</v>
      </c>
      <c r="G18" s="100">
        <v>151736</v>
      </c>
      <c r="H18" s="254">
        <f t="shared" si="3"/>
        <v>22.113083700825729</v>
      </c>
      <c r="I18" s="100">
        <v>100653</v>
      </c>
      <c r="J18" s="254">
        <f t="shared" si="4"/>
        <v>66.334291137238367</v>
      </c>
      <c r="K18" s="100">
        <v>51083</v>
      </c>
      <c r="L18" s="254">
        <f t="shared" si="5"/>
        <v>33.66570886276164</v>
      </c>
      <c r="M18" s="99">
        <v>534446</v>
      </c>
      <c r="N18" s="254">
        <f t="shared" si="6"/>
        <v>77.886916299174274</v>
      </c>
      <c r="O18" s="100">
        <v>528134</v>
      </c>
      <c r="P18" s="254">
        <f t="shared" si="7"/>
        <v>98.818963936487506</v>
      </c>
      <c r="Q18" s="100">
        <v>6312</v>
      </c>
      <c r="R18" s="170">
        <f t="shared" si="8"/>
        <v>1.181036063512497</v>
      </c>
    </row>
    <row r="19" spans="1:18">
      <c r="A19" s="226" t="s">
        <v>15</v>
      </c>
      <c r="B19" s="649">
        <f t="shared" si="0"/>
        <v>162177</v>
      </c>
      <c r="C19" s="158">
        <f t="shared" si="9"/>
        <v>158879</v>
      </c>
      <c r="D19" s="167">
        <f t="shared" si="1"/>
        <v>97.96641940595768</v>
      </c>
      <c r="E19" s="159">
        <f t="shared" si="10"/>
        <v>3298</v>
      </c>
      <c r="F19" s="167">
        <f t="shared" si="2"/>
        <v>2.0335805940423115</v>
      </c>
      <c r="G19" s="159">
        <v>35831</v>
      </c>
      <c r="H19" s="167">
        <f t="shared" si="3"/>
        <v>22.093761754132828</v>
      </c>
      <c r="I19" s="159">
        <v>32829</v>
      </c>
      <c r="J19" s="167">
        <f t="shared" si="4"/>
        <v>91.621780022885218</v>
      </c>
      <c r="K19" s="159">
        <v>3002</v>
      </c>
      <c r="L19" s="167">
        <f t="shared" si="5"/>
        <v>8.3782199771147887</v>
      </c>
      <c r="M19" s="158">
        <v>126346</v>
      </c>
      <c r="N19" s="167">
        <f t="shared" si="6"/>
        <v>77.906238245867172</v>
      </c>
      <c r="O19" s="159">
        <v>126050</v>
      </c>
      <c r="P19" s="167">
        <f t="shared" si="7"/>
        <v>99.765722697988068</v>
      </c>
      <c r="Q19" s="159">
        <v>296</v>
      </c>
      <c r="R19" s="165">
        <f t="shared" si="8"/>
        <v>0.23427730201193547</v>
      </c>
    </row>
    <row r="20" spans="1:18">
      <c r="A20" s="228" t="s">
        <v>16</v>
      </c>
      <c r="B20" s="647">
        <f t="shared" si="0"/>
        <v>34700</v>
      </c>
      <c r="C20" s="99">
        <f t="shared" si="9"/>
        <v>33808</v>
      </c>
      <c r="D20" s="254">
        <f t="shared" si="1"/>
        <v>97.429394812680115</v>
      </c>
      <c r="E20" s="100">
        <f t="shared" si="10"/>
        <v>892</v>
      </c>
      <c r="F20" s="254">
        <f t="shared" si="2"/>
        <v>2.5706051873198845</v>
      </c>
      <c r="G20" s="100">
        <v>7321</v>
      </c>
      <c r="H20" s="254">
        <f t="shared" si="3"/>
        <v>21.097982708933717</v>
      </c>
      <c r="I20" s="100">
        <v>6584</v>
      </c>
      <c r="J20" s="254">
        <f t="shared" si="4"/>
        <v>89.933069252834315</v>
      </c>
      <c r="K20" s="100">
        <v>737</v>
      </c>
      <c r="L20" s="254">
        <f t="shared" si="5"/>
        <v>10.066930747165689</v>
      </c>
      <c r="M20" s="99">
        <v>27379</v>
      </c>
      <c r="N20" s="254">
        <f t="shared" si="6"/>
        <v>78.902017291066286</v>
      </c>
      <c r="O20" s="100">
        <v>27224</v>
      </c>
      <c r="P20" s="254">
        <f t="shared" si="7"/>
        <v>99.433872676138648</v>
      </c>
      <c r="Q20" s="100">
        <v>155</v>
      </c>
      <c r="R20" s="170">
        <f t="shared" si="8"/>
        <v>0.56612732386135356</v>
      </c>
    </row>
    <row r="21" spans="1:18">
      <c r="A21" s="226" t="s">
        <v>17</v>
      </c>
      <c r="B21" s="649">
        <f t="shared" si="0"/>
        <v>192569</v>
      </c>
      <c r="C21" s="158">
        <f t="shared" si="9"/>
        <v>185250</v>
      </c>
      <c r="D21" s="167">
        <f t="shared" si="1"/>
        <v>96.199284412340518</v>
      </c>
      <c r="E21" s="159">
        <f t="shared" si="10"/>
        <v>7319</v>
      </c>
      <c r="F21" s="167">
        <f t="shared" si="2"/>
        <v>3.800715587659488</v>
      </c>
      <c r="G21" s="159">
        <v>57015</v>
      </c>
      <c r="H21" s="167">
        <f t="shared" si="3"/>
        <v>29.607569234923588</v>
      </c>
      <c r="I21" s="159">
        <v>50036</v>
      </c>
      <c r="J21" s="167">
        <f t="shared" si="4"/>
        <v>87.759361571516266</v>
      </c>
      <c r="K21" s="159">
        <v>6979</v>
      </c>
      <c r="L21" s="167">
        <f t="shared" si="5"/>
        <v>12.240638428483733</v>
      </c>
      <c r="M21" s="158">
        <v>135554</v>
      </c>
      <c r="N21" s="167">
        <f t="shared" si="6"/>
        <v>70.392430765076426</v>
      </c>
      <c r="O21" s="159">
        <v>135214</v>
      </c>
      <c r="P21" s="167">
        <f t="shared" si="7"/>
        <v>99.749177449577289</v>
      </c>
      <c r="Q21" s="159">
        <v>340</v>
      </c>
      <c r="R21" s="165">
        <f t="shared" si="8"/>
        <v>0.25082255042270979</v>
      </c>
    </row>
    <row r="22" spans="1:18">
      <c r="A22" s="228" t="s">
        <v>18</v>
      </c>
      <c r="B22" s="647">
        <f t="shared" si="0"/>
        <v>95328</v>
      </c>
      <c r="C22" s="99">
        <f t="shared" si="9"/>
        <v>94485</v>
      </c>
      <c r="D22" s="254">
        <f t="shared" si="1"/>
        <v>99.115684793554877</v>
      </c>
      <c r="E22" s="100">
        <f t="shared" si="10"/>
        <v>843</v>
      </c>
      <c r="F22" s="254">
        <f t="shared" si="2"/>
        <v>0.88431520644511574</v>
      </c>
      <c r="G22" s="100">
        <v>30603</v>
      </c>
      <c r="H22" s="254">
        <f t="shared" si="3"/>
        <v>32.102844914400805</v>
      </c>
      <c r="I22" s="100">
        <v>29950</v>
      </c>
      <c r="J22" s="254">
        <f t="shared" si="4"/>
        <v>97.866222265790938</v>
      </c>
      <c r="K22" s="100">
        <v>653</v>
      </c>
      <c r="L22" s="254">
        <f t="shared" si="5"/>
        <v>2.1337777342090645</v>
      </c>
      <c r="M22" s="99">
        <v>64725</v>
      </c>
      <c r="N22" s="254">
        <f t="shared" si="6"/>
        <v>67.897155085599195</v>
      </c>
      <c r="O22" s="100">
        <v>64535</v>
      </c>
      <c r="P22" s="254">
        <f t="shared" si="7"/>
        <v>99.706450366937034</v>
      </c>
      <c r="Q22" s="100">
        <v>190</v>
      </c>
      <c r="R22" s="170">
        <f t="shared" si="8"/>
        <v>0.29354963306295867</v>
      </c>
    </row>
    <row r="23" spans="1:18">
      <c r="A23" s="226" t="s">
        <v>19</v>
      </c>
      <c r="B23" s="649">
        <f t="shared" si="0"/>
        <v>113994</v>
      </c>
      <c r="C23" s="158">
        <f t="shared" si="9"/>
        <v>106172</v>
      </c>
      <c r="D23" s="167">
        <f t="shared" si="1"/>
        <v>93.138235345719949</v>
      </c>
      <c r="E23" s="159">
        <f t="shared" si="10"/>
        <v>7822</v>
      </c>
      <c r="F23" s="167">
        <f t="shared" si="2"/>
        <v>6.8617646542800506</v>
      </c>
      <c r="G23" s="159">
        <v>27038</v>
      </c>
      <c r="H23" s="167">
        <f t="shared" si="3"/>
        <v>23.718792217134236</v>
      </c>
      <c r="I23" s="159">
        <v>20569</v>
      </c>
      <c r="J23" s="167">
        <f t="shared" si="4"/>
        <v>76.074413788002076</v>
      </c>
      <c r="K23" s="159">
        <v>6469</v>
      </c>
      <c r="L23" s="167">
        <f t="shared" si="5"/>
        <v>23.925586211997928</v>
      </c>
      <c r="M23" s="158">
        <v>86956</v>
      </c>
      <c r="N23" s="167">
        <f t="shared" si="6"/>
        <v>76.281207782865764</v>
      </c>
      <c r="O23" s="159">
        <v>85603</v>
      </c>
      <c r="P23" s="167">
        <f t="shared" si="7"/>
        <v>98.444040664243985</v>
      </c>
      <c r="Q23" s="159">
        <v>1353</v>
      </c>
      <c r="R23" s="165">
        <f t="shared" si="8"/>
        <v>1.5559593357560144</v>
      </c>
    </row>
    <row r="24" spans="1:18" ht="14.5" thickBot="1">
      <c r="A24" s="230" t="s">
        <v>20</v>
      </c>
      <c r="B24" s="652">
        <f t="shared" si="0"/>
        <v>95047</v>
      </c>
      <c r="C24" s="111">
        <f t="shared" si="9"/>
        <v>94032</v>
      </c>
      <c r="D24" s="255">
        <f t="shared" si="1"/>
        <v>98.932107273243759</v>
      </c>
      <c r="E24" s="112">
        <f t="shared" si="10"/>
        <v>1015</v>
      </c>
      <c r="F24" s="255">
        <f t="shared" si="2"/>
        <v>1.0678927267562364</v>
      </c>
      <c r="G24" s="112">
        <v>28791</v>
      </c>
      <c r="H24" s="255">
        <f t="shared" si="3"/>
        <v>30.291329552747587</v>
      </c>
      <c r="I24" s="112">
        <v>27789</v>
      </c>
      <c r="J24" s="255">
        <f t="shared" si="4"/>
        <v>96.519745753881423</v>
      </c>
      <c r="K24" s="112">
        <v>1002</v>
      </c>
      <c r="L24" s="255">
        <f t="shared" si="5"/>
        <v>3.4802542461185788</v>
      </c>
      <c r="M24" s="111">
        <v>66256</v>
      </c>
      <c r="N24" s="255">
        <f t="shared" si="6"/>
        <v>69.708670447252402</v>
      </c>
      <c r="O24" s="112">
        <v>66243</v>
      </c>
      <c r="P24" s="255">
        <f t="shared" si="7"/>
        <v>99.980379135474521</v>
      </c>
      <c r="Q24" s="112">
        <v>13</v>
      </c>
      <c r="R24" s="178">
        <f t="shared" si="8"/>
        <v>1.9620864525476938E-2</v>
      </c>
    </row>
    <row r="25" spans="1:18">
      <c r="A25" s="256" t="s">
        <v>26</v>
      </c>
      <c r="B25" s="653">
        <f t="shared" ref="B25:C25" si="11">SUM(B9:B10,B13,B14,B15,B17,B18,B19,B20,B23)</f>
        <v>2650895</v>
      </c>
      <c r="C25" s="258">
        <f t="shared" si="11"/>
        <v>2519412</v>
      </c>
      <c r="D25" s="184">
        <f t="shared" si="1"/>
        <v>95.040052510567179</v>
      </c>
      <c r="E25" s="126">
        <f t="shared" ref="E25" si="12">SUM(E9:E10,E13,E14,E15,E17,E18,E19,E20,E23)</f>
        <v>131483</v>
      </c>
      <c r="F25" s="257">
        <f t="shared" si="2"/>
        <v>4.9599474894328139</v>
      </c>
      <c r="G25" s="258">
        <f t="shared" ref="G25" si="13">SUM(G9:G10,G13,G14,G15,G17,G18,G19,G20,G23)</f>
        <v>601370</v>
      </c>
      <c r="H25" s="184">
        <f t="shared" si="3"/>
        <v>22.685545825089264</v>
      </c>
      <c r="I25" s="123">
        <f t="shared" ref="I25" si="14">SUM(I9:I10,I13,I14,I15,I17,I18,I19,I20,I23)</f>
        <v>486609</v>
      </c>
      <c r="J25" s="184">
        <f t="shared" si="4"/>
        <v>80.916740110081975</v>
      </c>
      <c r="K25" s="126">
        <f t="shared" ref="K25" si="15">SUM(K9:K10,K13,K14,K15,K17,K18,K19,K20,K23)</f>
        <v>114761</v>
      </c>
      <c r="L25" s="257">
        <f t="shared" si="5"/>
        <v>19.083259889918018</v>
      </c>
      <c r="M25" s="123">
        <f t="shared" ref="M25" si="16">SUM(M9:M10,M13,M14,M15,M17,M18,M19,M20,M23)</f>
        <v>2049525</v>
      </c>
      <c r="N25" s="184">
        <f t="shared" si="6"/>
        <v>77.314454174910736</v>
      </c>
      <c r="O25" s="123">
        <f t="shared" ref="O25" si="17">SUM(O9:O10,O13,O14,O15,O17,O18,O19,O20,O23)</f>
        <v>2032803</v>
      </c>
      <c r="P25" s="184">
        <f t="shared" si="7"/>
        <v>99.1841036337688</v>
      </c>
      <c r="Q25" s="126">
        <f t="shared" ref="Q25" si="18">SUM(Q9:Q10,Q13,Q14,Q15,Q17,Q18,Q19,Q20,Q23)</f>
        <v>16722</v>
      </c>
      <c r="R25" s="187">
        <f t="shared" si="8"/>
        <v>0.81589636623119988</v>
      </c>
    </row>
    <row r="26" spans="1:18">
      <c r="A26" s="260" t="s">
        <v>25</v>
      </c>
      <c r="B26" s="654">
        <f t="shared" ref="B26:C26" si="19">SUM(B11,B12,B16,B21,B22,B24)</f>
        <v>742983</v>
      </c>
      <c r="C26" s="261">
        <f t="shared" si="19"/>
        <v>720236</v>
      </c>
      <c r="D26" s="190">
        <f t="shared" si="1"/>
        <v>96.938422548025997</v>
      </c>
      <c r="E26" s="138">
        <f t="shared" ref="E26" si="20">SUM(E11,E12,E16,E21,E22,E24)</f>
        <v>22747</v>
      </c>
      <c r="F26" s="259">
        <f t="shared" si="2"/>
        <v>3.061577451974002</v>
      </c>
      <c r="G26" s="261">
        <f t="shared" ref="G26" si="21">SUM(G11,G12,G16,G21,G22,G24)</f>
        <v>227793</v>
      </c>
      <c r="H26" s="190">
        <f t="shared" si="3"/>
        <v>30.659247923572945</v>
      </c>
      <c r="I26" s="185">
        <f t="shared" ref="I26" si="22">SUM(I11,I12,I16,I21,I22,I24)</f>
        <v>208439</v>
      </c>
      <c r="J26" s="190">
        <f t="shared" si="4"/>
        <v>91.503689753416481</v>
      </c>
      <c r="K26" s="138">
        <f t="shared" ref="K26" si="23">SUM(K11,K12,K16,K21,K22,K24)</f>
        <v>19354</v>
      </c>
      <c r="L26" s="259">
        <f t="shared" si="5"/>
        <v>8.496310246583521</v>
      </c>
      <c r="M26" s="185">
        <f t="shared" ref="M26" si="24">SUM(M11,M12,M16,M21,M22,M24)</f>
        <v>515190</v>
      </c>
      <c r="N26" s="190">
        <f t="shared" si="6"/>
        <v>69.340752076427052</v>
      </c>
      <c r="O26" s="185">
        <f t="shared" ref="O26" si="25">SUM(O11,O12,O16,O21,O22,O24)</f>
        <v>511797</v>
      </c>
      <c r="P26" s="190">
        <f t="shared" si="7"/>
        <v>99.34140802422408</v>
      </c>
      <c r="Q26" s="138">
        <f t="shared" ref="Q26" si="26">SUM(Q11,Q12,Q16,Q21,Q22,Q24)</f>
        <v>3393</v>
      </c>
      <c r="R26" s="187">
        <f t="shared" si="8"/>
        <v>0.65859197577592732</v>
      </c>
    </row>
    <row r="27" spans="1:18" ht="14.5" thickBot="1">
      <c r="A27" s="262" t="s">
        <v>24</v>
      </c>
      <c r="B27" s="655">
        <f t="shared" ref="B27:C27" si="27">SUM(B9:B24)</f>
        <v>3393878</v>
      </c>
      <c r="C27" s="264">
        <f t="shared" si="27"/>
        <v>3239648</v>
      </c>
      <c r="D27" s="195">
        <f t="shared" si="1"/>
        <v>95.455641010077557</v>
      </c>
      <c r="E27" s="150">
        <f t="shared" ref="E27" si="28">SUM(E9:E24)</f>
        <v>154230</v>
      </c>
      <c r="F27" s="263">
        <f t="shared" si="2"/>
        <v>4.5443589899224426</v>
      </c>
      <c r="G27" s="264">
        <f t="shared" ref="G27" si="29">SUM(G9:G24)</f>
        <v>829163</v>
      </c>
      <c r="H27" s="195">
        <f t="shared" si="3"/>
        <v>24.431137477540442</v>
      </c>
      <c r="I27" s="147">
        <f t="shared" ref="I27" si="30">SUM(I9:I24)</f>
        <v>695048</v>
      </c>
      <c r="J27" s="195">
        <f t="shared" si="4"/>
        <v>83.825255106655746</v>
      </c>
      <c r="K27" s="150">
        <f t="shared" ref="K27" si="31">SUM(K9:K24)</f>
        <v>134115</v>
      </c>
      <c r="L27" s="263">
        <f t="shared" si="5"/>
        <v>16.174744893344254</v>
      </c>
      <c r="M27" s="147">
        <f t="shared" ref="M27" si="32">SUM(M9:M24)</f>
        <v>2564715</v>
      </c>
      <c r="N27" s="195">
        <f t="shared" si="6"/>
        <v>75.568862522459554</v>
      </c>
      <c r="O27" s="147">
        <f t="shared" ref="O27" si="33">SUM(O9:O24)</f>
        <v>2544600</v>
      </c>
      <c r="P27" s="195">
        <f t="shared" si="7"/>
        <v>99.215702329498598</v>
      </c>
      <c r="Q27" s="150">
        <f t="shared" ref="Q27" si="34">SUM(Q9:Q24)</f>
        <v>20115</v>
      </c>
      <c r="R27" s="192">
        <f t="shared" si="8"/>
        <v>0.78429767050140065</v>
      </c>
    </row>
    <row r="28" spans="1:18">
      <c r="A28" s="1080" t="s">
        <v>23</v>
      </c>
      <c r="B28" s="1080"/>
      <c r="C28" s="1080"/>
      <c r="D28" s="1080"/>
      <c r="E28" s="1080"/>
      <c r="F28" s="1080"/>
      <c r="G28" s="1080"/>
      <c r="H28" s="1080"/>
      <c r="I28" s="1080"/>
      <c r="J28" s="1080"/>
      <c r="K28" s="1080"/>
      <c r="L28" s="1080"/>
      <c r="M28" s="1080"/>
      <c r="N28" s="1080"/>
      <c r="O28" s="1080"/>
      <c r="P28" s="1080"/>
      <c r="Q28" s="1080"/>
      <c r="R28" s="1080"/>
    </row>
    <row r="29" spans="1:18" ht="14.5" customHeight="1">
      <c r="A29" s="1081" t="s">
        <v>103</v>
      </c>
      <c r="B29" s="1081"/>
      <c r="C29" s="1081"/>
      <c r="D29" s="1081"/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81"/>
      <c r="P29" s="1081"/>
      <c r="Q29" s="1081"/>
      <c r="R29" s="1081"/>
    </row>
    <row r="30" spans="1:18" ht="14.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s="15" customFormat="1" ht="23.5">
      <c r="A31" s="1050">
        <v>2019</v>
      </c>
      <c r="B31" s="1050"/>
      <c r="C31" s="1050"/>
      <c r="D31" s="1050"/>
      <c r="E31" s="1050"/>
      <c r="F31" s="1050"/>
      <c r="G31" s="1050"/>
      <c r="H31" s="1050"/>
      <c r="I31" s="1050"/>
      <c r="J31" s="1050"/>
      <c r="K31" s="1050"/>
      <c r="L31" s="1050"/>
      <c r="M31" s="1050"/>
      <c r="N31" s="1050"/>
      <c r="O31" s="1050"/>
      <c r="P31" s="1050"/>
      <c r="Q31" s="1050"/>
      <c r="R31" s="1050"/>
    </row>
    <row r="32" spans="1:18" s="15" customFormat="1" ht="14.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8" s="15" customFormat="1" ht="14.5">
      <c r="A33" s="1078" t="s">
        <v>579</v>
      </c>
      <c r="B33" s="1078"/>
      <c r="C33" s="1078"/>
      <c r="D33" s="1078"/>
      <c r="E33" s="1078"/>
      <c r="F33" s="1078"/>
      <c r="G33" s="1078"/>
      <c r="H33" s="1078"/>
      <c r="I33" s="1078"/>
      <c r="J33" s="1078"/>
      <c r="K33" s="1078"/>
      <c r="L33" s="1078"/>
      <c r="M33" s="1078"/>
      <c r="N33" s="1078"/>
      <c r="O33" s="1078"/>
      <c r="P33" s="1078"/>
      <c r="Q33" s="1078"/>
      <c r="R33" s="1078"/>
    </row>
    <row r="34" spans="1:18" s="15" customFormat="1" ht="15" customHeight="1">
      <c r="A34" s="1049" t="s">
        <v>5</v>
      </c>
      <c r="B34" s="1082" t="s">
        <v>106</v>
      </c>
      <c r="C34" s="1054" t="s">
        <v>83</v>
      </c>
      <c r="D34" s="1067"/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R34" s="1067"/>
    </row>
    <row r="35" spans="1:18" s="15" customFormat="1" ht="15" customHeight="1">
      <c r="A35" s="1049"/>
      <c r="B35" s="1082"/>
      <c r="C35" s="1054" t="s">
        <v>84</v>
      </c>
      <c r="D35" s="1049"/>
      <c r="E35" s="1048" t="s">
        <v>2</v>
      </c>
      <c r="F35" s="1049"/>
      <c r="G35" s="1048" t="s">
        <v>81</v>
      </c>
      <c r="H35" s="1049"/>
      <c r="I35" s="1054" t="s">
        <v>63</v>
      </c>
      <c r="J35" s="1067"/>
      <c r="K35" s="1067"/>
      <c r="L35" s="1049"/>
      <c r="M35" s="1048" t="s">
        <v>82</v>
      </c>
      <c r="N35" s="1049"/>
      <c r="O35" s="1048" t="s">
        <v>63</v>
      </c>
      <c r="P35" s="1067"/>
      <c r="Q35" s="1067"/>
      <c r="R35" s="1067"/>
    </row>
    <row r="36" spans="1:18" s="15" customFormat="1" ht="36" customHeight="1">
      <c r="A36" s="1049"/>
      <c r="B36" s="1082"/>
      <c r="C36" s="1054"/>
      <c r="D36" s="1049"/>
      <c r="E36" s="1048"/>
      <c r="F36" s="1049"/>
      <c r="G36" s="1048"/>
      <c r="H36" s="1049"/>
      <c r="I36" s="1054" t="s">
        <v>84</v>
      </c>
      <c r="J36" s="1049"/>
      <c r="K36" s="1048" t="s">
        <v>2</v>
      </c>
      <c r="L36" s="1049"/>
      <c r="M36" s="1048"/>
      <c r="N36" s="1049"/>
      <c r="O36" s="1048" t="s">
        <v>84</v>
      </c>
      <c r="P36" s="1049"/>
      <c r="Q36" s="1048" t="s">
        <v>2</v>
      </c>
      <c r="R36" s="1067"/>
    </row>
    <row r="37" spans="1:18" s="15" customFormat="1" ht="15" thickBot="1">
      <c r="A37" s="1079"/>
      <c r="B37" s="774" t="s">
        <v>3</v>
      </c>
      <c r="C37" s="776" t="s">
        <v>3</v>
      </c>
      <c r="D37" s="775" t="s">
        <v>43</v>
      </c>
      <c r="E37" s="773" t="s">
        <v>3</v>
      </c>
      <c r="F37" s="775" t="s">
        <v>43</v>
      </c>
      <c r="G37" s="773" t="s">
        <v>3</v>
      </c>
      <c r="H37" s="775" t="s">
        <v>43</v>
      </c>
      <c r="I37" s="773" t="s">
        <v>3</v>
      </c>
      <c r="J37" s="775" t="s">
        <v>43</v>
      </c>
      <c r="K37" s="773" t="s">
        <v>3</v>
      </c>
      <c r="L37" s="775" t="s">
        <v>43</v>
      </c>
      <c r="M37" s="773" t="s">
        <v>3</v>
      </c>
      <c r="N37" s="775" t="s">
        <v>43</v>
      </c>
      <c r="O37" s="773" t="s">
        <v>3</v>
      </c>
      <c r="P37" s="775" t="s">
        <v>43</v>
      </c>
      <c r="Q37" s="773" t="s">
        <v>3</v>
      </c>
      <c r="R37" s="777" t="s">
        <v>43</v>
      </c>
    </row>
    <row r="38" spans="1:18" s="15" customFormat="1">
      <c r="A38" s="226" t="s">
        <v>6</v>
      </c>
      <c r="B38" s="649">
        <v>434512</v>
      </c>
      <c r="C38" s="306">
        <v>418406</v>
      </c>
      <c r="D38" s="175">
        <f>C38/B38*100</f>
        <v>96.293312957985052</v>
      </c>
      <c r="E38" s="159">
        <v>16106</v>
      </c>
      <c r="F38" s="167">
        <f>E38/B38*100</f>
        <v>3.7066870420149503</v>
      </c>
      <c r="G38" s="159">
        <v>96465</v>
      </c>
      <c r="H38" s="167">
        <f>G38/B38*100</f>
        <v>22.200767757852489</v>
      </c>
      <c r="I38" s="159">
        <v>81695</v>
      </c>
      <c r="J38" s="167">
        <f>I38/G38*100</f>
        <v>84.68874721401545</v>
      </c>
      <c r="K38" s="159">
        <v>14770</v>
      </c>
      <c r="L38" s="167">
        <f>K38/G38*100</f>
        <v>15.311252785984554</v>
      </c>
      <c r="M38" s="158">
        <v>338047</v>
      </c>
      <c r="N38" s="167">
        <f>M38/B38*100</f>
        <v>77.799232242147511</v>
      </c>
      <c r="O38" s="159">
        <v>336711</v>
      </c>
      <c r="P38" s="167">
        <f>O38/M38*100</f>
        <v>99.604788683230439</v>
      </c>
      <c r="Q38" s="159">
        <v>1336</v>
      </c>
      <c r="R38" s="165">
        <f>Q38/M38*100</f>
        <v>0.39521131676956162</v>
      </c>
    </row>
    <row r="39" spans="1:18" s="15" customFormat="1">
      <c r="A39" s="228" t="s">
        <v>7</v>
      </c>
      <c r="B39" s="647">
        <v>500523</v>
      </c>
      <c r="C39" s="99">
        <v>489824</v>
      </c>
      <c r="D39" s="254">
        <f t="shared" ref="D39:D56" si="35">C39/B39*100</f>
        <v>97.862435892056908</v>
      </c>
      <c r="E39" s="100">
        <v>10699</v>
      </c>
      <c r="F39" s="254">
        <f t="shared" ref="F39:F56" si="36">E39/B39*100</f>
        <v>2.1375641079430916</v>
      </c>
      <c r="G39" s="100">
        <v>109549</v>
      </c>
      <c r="H39" s="254">
        <f t="shared" ref="H39:H56" si="37">G39/B39*100</f>
        <v>21.88690629601437</v>
      </c>
      <c r="I39" s="100">
        <v>100607</v>
      </c>
      <c r="J39" s="254">
        <f t="shared" ref="J39:J56" si="38">I39/G39*100</f>
        <v>91.837442605592017</v>
      </c>
      <c r="K39" s="100">
        <v>8942</v>
      </c>
      <c r="L39" s="254">
        <f t="shared" ref="L39:L56" si="39">K39/G39*100</f>
        <v>8.1625573944079814</v>
      </c>
      <c r="M39" s="99">
        <v>390974</v>
      </c>
      <c r="N39" s="254">
        <f t="shared" ref="N39:N56" si="40">M39/B39*100</f>
        <v>78.113093703985641</v>
      </c>
      <c r="O39" s="100">
        <v>389217</v>
      </c>
      <c r="P39" s="254">
        <f t="shared" ref="P39:P56" si="41">O39/M39*100</f>
        <v>99.550609503445244</v>
      </c>
      <c r="Q39" s="100">
        <v>1757</v>
      </c>
      <c r="R39" s="170">
        <f t="shared" ref="R39:R56" si="42">Q39/M39*100</f>
        <v>0.4493904965547581</v>
      </c>
    </row>
    <row r="40" spans="1:18" s="15" customFormat="1">
      <c r="A40" s="226" t="s">
        <v>8</v>
      </c>
      <c r="B40" s="649">
        <v>169339</v>
      </c>
      <c r="C40" s="158">
        <v>163487</v>
      </c>
      <c r="D40" s="167">
        <f t="shared" si="35"/>
        <v>96.544210134700208</v>
      </c>
      <c r="E40" s="159">
        <v>5852</v>
      </c>
      <c r="F40" s="167">
        <f t="shared" si="36"/>
        <v>3.4557898652997832</v>
      </c>
      <c r="G40" s="159">
        <v>51951</v>
      </c>
      <c r="H40" s="167">
        <f t="shared" si="37"/>
        <v>30.678697760114325</v>
      </c>
      <c r="I40" s="159">
        <v>47692</v>
      </c>
      <c r="J40" s="167">
        <f t="shared" si="38"/>
        <v>91.801890242728717</v>
      </c>
      <c r="K40" s="159">
        <v>4259</v>
      </c>
      <c r="L40" s="167">
        <f t="shared" si="39"/>
        <v>8.1981097572712756</v>
      </c>
      <c r="M40" s="158">
        <v>117388</v>
      </c>
      <c r="N40" s="167">
        <f t="shared" si="40"/>
        <v>69.321302239885668</v>
      </c>
      <c r="O40" s="159">
        <v>115795</v>
      </c>
      <c r="P40" s="167">
        <f t="shared" si="41"/>
        <v>98.642961801887751</v>
      </c>
      <c r="Q40" s="159">
        <v>1593</v>
      </c>
      <c r="R40" s="165">
        <f t="shared" si="42"/>
        <v>1.357038198112243</v>
      </c>
    </row>
    <row r="41" spans="1:18" s="15" customFormat="1">
      <c r="A41" s="228" t="s">
        <v>9</v>
      </c>
      <c r="B41" s="647">
        <v>111445</v>
      </c>
      <c r="C41" s="99">
        <v>107360</v>
      </c>
      <c r="D41" s="254">
        <f t="shared" si="35"/>
        <v>96.334514783076855</v>
      </c>
      <c r="E41" s="100">
        <v>4085</v>
      </c>
      <c r="F41" s="254">
        <f t="shared" si="36"/>
        <v>3.6654852169231456</v>
      </c>
      <c r="G41" s="100">
        <v>36529</v>
      </c>
      <c r="H41" s="254">
        <f t="shared" si="37"/>
        <v>32.77760330207726</v>
      </c>
      <c r="I41" s="100">
        <v>32907</v>
      </c>
      <c r="J41" s="254">
        <f t="shared" si="38"/>
        <v>90.084590325494815</v>
      </c>
      <c r="K41" s="100">
        <v>3622</v>
      </c>
      <c r="L41" s="254">
        <f t="shared" si="39"/>
        <v>9.9154096745051881</v>
      </c>
      <c r="M41" s="99">
        <v>74916</v>
      </c>
      <c r="N41" s="254">
        <f t="shared" si="40"/>
        <v>67.222396697922733</v>
      </c>
      <c r="O41" s="100">
        <v>74453</v>
      </c>
      <c r="P41" s="254">
        <f t="shared" si="41"/>
        <v>99.381974478082114</v>
      </c>
      <c r="Q41" s="100">
        <v>463</v>
      </c>
      <c r="R41" s="170">
        <f t="shared" si="42"/>
        <v>0.6180255219178814</v>
      </c>
    </row>
    <row r="42" spans="1:18" s="15" customFormat="1">
      <c r="A42" s="226" t="s">
        <v>10</v>
      </c>
      <c r="B42" s="649">
        <v>25453</v>
      </c>
      <c r="C42" s="158">
        <v>24372</v>
      </c>
      <c r="D42" s="167">
        <f t="shared" si="35"/>
        <v>95.752956429497502</v>
      </c>
      <c r="E42" s="159">
        <v>1081</v>
      </c>
      <c r="F42" s="167">
        <f t="shared" si="36"/>
        <v>4.2470435705024947</v>
      </c>
      <c r="G42" s="159">
        <v>5851</v>
      </c>
      <c r="H42" s="167">
        <f t="shared" si="37"/>
        <v>22.987467096216559</v>
      </c>
      <c r="I42" s="159">
        <v>4906</v>
      </c>
      <c r="J42" s="167">
        <f t="shared" si="38"/>
        <v>83.848914715433267</v>
      </c>
      <c r="K42" s="159">
        <v>945</v>
      </c>
      <c r="L42" s="167">
        <f t="shared" si="39"/>
        <v>16.15108528456674</v>
      </c>
      <c r="M42" s="158">
        <v>19602</v>
      </c>
      <c r="N42" s="167">
        <f t="shared" si="40"/>
        <v>77.012532903783452</v>
      </c>
      <c r="O42" s="159">
        <v>19466</v>
      </c>
      <c r="P42" s="167">
        <f t="shared" si="41"/>
        <v>99.306193245587181</v>
      </c>
      <c r="Q42" s="159">
        <v>136</v>
      </c>
      <c r="R42" s="165">
        <f t="shared" si="42"/>
        <v>0.69380675441281503</v>
      </c>
    </row>
    <row r="43" spans="1:18" s="15" customFormat="1">
      <c r="A43" s="228" t="s">
        <v>11</v>
      </c>
      <c r="B43" s="647">
        <v>83088</v>
      </c>
      <c r="C43" s="99">
        <v>80128</v>
      </c>
      <c r="D43" s="254">
        <f t="shared" si="35"/>
        <v>96.43751203543232</v>
      </c>
      <c r="E43" s="100">
        <v>2960</v>
      </c>
      <c r="F43" s="254">
        <f t="shared" si="36"/>
        <v>3.562487964567687</v>
      </c>
      <c r="G43" s="100">
        <v>28699</v>
      </c>
      <c r="H43" s="254">
        <f t="shared" si="37"/>
        <v>34.54048719430002</v>
      </c>
      <c r="I43" s="100">
        <v>26442</v>
      </c>
      <c r="J43" s="254">
        <f t="shared" si="38"/>
        <v>92.135614481340809</v>
      </c>
      <c r="K43" s="100">
        <v>2257</v>
      </c>
      <c r="L43" s="254">
        <f t="shared" si="39"/>
        <v>7.8643855186591862</v>
      </c>
      <c r="M43" s="99">
        <v>54389</v>
      </c>
      <c r="N43" s="254">
        <f t="shared" si="40"/>
        <v>65.459512805699987</v>
      </c>
      <c r="O43" s="100">
        <v>53686</v>
      </c>
      <c r="P43" s="254">
        <f t="shared" si="41"/>
        <v>98.707459228888197</v>
      </c>
      <c r="Q43" s="100">
        <v>703</v>
      </c>
      <c r="R43" s="170">
        <f t="shared" si="42"/>
        <v>1.2925407711118058</v>
      </c>
    </row>
    <row r="44" spans="1:18" s="15" customFormat="1">
      <c r="A44" s="226" t="s">
        <v>12</v>
      </c>
      <c r="B44" s="649">
        <v>252876</v>
      </c>
      <c r="C44" s="158">
        <v>242969</v>
      </c>
      <c r="D44" s="167">
        <f t="shared" si="35"/>
        <v>96.082269570856866</v>
      </c>
      <c r="E44" s="159">
        <v>9907</v>
      </c>
      <c r="F44" s="167">
        <f t="shared" si="36"/>
        <v>3.9177304291431376</v>
      </c>
      <c r="G44" s="159">
        <v>57749</v>
      </c>
      <c r="H44" s="167">
        <f t="shared" si="37"/>
        <v>22.836884480931367</v>
      </c>
      <c r="I44" s="159">
        <v>48581</v>
      </c>
      <c r="J44" s="167">
        <f t="shared" si="38"/>
        <v>84.124400422518136</v>
      </c>
      <c r="K44" s="159">
        <v>9168</v>
      </c>
      <c r="L44" s="167">
        <f t="shared" si="39"/>
        <v>15.875599577481861</v>
      </c>
      <c r="M44" s="158">
        <v>195127</v>
      </c>
      <c r="N44" s="167">
        <f t="shared" si="40"/>
        <v>77.16311551906864</v>
      </c>
      <c r="O44" s="159">
        <v>194388</v>
      </c>
      <c r="P44" s="167">
        <f t="shared" si="41"/>
        <v>99.621272299579246</v>
      </c>
      <c r="Q44" s="159">
        <v>739</v>
      </c>
      <c r="R44" s="165">
        <f t="shared" si="42"/>
        <v>0.3787277004207516</v>
      </c>
    </row>
    <row r="45" spans="1:18" s="15" customFormat="1">
      <c r="A45" s="228" t="s">
        <v>21</v>
      </c>
      <c r="B45" s="647">
        <v>72059</v>
      </c>
      <c r="C45" s="99">
        <v>67993</v>
      </c>
      <c r="D45" s="254">
        <f t="shared" si="35"/>
        <v>94.357401573710433</v>
      </c>
      <c r="E45" s="100">
        <v>4066</v>
      </c>
      <c r="F45" s="254">
        <f t="shared" si="36"/>
        <v>5.6425984262895685</v>
      </c>
      <c r="G45" s="100">
        <v>22825</v>
      </c>
      <c r="H45" s="254">
        <f t="shared" si="37"/>
        <v>31.675432631593551</v>
      </c>
      <c r="I45" s="100">
        <v>19327</v>
      </c>
      <c r="J45" s="254">
        <f t="shared" si="38"/>
        <v>84.674698795180731</v>
      </c>
      <c r="K45" s="100">
        <v>3498</v>
      </c>
      <c r="L45" s="254">
        <f t="shared" si="39"/>
        <v>15.325301204819278</v>
      </c>
      <c r="M45" s="99">
        <v>49234</v>
      </c>
      <c r="N45" s="254">
        <f t="shared" si="40"/>
        <v>68.324567368406434</v>
      </c>
      <c r="O45" s="100">
        <v>48666</v>
      </c>
      <c r="P45" s="254">
        <f t="shared" si="41"/>
        <v>98.846325709875288</v>
      </c>
      <c r="Q45" s="100">
        <v>568</v>
      </c>
      <c r="R45" s="170">
        <f t="shared" si="42"/>
        <v>1.1536742901247106</v>
      </c>
    </row>
    <row r="46" spans="1:18" s="15" customFormat="1">
      <c r="A46" s="226" t="s">
        <v>13</v>
      </c>
      <c r="B46" s="649">
        <v>304971</v>
      </c>
      <c r="C46" s="158">
        <v>286162</v>
      </c>
      <c r="D46" s="167">
        <f t="shared" si="35"/>
        <v>93.832528338760085</v>
      </c>
      <c r="E46" s="159">
        <v>18809</v>
      </c>
      <c r="F46" s="167">
        <f t="shared" si="36"/>
        <v>6.1674716612399214</v>
      </c>
      <c r="G46" s="159">
        <v>72011</v>
      </c>
      <c r="H46" s="167">
        <f t="shared" si="37"/>
        <v>23.612409048729223</v>
      </c>
      <c r="I46" s="159">
        <v>56239</v>
      </c>
      <c r="J46" s="167">
        <f t="shared" si="38"/>
        <v>78.097790615322666</v>
      </c>
      <c r="K46" s="159">
        <v>15772</v>
      </c>
      <c r="L46" s="167">
        <f t="shared" si="39"/>
        <v>21.902209384677342</v>
      </c>
      <c r="M46" s="158">
        <v>232960</v>
      </c>
      <c r="N46" s="167">
        <f t="shared" si="40"/>
        <v>76.387590951270781</v>
      </c>
      <c r="O46" s="159">
        <v>229923</v>
      </c>
      <c r="P46" s="167">
        <f t="shared" si="41"/>
        <v>98.696342719780219</v>
      </c>
      <c r="Q46" s="159">
        <v>3037</v>
      </c>
      <c r="R46" s="165">
        <f t="shared" si="42"/>
        <v>1.3036572802197803</v>
      </c>
    </row>
    <row r="47" spans="1:18" s="15" customFormat="1">
      <c r="A47" s="228" t="s">
        <v>14</v>
      </c>
      <c r="B47" s="647">
        <v>665754</v>
      </c>
      <c r="C47" s="99">
        <v>611944</v>
      </c>
      <c r="D47" s="254">
        <f t="shared" si="35"/>
        <v>91.917434968471838</v>
      </c>
      <c r="E47" s="100">
        <v>53810</v>
      </c>
      <c r="F47" s="254">
        <f t="shared" si="36"/>
        <v>8.0825650315281621</v>
      </c>
      <c r="G47" s="100">
        <v>147171</v>
      </c>
      <c r="H47" s="254">
        <f t="shared" si="37"/>
        <v>22.105912994890005</v>
      </c>
      <c r="I47" s="100">
        <v>98458</v>
      </c>
      <c r="J47" s="254">
        <f t="shared" si="38"/>
        <v>66.900408368496514</v>
      </c>
      <c r="K47" s="100">
        <v>48713</v>
      </c>
      <c r="L47" s="254">
        <f t="shared" si="39"/>
        <v>33.099591631503486</v>
      </c>
      <c r="M47" s="99">
        <v>518583</v>
      </c>
      <c r="N47" s="254">
        <f t="shared" si="40"/>
        <v>77.894087005109995</v>
      </c>
      <c r="O47" s="100">
        <v>513486</v>
      </c>
      <c r="P47" s="254">
        <f t="shared" si="41"/>
        <v>99.017129369840504</v>
      </c>
      <c r="Q47" s="100">
        <v>5097</v>
      </c>
      <c r="R47" s="170">
        <f t="shared" si="42"/>
        <v>0.98287063015949239</v>
      </c>
    </row>
    <row r="48" spans="1:18" s="15" customFormat="1">
      <c r="A48" s="226" t="s">
        <v>15</v>
      </c>
      <c r="B48" s="649">
        <v>158574</v>
      </c>
      <c r="C48" s="158">
        <v>155374</v>
      </c>
      <c r="D48" s="167">
        <f t="shared" si="35"/>
        <v>97.982014706067829</v>
      </c>
      <c r="E48" s="159">
        <v>3200</v>
      </c>
      <c r="F48" s="167">
        <f t="shared" si="36"/>
        <v>2.0179852939321705</v>
      </c>
      <c r="G48" s="159">
        <v>35933</v>
      </c>
      <c r="H48" s="167">
        <f t="shared" si="37"/>
        <v>22.660082989645215</v>
      </c>
      <c r="I48" s="159">
        <v>32979</v>
      </c>
      <c r="J48" s="167">
        <f t="shared" si="38"/>
        <v>91.77914451896585</v>
      </c>
      <c r="K48" s="159">
        <v>2954</v>
      </c>
      <c r="L48" s="167">
        <f t="shared" si="39"/>
        <v>8.2208554810341461</v>
      </c>
      <c r="M48" s="158">
        <v>122641</v>
      </c>
      <c r="N48" s="167">
        <f t="shared" si="40"/>
        <v>77.339917010354782</v>
      </c>
      <c r="O48" s="159">
        <v>122395</v>
      </c>
      <c r="P48" s="167">
        <f t="shared" si="41"/>
        <v>99.799414551414287</v>
      </c>
      <c r="Q48" s="159">
        <v>246</v>
      </c>
      <c r="R48" s="165">
        <f t="shared" si="42"/>
        <v>0.20058544858570951</v>
      </c>
    </row>
    <row r="49" spans="1:18" s="15" customFormat="1">
      <c r="A49" s="228" t="s">
        <v>16</v>
      </c>
      <c r="B49" s="647">
        <v>34173</v>
      </c>
      <c r="C49" s="99">
        <v>33450</v>
      </c>
      <c r="D49" s="254">
        <f t="shared" si="35"/>
        <v>97.884294618558513</v>
      </c>
      <c r="E49" s="100">
        <v>723</v>
      </c>
      <c r="F49" s="254">
        <f t="shared" si="36"/>
        <v>2.1157053814414888</v>
      </c>
      <c r="G49" s="100">
        <v>7415</v>
      </c>
      <c r="H49" s="254">
        <f t="shared" si="37"/>
        <v>21.698416878822464</v>
      </c>
      <c r="I49" s="100">
        <v>6800</v>
      </c>
      <c r="J49" s="254">
        <f t="shared" si="38"/>
        <v>91.706001348617676</v>
      </c>
      <c r="K49" s="100">
        <v>615</v>
      </c>
      <c r="L49" s="254">
        <f t="shared" si="39"/>
        <v>8.2939986513823332</v>
      </c>
      <c r="M49" s="99">
        <v>26758</v>
      </c>
      <c r="N49" s="254">
        <f t="shared" si="40"/>
        <v>78.301583121177543</v>
      </c>
      <c r="O49" s="100">
        <v>26650</v>
      </c>
      <c r="P49" s="254">
        <f t="shared" si="41"/>
        <v>99.596382390313181</v>
      </c>
      <c r="Q49" s="100">
        <v>108</v>
      </c>
      <c r="R49" s="170">
        <f t="shared" si="42"/>
        <v>0.40361760968682259</v>
      </c>
    </row>
    <row r="50" spans="1:18" s="15" customFormat="1">
      <c r="A50" s="226" t="s">
        <v>17</v>
      </c>
      <c r="B50" s="649">
        <v>191615</v>
      </c>
      <c r="C50" s="158">
        <v>184032</v>
      </c>
      <c r="D50" s="167">
        <f t="shared" si="35"/>
        <v>96.042585392584087</v>
      </c>
      <c r="E50" s="159">
        <v>7583</v>
      </c>
      <c r="F50" s="167">
        <f t="shared" si="36"/>
        <v>3.9574146074159122</v>
      </c>
      <c r="G50" s="159">
        <v>58186</v>
      </c>
      <c r="H50" s="167">
        <f t="shared" si="37"/>
        <v>30.366098687472277</v>
      </c>
      <c r="I50" s="159">
        <v>50905</v>
      </c>
      <c r="J50" s="167">
        <f t="shared" si="38"/>
        <v>87.486680644828652</v>
      </c>
      <c r="K50" s="159">
        <v>7281</v>
      </c>
      <c r="L50" s="167">
        <f t="shared" si="39"/>
        <v>12.513319355171348</v>
      </c>
      <c r="M50" s="158">
        <v>133429</v>
      </c>
      <c r="N50" s="167">
        <f t="shared" si="40"/>
        <v>69.633901312527726</v>
      </c>
      <c r="O50" s="159">
        <v>133127</v>
      </c>
      <c r="P50" s="167">
        <f t="shared" si="41"/>
        <v>99.773662397229984</v>
      </c>
      <c r="Q50" s="159">
        <v>302</v>
      </c>
      <c r="R50" s="165">
        <f t="shared" si="42"/>
        <v>0.22633760277001252</v>
      </c>
    </row>
    <row r="51" spans="1:18" s="15" customFormat="1">
      <c r="A51" s="228" t="s">
        <v>18</v>
      </c>
      <c r="B51" s="647">
        <v>95265</v>
      </c>
      <c r="C51" s="99">
        <v>94423</v>
      </c>
      <c r="D51" s="254">
        <f t="shared" si="35"/>
        <v>99.116149687713218</v>
      </c>
      <c r="E51" s="100">
        <v>842</v>
      </c>
      <c r="F51" s="254">
        <f t="shared" si="36"/>
        <v>0.88385031228677902</v>
      </c>
      <c r="G51" s="100">
        <v>31488</v>
      </c>
      <c r="H51" s="254">
        <f t="shared" si="37"/>
        <v>33.05306250984097</v>
      </c>
      <c r="I51" s="100">
        <v>30779</v>
      </c>
      <c r="J51" s="254">
        <f t="shared" si="38"/>
        <v>97.748348577235774</v>
      </c>
      <c r="K51" s="100">
        <v>709</v>
      </c>
      <c r="L51" s="254">
        <f t="shared" si="39"/>
        <v>2.2516514227642279</v>
      </c>
      <c r="M51" s="99">
        <v>63777</v>
      </c>
      <c r="N51" s="254">
        <f t="shared" si="40"/>
        <v>66.94693749015903</v>
      </c>
      <c r="O51" s="100">
        <v>63644</v>
      </c>
      <c r="P51" s="254">
        <f t="shared" si="41"/>
        <v>99.791460871474044</v>
      </c>
      <c r="Q51" s="100">
        <v>133</v>
      </c>
      <c r="R51" s="170">
        <f t="shared" si="42"/>
        <v>0.20853912852595763</v>
      </c>
    </row>
    <row r="52" spans="1:18" s="15" customFormat="1">
      <c r="A52" s="226" t="s">
        <v>19</v>
      </c>
      <c r="B52" s="649">
        <v>112045</v>
      </c>
      <c r="C52" s="158">
        <v>104450</v>
      </c>
      <c r="D52" s="167">
        <f t="shared" si="35"/>
        <v>93.221473515105529</v>
      </c>
      <c r="E52" s="159">
        <v>7595</v>
      </c>
      <c r="F52" s="167">
        <f t="shared" si="36"/>
        <v>6.7785264848944617</v>
      </c>
      <c r="G52" s="159">
        <v>26860</v>
      </c>
      <c r="H52" s="167">
        <f t="shared" si="37"/>
        <v>23.972511044669552</v>
      </c>
      <c r="I52" s="159">
        <v>20448</v>
      </c>
      <c r="J52" s="167">
        <f t="shared" si="38"/>
        <v>76.12807148175726</v>
      </c>
      <c r="K52" s="159">
        <v>6412</v>
      </c>
      <c r="L52" s="167">
        <f t="shared" si="39"/>
        <v>23.87192851824274</v>
      </c>
      <c r="M52" s="158">
        <v>85185</v>
      </c>
      <c r="N52" s="167">
        <f t="shared" si="40"/>
        <v>76.02748895533044</v>
      </c>
      <c r="O52" s="159">
        <v>84002</v>
      </c>
      <c r="P52" s="167">
        <f t="shared" si="41"/>
        <v>98.611257850560534</v>
      </c>
      <c r="Q52" s="159">
        <v>1183</v>
      </c>
      <c r="R52" s="165">
        <f t="shared" si="42"/>
        <v>1.3887421494394554</v>
      </c>
    </row>
    <row r="53" spans="1:18" s="15" customFormat="1" ht="14.5" thickBot="1">
      <c r="A53" s="230" t="s">
        <v>20</v>
      </c>
      <c r="B53" s="652">
        <v>95348</v>
      </c>
      <c r="C53" s="111">
        <v>94245</v>
      </c>
      <c r="D53" s="255">
        <f t="shared" si="35"/>
        <v>98.843184964550915</v>
      </c>
      <c r="E53" s="112">
        <v>1103</v>
      </c>
      <c r="F53" s="255">
        <f t="shared" si="36"/>
        <v>1.1568150354490916</v>
      </c>
      <c r="G53" s="112">
        <v>29745</v>
      </c>
      <c r="H53" s="255">
        <f t="shared" si="37"/>
        <v>31.196249528044635</v>
      </c>
      <c r="I53" s="112">
        <v>28662</v>
      </c>
      <c r="J53" s="255">
        <f t="shared" si="38"/>
        <v>96.35905194150277</v>
      </c>
      <c r="K53" s="112">
        <v>1083</v>
      </c>
      <c r="L53" s="255">
        <f t="shared" si="39"/>
        <v>3.6409480584972265</v>
      </c>
      <c r="M53" s="111">
        <v>65603</v>
      </c>
      <c r="N53" s="255">
        <f t="shared" si="40"/>
        <v>68.803750471955354</v>
      </c>
      <c r="O53" s="112">
        <v>65583</v>
      </c>
      <c r="P53" s="255">
        <f t="shared" si="41"/>
        <v>99.969513589317557</v>
      </c>
      <c r="Q53" s="112">
        <v>20</v>
      </c>
      <c r="R53" s="178">
        <f t="shared" si="42"/>
        <v>3.0486410682438302E-2</v>
      </c>
    </row>
    <row r="54" spans="1:18" s="15" customFormat="1">
      <c r="A54" s="232" t="s">
        <v>26</v>
      </c>
      <c r="B54" s="653">
        <v>2571969</v>
      </c>
      <c r="C54" s="258">
        <v>2447079</v>
      </c>
      <c r="D54" s="184">
        <f t="shared" si="35"/>
        <v>95.144187196657498</v>
      </c>
      <c r="E54" s="126">
        <v>124890</v>
      </c>
      <c r="F54" s="257">
        <f t="shared" si="36"/>
        <v>4.8558128033424977</v>
      </c>
      <c r="G54" s="258">
        <f>SUM(G38:G39,G42,G43,G44,G46,G47,G48,G49,G52)</f>
        <v>587703</v>
      </c>
      <c r="H54" s="184">
        <f t="shared" si="37"/>
        <v>22.85031429227957</v>
      </c>
      <c r="I54" s="123">
        <v>477155</v>
      </c>
      <c r="J54" s="184">
        <f t="shared" si="38"/>
        <v>81.189818666911691</v>
      </c>
      <c r="K54" s="126">
        <v>110548</v>
      </c>
      <c r="L54" s="257">
        <f t="shared" si="39"/>
        <v>18.810181333088309</v>
      </c>
      <c r="M54" s="123">
        <v>1984266</v>
      </c>
      <c r="N54" s="184">
        <f t="shared" si="40"/>
        <v>77.149685707720423</v>
      </c>
      <c r="O54" s="123">
        <v>1969924</v>
      </c>
      <c r="P54" s="184">
        <f t="shared" si="41"/>
        <v>99.277213841289424</v>
      </c>
      <c r="Q54" s="126">
        <v>14342</v>
      </c>
      <c r="R54" s="187">
        <f t="shared" si="42"/>
        <v>0.72278615871057605</v>
      </c>
    </row>
    <row r="55" spans="1:18" s="15" customFormat="1">
      <c r="A55" s="234" t="s">
        <v>25</v>
      </c>
      <c r="B55" s="654">
        <v>735071</v>
      </c>
      <c r="C55" s="261">
        <v>711540</v>
      </c>
      <c r="D55" s="190">
        <f t="shared" si="35"/>
        <v>96.798812631704962</v>
      </c>
      <c r="E55" s="138">
        <v>23531</v>
      </c>
      <c r="F55" s="259">
        <f t="shared" si="36"/>
        <v>3.2011873682950354</v>
      </c>
      <c r="G55" s="261">
        <f>SUM(G40,G41,G45,G50,G51,G53)</f>
        <v>230724</v>
      </c>
      <c r="H55" s="190">
        <f t="shared" si="37"/>
        <v>31.387988371191355</v>
      </c>
      <c r="I55" s="185">
        <v>210272</v>
      </c>
      <c r="J55" s="190">
        <f t="shared" si="38"/>
        <v>91.135729269603502</v>
      </c>
      <c r="K55" s="138">
        <v>20452</v>
      </c>
      <c r="L55" s="259">
        <f t="shared" si="39"/>
        <v>8.8642707303964912</v>
      </c>
      <c r="M55" s="185">
        <v>504347</v>
      </c>
      <c r="N55" s="190">
        <f t="shared" si="40"/>
        <v>68.612011628808645</v>
      </c>
      <c r="O55" s="185">
        <v>501268</v>
      </c>
      <c r="P55" s="190">
        <f t="shared" si="41"/>
        <v>99.389507620745249</v>
      </c>
      <c r="Q55" s="138">
        <v>3079</v>
      </c>
      <c r="R55" s="187">
        <f t="shared" si="42"/>
        <v>0.61049237925475908</v>
      </c>
    </row>
    <row r="56" spans="1:18" s="15" customFormat="1" ht="14.5" thickBot="1">
      <c r="A56" s="262" t="s">
        <v>24</v>
      </c>
      <c r="B56" s="655">
        <v>3307040</v>
      </c>
      <c r="C56" s="264">
        <v>3158619</v>
      </c>
      <c r="D56" s="195">
        <f t="shared" si="35"/>
        <v>95.511968406792775</v>
      </c>
      <c r="E56" s="150">
        <v>148421</v>
      </c>
      <c r="F56" s="263">
        <f t="shared" si="36"/>
        <v>4.4880315932072188</v>
      </c>
      <c r="G56" s="264">
        <f>SUM(G38:G53)</f>
        <v>818427</v>
      </c>
      <c r="H56" s="195">
        <f t="shared" si="37"/>
        <v>24.748022400696694</v>
      </c>
      <c r="I56" s="147">
        <v>687427</v>
      </c>
      <c r="J56" s="195">
        <f t="shared" si="38"/>
        <v>83.993685447816361</v>
      </c>
      <c r="K56" s="150">
        <v>131000</v>
      </c>
      <c r="L56" s="263">
        <f t="shared" si="39"/>
        <v>16.006314552183639</v>
      </c>
      <c r="M56" s="147">
        <v>2488613</v>
      </c>
      <c r="N56" s="195">
        <f t="shared" si="40"/>
        <v>75.251977599303302</v>
      </c>
      <c r="O56" s="147">
        <v>2471192</v>
      </c>
      <c r="P56" s="195">
        <f t="shared" si="41"/>
        <v>99.299971510234826</v>
      </c>
      <c r="Q56" s="150">
        <v>17421</v>
      </c>
      <c r="R56" s="192">
        <f t="shared" si="42"/>
        <v>0.70002848976518239</v>
      </c>
    </row>
    <row r="57" spans="1:18" s="15" customFormat="1">
      <c r="A57" s="1034" t="s">
        <v>23</v>
      </c>
      <c r="B57" s="1034"/>
      <c r="C57" s="1034"/>
      <c r="D57" s="1034"/>
      <c r="E57" s="1034"/>
      <c r="F57" s="1034"/>
      <c r="G57" s="1034"/>
      <c r="H57" s="1034"/>
      <c r="I57" s="1034"/>
      <c r="J57" s="1034"/>
      <c r="K57" s="1034"/>
      <c r="L57" s="1034"/>
      <c r="M57" s="1034"/>
      <c r="N57" s="1034"/>
      <c r="O57" s="1034"/>
      <c r="P57" s="1034"/>
      <c r="Q57" s="1034"/>
      <c r="R57" s="1034"/>
    </row>
    <row r="58" spans="1:18" s="15" customFormat="1" ht="14.5" customHeight="1">
      <c r="A58" s="1037" t="s">
        <v>57</v>
      </c>
      <c r="B58" s="1037"/>
      <c r="C58" s="1037"/>
      <c r="D58" s="1037"/>
      <c r="E58" s="1037"/>
      <c r="F58" s="1037"/>
      <c r="G58" s="1037"/>
      <c r="H58" s="1037"/>
      <c r="I58" s="1037"/>
      <c r="J58" s="1037"/>
      <c r="K58" s="1037"/>
      <c r="L58" s="1037"/>
      <c r="M58" s="1037"/>
      <c r="N58" s="1037"/>
      <c r="O58" s="1037"/>
      <c r="P58" s="1037"/>
      <c r="Q58" s="1037"/>
      <c r="R58" s="1037"/>
    </row>
    <row r="59" spans="1:18" ht="14.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</row>
    <row r="60" spans="1:18" ht="23.5">
      <c r="A60" s="1050">
        <v>2018</v>
      </c>
      <c r="B60" s="1050"/>
      <c r="C60" s="1050"/>
      <c r="D60" s="1050"/>
      <c r="E60" s="1050"/>
      <c r="F60" s="1050"/>
      <c r="G60" s="1050"/>
      <c r="H60" s="1050"/>
      <c r="I60" s="1050"/>
      <c r="J60" s="1050"/>
      <c r="K60" s="1050"/>
      <c r="L60" s="1050"/>
      <c r="M60" s="1050"/>
      <c r="N60" s="1050"/>
      <c r="O60" s="1050"/>
      <c r="P60" s="1050"/>
      <c r="Q60" s="1050"/>
      <c r="R60" s="1050"/>
    </row>
    <row r="61" spans="1:18" ht="14.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</row>
    <row r="62" spans="1:18" ht="14.5">
      <c r="A62" s="1078" t="s">
        <v>580</v>
      </c>
      <c r="B62" s="1078"/>
      <c r="C62" s="1078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8"/>
      <c r="O62" s="1078"/>
      <c r="P62" s="1078"/>
      <c r="Q62" s="1078"/>
      <c r="R62" s="265"/>
    </row>
    <row r="63" spans="1:18" ht="14.5">
      <c r="A63" s="1049" t="s">
        <v>5</v>
      </c>
      <c r="B63" s="1082" t="s">
        <v>106</v>
      </c>
      <c r="C63" s="1054" t="s">
        <v>83</v>
      </c>
      <c r="D63" s="1067"/>
      <c r="E63" s="1067"/>
      <c r="F63" s="1067"/>
      <c r="G63" s="1067"/>
      <c r="H63" s="1067"/>
      <c r="I63" s="1067"/>
      <c r="J63" s="1067"/>
      <c r="K63" s="1067"/>
      <c r="L63" s="1067"/>
      <c r="M63" s="1067"/>
      <c r="N63" s="1067"/>
      <c r="O63" s="1067"/>
      <c r="P63" s="1067"/>
      <c r="Q63" s="1067"/>
      <c r="R63" s="1067"/>
    </row>
    <row r="64" spans="1:18" ht="14.5">
      <c r="A64" s="1049"/>
      <c r="B64" s="1082"/>
      <c r="C64" s="1054" t="s">
        <v>84</v>
      </c>
      <c r="D64" s="1049"/>
      <c r="E64" s="1048" t="s">
        <v>2</v>
      </c>
      <c r="F64" s="1049"/>
      <c r="G64" s="1048" t="s">
        <v>81</v>
      </c>
      <c r="H64" s="1049"/>
      <c r="I64" s="1048" t="s">
        <v>63</v>
      </c>
      <c r="J64" s="1067"/>
      <c r="K64" s="1067"/>
      <c r="L64" s="1049"/>
      <c r="M64" s="1048" t="s">
        <v>82</v>
      </c>
      <c r="N64" s="1049"/>
      <c r="O64" s="1048" t="s">
        <v>63</v>
      </c>
      <c r="P64" s="1067"/>
      <c r="Q64" s="1067"/>
      <c r="R64" s="1067"/>
    </row>
    <row r="65" spans="1:18" ht="47.5" customHeight="1">
      <c r="A65" s="1049"/>
      <c r="B65" s="1082"/>
      <c r="C65" s="1054"/>
      <c r="D65" s="1049"/>
      <c r="E65" s="1048"/>
      <c r="F65" s="1049"/>
      <c r="G65" s="1048"/>
      <c r="H65" s="1049"/>
      <c r="I65" s="1048" t="s">
        <v>84</v>
      </c>
      <c r="J65" s="1049"/>
      <c r="K65" s="1048" t="s">
        <v>2</v>
      </c>
      <c r="L65" s="1049"/>
      <c r="M65" s="1048"/>
      <c r="N65" s="1049"/>
      <c r="O65" s="1048" t="s">
        <v>84</v>
      </c>
      <c r="P65" s="1049"/>
      <c r="Q65" s="1048" t="s">
        <v>2</v>
      </c>
      <c r="R65" s="1067"/>
    </row>
    <row r="66" spans="1:18" ht="15" thickBot="1">
      <c r="A66" s="1079"/>
      <c r="B66" s="774" t="s">
        <v>3</v>
      </c>
      <c r="C66" s="776" t="s">
        <v>3</v>
      </c>
      <c r="D66" s="775" t="s">
        <v>43</v>
      </c>
      <c r="E66" s="773" t="s">
        <v>3</v>
      </c>
      <c r="F66" s="775" t="s">
        <v>43</v>
      </c>
      <c r="G66" s="773" t="s">
        <v>3</v>
      </c>
      <c r="H66" s="775" t="s">
        <v>43</v>
      </c>
      <c r="I66" s="773" t="s">
        <v>3</v>
      </c>
      <c r="J66" s="775" t="s">
        <v>43</v>
      </c>
      <c r="K66" s="773" t="s">
        <v>3</v>
      </c>
      <c r="L66" s="775" t="s">
        <v>43</v>
      </c>
      <c r="M66" s="773" t="s">
        <v>3</v>
      </c>
      <c r="N66" s="775" t="s">
        <v>43</v>
      </c>
      <c r="O66" s="773" t="s">
        <v>3</v>
      </c>
      <c r="P66" s="775" t="s">
        <v>43</v>
      </c>
      <c r="Q66" s="773" t="s">
        <v>3</v>
      </c>
      <c r="R66" s="777" t="s">
        <v>43</v>
      </c>
    </row>
    <row r="67" spans="1:18">
      <c r="A67" s="226" t="s">
        <v>6</v>
      </c>
      <c r="B67" s="649">
        <v>421518</v>
      </c>
      <c r="C67" s="306">
        <v>406760</v>
      </c>
      <c r="D67" s="175">
        <f>C67/B67*100</f>
        <v>96.498844651948431</v>
      </c>
      <c r="E67" s="159">
        <v>14758</v>
      </c>
      <c r="F67" s="167">
        <f>E67/B67*100</f>
        <v>3.5011553480515665</v>
      </c>
      <c r="G67" s="159">
        <v>93412</v>
      </c>
      <c r="H67" s="167">
        <f>G67/B67*100</f>
        <v>22.160856713117827</v>
      </c>
      <c r="I67" s="159">
        <v>79807</v>
      </c>
      <c r="J67" s="167">
        <f>I67/G67*100</f>
        <v>85.435490086926734</v>
      </c>
      <c r="K67" s="159">
        <v>13605</v>
      </c>
      <c r="L67" s="167">
        <f>K67/G67*100</f>
        <v>14.564509913073268</v>
      </c>
      <c r="M67" s="158">
        <v>328106</v>
      </c>
      <c r="N67" s="167">
        <f>M67/B67*100</f>
        <v>77.839143286882177</v>
      </c>
      <c r="O67" s="159">
        <v>326953</v>
      </c>
      <c r="P67" s="167">
        <f>O67/M67*100</f>
        <v>99.648589175449402</v>
      </c>
      <c r="Q67" s="159">
        <v>1153</v>
      </c>
      <c r="R67" s="165">
        <f>Q67/M67*100</f>
        <v>0.35141082455060252</v>
      </c>
    </row>
    <row r="68" spans="1:18">
      <c r="A68" s="228" t="s">
        <v>7</v>
      </c>
      <c r="B68" s="647">
        <v>483390</v>
      </c>
      <c r="C68" s="99">
        <v>473571</v>
      </c>
      <c r="D68" s="254">
        <f t="shared" ref="D68:D85" si="43">C68/B68*100</f>
        <v>97.968720908583123</v>
      </c>
      <c r="E68" s="100">
        <v>9819</v>
      </c>
      <c r="F68" s="254">
        <f t="shared" ref="F68:F85" si="44">E68/B68*100</f>
        <v>2.0312790914168684</v>
      </c>
      <c r="G68" s="100">
        <v>103194</v>
      </c>
      <c r="H68" s="254">
        <f t="shared" ref="H68:H85" si="45">G68/B68*100</f>
        <v>21.34797989201266</v>
      </c>
      <c r="I68" s="100">
        <v>95064</v>
      </c>
      <c r="J68" s="254">
        <f t="shared" ref="J68:J85" si="46">I68/G68*100</f>
        <v>92.121634978777834</v>
      </c>
      <c r="K68" s="100">
        <v>8130</v>
      </c>
      <c r="L68" s="254">
        <f t="shared" ref="L68:L85" si="47">K68/G68*100</f>
        <v>7.8783650212221641</v>
      </c>
      <c r="M68" s="99">
        <v>380196</v>
      </c>
      <c r="N68" s="254">
        <f t="shared" ref="N68:N85" si="48">M68/B68*100</f>
        <v>78.65202010798734</v>
      </c>
      <c r="O68" s="100">
        <v>378507</v>
      </c>
      <c r="P68" s="254">
        <f t="shared" ref="P68:P85" si="49">O68/M68*100</f>
        <v>99.555755452450839</v>
      </c>
      <c r="Q68" s="100">
        <v>1689</v>
      </c>
      <c r="R68" s="170">
        <f t="shared" ref="R68:R85" si="50">Q68/M68*100</f>
        <v>0.44424454754915887</v>
      </c>
    </row>
    <row r="69" spans="1:18">
      <c r="A69" s="226" t="s">
        <v>8</v>
      </c>
      <c r="B69" s="649">
        <v>166276</v>
      </c>
      <c r="C69" s="158">
        <v>160527</v>
      </c>
      <c r="D69" s="167">
        <f t="shared" si="43"/>
        <v>96.54249560970915</v>
      </c>
      <c r="E69" s="159">
        <v>5749</v>
      </c>
      <c r="F69" s="167">
        <f t="shared" si="44"/>
        <v>3.4575043902908416</v>
      </c>
      <c r="G69" s="159">
        <v>51809</v>
      </c>
      <c r="H69" s="167">
        <f t="shared" si="45"/>
        <v>31.158435372513171</v>
      </c>
      <c r="I69" s="159">
        <v>47557</v>
      </c>
      <c r="J69" s="167">
        <f t="shared" si="46"/>
        <v>91.792931730008291</v>
      </c>
      <c r="K69" s="159">
        <v>4252</v>
      </c>
      <c r="L69" s="167">
        <f t="shared" si="47"/>
        <v>8.2070682699916997</v>
      </c>
      <c r="M69" s="158">
        <v>114467</v>
      </c>
      <c r="N69" s="167">
        <f t="shared" si="48"/>
        <v>68.841564627486832</v>
      </c>
      <c r="O69" s="159">
        <v>112970</v>
      </c>
      <c r="P69" s="167">
        <f t="shared" si="49"/>
        <v>98.692199498545435</v>
      </c>
      <c r="Q69" s="159">
        <v>1497</v>
      </c>
      <c r="R69" s="165">
        <f t="shared" si="50"/>
        <v>1.3078005014545677</v>
      </c>
    </row>
    <row r="70" spans="1:18">
      <c r="A70" s="228" t="s">
        <v>9</v>
      </c>
      <c r="B70" s="647">
        <v>109334</v>
      </c>
      <c r="C70" s="99">
        <v>105091</v>
      </c>
      <c r="D70" s="254">
        <f t="shared" si="43"/>
        <v>96.119230980298894</v>
      </c>
      <c r="E70" s="100">
        <v>4243</v>
      </c>
      <c r="F70" s="254">
        <f t="shared" si="44"/>
        <v>3.8807690197010998</v>
      </c>
      <c r="G70" s="100">
        <v>36063</v>
      </c>
      <c r="H70" s="254">
        <f t="shared" si="45"/>
        <v>32.984250096036</v>
      </c>
      <c r="I70" s="100">
        <v>32269</v>
      </c>
      <c r="J70" s="254">
        <f t="shared" si="46"/>
        <v>89.479521947702636</v>
      </c>
      <c r="K70" s="100">
        <v>3794</v>
      </c>
      <c r="L70" s="254">
        <f t="shared" si="47"/>
        <v>10.520478052297369</v>
      </c>
      <c r="M70" s="99">
        <v>73271</v>
      </c>
      <c r="N70" s="254">
        <f t="shared" si="48"/>
        <v>67.015749903963993</v>
      </c>
      <c r="O70" s="100">
        <v>72822</v>
      </c>
      <c r="P70" s="254">
        <f t="shared" si="49"/>
        <v>99.387206398165716</v>
      </c>
      <c r="Q70" s="100">
        <v>449</v>
      </c>
      <c r="R70" s="170">
        <f t="shared" si="50"/>
        <v>0.61279360183428644</v>
      </c>
    </row>
    <row r="71" spans="1:18">
      <c r="A71" s="226" t="s">
        <v>10</v>
      </c>
      <c r="B71" s="649">
        <v>24909</v>
      </c>
      <c r="C71" s="158">
        <v>23838</v>
      </c>
      <c r="D71" s="167">
        <f t="shared" si="43"/>
        <v>95.700349271347704</v>
      </c>
      <c r="E71" s="159">
        <v>1071</v>
      </c>
      <c r="F71" s="167">
        <f t="shared" si="44"/>
        <v>4.2996507286522938</v>
      </c>
      <c r="G71" s="159">
        <v>5783</v>
      </c>
      <c r="H71" s="167">
        <f t="shared" si="45"/>
        <v>23.216508089445583</v>
      </c>
      <c r="I71" s="159">
        <v>4860</v>
      </c>
      <c r="J71" s="167">
        <f t="shared" si="46"/>
        <v>84.039425903510292</v>
      </c>
      <c r="K71" s="159">
        <v>923</v>
      </c>
      <c r="L71" s="167">
        <f t="shared" si="47"/>
        <v>15.96057409648971</v>
      </c>
      <c r="M71" s="158">
        <v>19126</v>
      </c>
      <c r="N71" s="167">
        <f t="shared" si="48"/>
        <v>76.783491910554417</v>
      </c>
      <c r="O71" s="159">
        <v>18978</v>
      </c>
      <c r="P71" s="167">
        <f t="shared" si="49"/>
        <v>99.226184251803829</v>
      </c>
      <c r="Q71" s="159">
        <v>148</v>
      </c>
      <c r="R71" s="165">
        <f t="shared" si="50"/>
        <v>0.77381574819617271</v>
      </c>
    </row>
    <row r="72" spans="1:18">
      <c r="A72" s="228" t="s">
        <v>11</v>
      </c>
      <c r="B72" s="647">
        <v>80201</v>
      </c>
      <c r="C72" s="99">
        <v>77116</v>
      </c>
      <c r="D72" s="254">
        <f t="shared" si="43"/>
        <v>96.153414545953297</v>
      </c>
      <c r="E72" s="100">
        <v>3085</v>
      </c>
      <c r="F72" s="254">
        <f t="shared" si="44"/>
        <v>3.8465854540467075</v>
      </c>
      <c r="G72" s="100">
        <v>26785</v>
      </c>
      <c r="H72" s="254">
        <f t="shared" si="45"/>
        <v>33.397339185296943</v>
      </c>
      <c r="I72" s="100">
        <v>24428</v>
      </c>
      <c r="J72" s="254">
        <f t="shared" si="46"/>
        <v>91.200298674631313</v>
      </c>
      <c r="K72" s="100">
        <v>2357</v>
      </c>
      <c r="L72" s="254">
        <f t="shared" si="47"/>
        <v>8.7997013253686767</v>
      </c>
      <c r="M72" s="99">
        <v>53416</v>
      </c>
      <c r="N72" s="254">
        <f t="shared" si="48"/>
        <v>66.602660814703057</v>
      </c>
      <c r="O72" s="100">
        <v>52688</v>
      </c>
      <c r="P72" s="254">
        <f t="shared" si="49"/>
        <v>98.637112475662718</v>
      </c>
      <c r="Q72" s="100">
        <v>728</v>
      </c>
      <c r="R72" s="170">
        <f t="shared" si="50"/>
        <v>1.3628875243372771</v>
      </c>
    </row>
    <row r="73" spans="1:18">
      <c r="A73" s="226" t="s">
        <v>12</v>
      </c>
      <c r="B73" s="649">
        <v>245104</v>
      </c>
      <c r="C73" s="158">
        <v>235730</v>
      </c>
      <c r="D73" s="167">
        <f t="shared" si="43"/>
        <v>96.175501011815385</v>
      </c>
      <c r="E73" s="159">
        <v>9374</v>
      </c>
      <c r="F73" s="167">
        <f t="shared" si="44"/>
        <v>3.8244989881846077</v>
      </c>
      <c r="G73" s="159">
        <v>55523</v>
      </c>
      <c r="H73" s="167">
        <f t="shared" si="45"/>
        <v>22.65283308309942</v>
      </c>
      <c r="I73" s="159">
        <v>46769</v>
      </c>
      <c r="J73" s="167">
        <f t="shared" si="46"/>
        <v>84.233560866667872</v>
      </c>
      <c r="K73" s="159">
        <v>8754</v>
      </c>
      <c r="L73" s="167">
        <f t="shared" si="47"/>
        <v>15.766439133332133</v>
      </c>
      <c r="M73" s="158">
        <v>189581</v>
      </c>
      <c r="N73" s="167">
        <f t="shared" si="48"/>
        <v>77.347166916900576</v>
      </c>
      <c r="O73" s="159">
        <v>188961</v>
      </c>
      <c r="P73" s="167">
        <f t="shared" si="49"/>
        <v>99.672963007896371</v>
      </c>
      <c r="Q73" s="159">
        <v>620</v>
      </c>
      <c r="R73" s="165">
        <f t="shared" si="50"/>
        <v>0.32703699210363907</v>
      </c>
    </row>
    <row r="74" spans="1:18">
      <c r="A74" s="228" t="s">
        <v>21</v>
      </c>
      <c r="B74" s="647">
        <v>71617</v>
      </c>
      <c r="C74" s="99">
        <v>67216</v>
      </c>
      <c r="D74" s="254">
        <f t="shared" si="43"/>
        <v>93.854811008559423</v>
      </c>
      <c r="E74" s="100">
        <v>4401</v>
      </c>
      <c r="F74" s="254">
        <f t="shared" si="44"/>
        <v>6.1451889914405795</v>
      </c>
      <c r="G74" s="100">
        <v>22995</v>
      </c>
      <c r="H74" s="254">
        <f t="shared" si="45"/>
        <v>32.108298309060693</v>
      </c>
      <c r="I74" s="100">
        <v>19187</v>
      </c>
      <c r="J74" s="254">
        <f t="shared" si="46"/>
        <v>83.439878234398776</v>
      </c>
      <c r="K74" s="100">
        <v>3808</v>
      </c>
      <c r="L74" s="254">
        <f t="shared" si="47"/>
        <v>16.560121765601217</v>
      </c>
      <c r="M74" s="99">
        <v>48622</v>
      </c>
      <c r="N74" s="254">
        <f t="shared" si="48"/>
        <v>67.8917016909393</v>
      </c>
      <c r="O74" s="100">
        <v>48029</v>
      </c>
      <c r="P74" s="254">
        <f t="shared" si="49"/>
        <v>98.78038747891901</v>
      </c>
      <c r="Q74" s="100">
        <v>593</v>
      </c>
      <c r="R74" s="170">
        <f t="shared" si="50"/>
        <v>1.2196125210809923</v>
      </c>
    </row>
    <row r="75" spans="1:18">
      <c r="A75" s="226" t="s">
        <v>13</v>
      </c>
      <c r="B75" s="649">
        <v>293082</v>
      </c>
      <c r="C75" s="158">
        <v>274858</v>
      </c>
      <c r="D75" s="167">
        <f t="shared" si="43"/>
        <v>93.781944984680052</v>
      </c>
      <c r="E75" s="159">
        <v>18224</v>
      </c>
      <c r="F75" s="167">
        <f t="shared" si="44"/>
        <v>6.218055015319945</v>
      </c>
      <c r="G75" s="159">
        <v>68176</v>
      </c>
      <c r="H75" s="167">
        <f t="shared" si="45"/>
        <v>23.261749271534928</v>
      </c>
      <c r="I75" s="159">
        <v>53082</v>
      </c>
      <c r="J75" s="167">
        <f t="shared" si="46"/>
        <v>77.860244074161002</v>
      </c>
      <c r="K75" s="159">
        <v>15094</v>
      </c>
      <c r="L75" s="167">
        <f t="shared" si="47"/>
        <v>22.139755925839005</v>
      </c>
      <c r="M75" s="158">
        <v>224906</v>
      </c>
      <c r="N75" s="167">
        <f t="shared" si="48"/>
        <v>76.738250728465076</v>
      </c>
      <c r="O75" s="159">
        <v>221776</v>
      </c>
      <c r="P75" s="167">
        <f t="shared" si="49"/>
        <v>98.608307470676635</v>
      </c>
      <c r="Q75" s="159">
        <v>3130</v>
      </c>
      <c r="R75" s="165">
        <f t="shared" si="50"/>
        <v>1.3916925293233617</v>
      </c>
    </row>
    <row r="76" spans="1:18">
      <c r="A76" s="228" t="s">
        <v>14</v>
      </c>
      <c r="B76" s="647">
        <v>645309</v>
      </c>
      <c r="C76" s="99">
        <v>595383</v>
      </c>
      <c r="D76" s="254">
        <f t="shared" si="43"/>
        <v>92.263241330897301</v>
      </c>
      <c r="E76" s="100">
        <v>49926</v>
      </c>
      <c r="F76" s="254">
        <f t="shared" si="44"/>
        <v>7.7367586691027084</v>
      </c>
      <c r="G76" s="100">
        <v>139784</v>
      </c>
      <c r="H76" s="254">
        <f t="shared" si="45"/>
        <v>21.661560585703903</v>
      </c>
      <c r="I76" s="100">
        <v>94620</v>
      </c>
      <c r="J76" s="254">
        <f t="shared" si="46"/>
        <v>67.690150517941973</v>
      </c>
      <c r="K76" s="100">
        <v>45164</v>
      </c>
      <c r="L76" s="254">
        <f t="shared" si="47"/>
        <v>32.309849482058034</v>
      </c>
      <c r="M76" s="99">
        <v>505525</v>
      </c>
      <c r="N76" s="254">
        <f t="shared" si="48"/>
        <v>78.338439414296104</v>
      </c>
      <c r="O76" s="100">
        <v>500763</v>
      </c>
      <c r="P76" s="254">
        <f t="shared" si="49"/>
        <v>99.05800900054399</v>
      </c>
      <c r="Q76" s="100">
        <v>4762</v>
      </c>
      <c r="R76" s="170">
        <f t="shared" si="50"/>
        <v>0.94199099945601106</v>
      </c>
    </row>
    <row r="77" spans="1:18">
      <c r="A77" s="226" t="s">
        <v>15</v>
      </c>
      <c r="B77" s="649">
        <v>154329</v>
      </c>
      <c r="C77" s="158">
        <v>151438</v>
      </c>
      <c r="D77" s="167">
        <f t="shared" si="43"/>
        <v>98.126729260216806</v>
      </c>
      <c r="E77" s="159">
        <v>2891</v>
      </c>
      <c r="F77" s="167">
        <f t="shared" si="44"/>
        <v>1.8732707397831905</v>
      </c>
      <c r="G77" s="159">
        <v>34877</v>
      </c>
      <c r="H77" s="167">
        <f t="shared" si="45"/>
        <v>22.599122653551827</v>
      </c>
      <c r="I77" s="159">
        <v>32186</v>
      </c>
      <c r="J77" s="167">
        <f t="shared" si="46"/>
        <v>92.284313444390293</v>
      </c>
      <c r="K77" s="159">
        <v>2691</v>
      </c>
      <c r="L77" s="167">
        <f t="shared" si="47"/>
        <v>7.7156865556097145</v>
      </c>
      <c r="M77" s="158">
        <v>119452</v>
      </c>
      <c r="N77" s="167">
        <f t="shared" si="48"/>
        <v>77.400877346448169</v>
      </c>
      <c r="O77" s="159">
        <v>119252</v>
      </c>
      <c r="P77" s="167">
        <f t="shared" si="49"/>
        <v>99.832568730536124</v>
      </c>
      <c r="Q77" s="159">
        <v>200</v>
      </c>
      <c r="R77" s="165">
        <f t="shared" si="50"/>
        <v>0.16743126946388509</v>
      </c>
    </row>
    <row r="78" spans="1:18">
      <c r="A78" s="228" t="s">
        <v>16</v>
      </c>
      <c r="B78" s="647">
        <v>33374</v>
      </c>
      <c r="C78" s="99">
        <v>32706</v>
      </c>
      <c r="D78" s="254">
        <f t="shared" si="43"/>
        <v>97.998441900880934</v>
      </c>
      <c r="E78" s="100">
        <v>668</v>
      </c>
      <c r="F78" s="254">
        <f t="shared" si="44"/>
        <v>2.0015580991190745</v>
      </c>
      <c r="G78" s="100">
        <v>7003</v>
      </c>
      <c r="H78" s="254">
        <f t="shared" si="45"/>
        <v>20.983400251692935</v>
      </c>
      <c r="I78" s="100">
        <v>6425</v>
      </c>
      <c r="J78" s="254">
        <f t="shared" si="46"/>
        <v>91.746394402398963</v>
      </c>
      <c r="K78" s="100">
        <v>578</v>
      </c>
      <c r="L78" s="254">
        <f t="shared" si="47"/>
        <v>8.2536055976010285</v>
      </c>
      <c r="M78" s="99">
        <v>26371</v>
      </c>
      <c r="N78" s="254">
        <f t="shared" si="48"/>
        <v>79.016599748307073</v>
      </c>
      <c r="O78" s="100">
        <v>26281</v>
      </c>
      <c r="P78" s="254">
        <f t="shared" si="49"/>
        <v>99.658716013803044</v>
      </c>
      <c r="Q78" s="100">
        <v>90</v>
      </c>
      <c r="R78" s="170">
        <f t="shared" si="50"/>
        <v>0.34128398619695877</v>
      </c>
    </row>
    <row r="79" spans="1:18">
      <c r="A79" s="226" t="s">
        <v>17</v>
      </c>
      <c r="B79" s="649">
        <v>189820</v>
      </c>
      <c r="C79" s="158">
        <v>182256</v>
      </c>
      <c r="D79" s="167">
        <f t="shared" si="43"/>
        <v>96.015172268464866</v>
      </c>
      <c r="E79" s="159">
        <v>7564</v>
      </c>
      <c r="F79" s="167">
        <f t="shared" si="44"/>
        <v>3.9848277315351384</v>
      </c>
      <c r="G79" s="159">
        <v>57382</v>
      </c>
      <c r="H79" s="167">
        <f t="shared" si="45"/>
        <v>30.22969128648193</v>
      </c>
      <c r="I79" s="159">
        <v>50203</v>
      </c>
      <c r="J79" s="167">
        <f t="shared" si="46"/>
        <v>87.489108082674008</v>
      </c>
      <c r="K79" s="159">
        <v>7179</v>
      </c>
      <c r="L79" s="167">
        <f t="shared" si="47"/>
        <v>12.510891917325992</v>
      </c>
      <c r="M79" s="158">
        <v>132438</v>
      </c>
      <c r="N79" s="167">
        <f t="shared" si="48"/>
        <v>69.770308713518077</v>
      </c>
      <c r="O79" s="159">
        <v>132053</v>
      </c>
      <c r="P79" s="167">
        <f t="shared" si="49"/>
        <v>99.709297935637807</v>
      </c>
      <c r="Q79" s="159">
        <v>385</v>
      </c>
      <c r="R79" s="165">
        <f t="shared" si="50"/>
        <v>0.29070206436219209</v>
      </c>
    </row>
    <row r="80" spans="1:18">
      <c r="A80" s="228" t="s">
        <v>18</v>
      </c>
      <c r="B80" s="647">
        <v>94247</v>
      </c>
      <c r="C80" s="99">
        <v>93402</v>
      </c>
      <c r="D80" s="254">
        <f t="shared" si="43"/>
        <v>99.103419737498271</v>
      </c>
      <c r="E80" s="100">
        <v>845</v>
      </c>
      <c r="F80" s="254">
        <f t="shared" si="44"/>
        <v>0.89658026250172407</v>
      </c>
      <c r="G80" s="100">
        <v>31222</v>
      </c>
      <c r="H80" s="254">
        <f t="shared" si="45"/>
        <v>33.127844918140632</v>
      </c>
      <c r="I80" s="100">
        <v>30516</v>
      </c>
      <c r="J80" s="254">
        <f t="shared" si="46"/>
        <v>97.738773941451541</v>
      </c>
      <c r="K80" s="100">
        <v>706</v>
      </c>
      <c r="L80" s="254">
        <f t="shared" si="47"/>
        <v>2.2612260585484592</v>
      </c>
      <c r="M80" s="99">
        <v>63025</v>
      </c>
      <c r="N80" s="254">
        <f t="shared" si="48"/>
        <v>66.872155081859376</v>
      </c>
      <c r="O80" s="100">
        <v>62886</v>
      </c>
      <c r="P80" s="254">
        <f t="shared" si="49"/>
        <v>99.779452598175325</v>
      </c>
      <c r="Q80" s="100">
        <v>139</v>
      </c>
      <c r="R80" s="170">
        <f t="shared" si="50"/>
        <v>0.22054740182467272</v>
      </c>
    </row>
    <row r="81" spans="1:18">
      <c r="A81" s="226" t="s">
        <v>19</v>
      </c>
      <c r="B81" s="649">
        <v>109266</v>
      </c>
      <c r="C81" s="158">
        <v>101917</v>
      </c>
      <c r="D81" s="167">
        <f t="shared" si="43"/>
        <v>93.274211557117496</v>
      </c>
      <c r="E81" s="159">
        <v>7349</v>
      </c>
      <c r="F81" s="167">
        <f t="shared" si="44"/>
        <v>6.7257884428825063</v>
      </c>
      <c r="G81" s="159">
        <v>25648</v>
      </c>
      <c r="H81" s="167">
        <f t="shared" si="45"/>
        <v>23.472992513682208</v>
      </c>
      <c r="I81" s="159">
        <v>19553</v>
      </c>
      <c r="J81" s="167">
        <f t="shared" si="46"/>
        <v>76.235963817841551</v>
      </c>
      <c r="K81" s="159">
        <v>6095</v>
      </c>
      <c r="L81" s="167">
        <f t="shared" si="47"/>
        <v>23.764036182158453</v>
      </c>
      <c r="M81" s="158">
        <v>83618</v>
      </c>
      <c r="N81" s="167">
        <f t="shared" si="48"/>
        <v>76.527007486317785</v>
      </c>
      <c r="O81" s="159">
        <v>82364</v>
      </c>
      <c r="P81" s="167">
        <f t="shared" si="49"/>
        <v>98.500322896983903</v>
      </c>
      <c r="Q81" s="159">
        <v>1254</v>
      </c>
      <c r="R81" s="165">
        <f t="shared" si="50"/>
        <v>1.4996771030160969</v>
      </c>
    </row>
    <row r="82" spans="1:18" ht="14.5" thickBot="1">
      <c r="A82" s="230" t="s">
        <v>20</v>
      </c>
      <c r="B82" s="652">
        <v>94721</v>
      </c>
      <c r="C82" s="111">
        <v>93581</v>
      </c>
      <c r="D82" s="255">
        <f t="shared" si="43"/>
        <v>98.796465408937834</v>
      </c>
      <c r="E82" s="112">
        <v>1140</v>
      </c>
      <c r="F82" s="255">
        <f t="shared" si="44"/>
        <v>1.203534591062172</v>
      </c>
      <c r="G82" s="112">
        <v>29903</v>
      </c>
      <c r="H82" s="255">
        <f t="shared" si="45"/>
        <v>31.56955690923871</v>
      </c>
      <c r="I82" s="112">
        <v>28776</v>
      </c>
      <c r="J82" s="255">
        <f t="shared" si="46"/>
        <v>96.231147376517399</v>
      </c>
      <c r="K82" s="112">
        <v>1127</v>
      </c>
      <c r="L82" s="255">
        <f t="shared" si="47"/>
        <v>3.7688526234825934</v>
      </c>
      <c r="M82" s="111">
        <v>64818</v>
      </c>
      <c r="N82" s="255">
        <f t="shared" si="48"/>
        <v>68.430443090761287</v>
      </c>
      <c r="O82" s="112">
        <v>64805</v>
      </c>
      <c r="P82" s="255">
        <f t="shared" si="49"/>
        <v>99.979943842759724</v>
      </c>
      <c r="Q82" s="112">
        <v>13</v>
      </c>
      <c r="R82" s="178">
        <f t="shared" si="50"/>
        <v>2.0056157240272762E-2</v>
      </c>
    </row>
    <row r="83" spans="1:18">
      <c r="A83" s="232" t="s">
        <v>26</v>
      </c>
      <c r="B83" s="653">
        <v>2490482</v>
      </c>
      <c r="C83" s="258">
        <v>2373317</v>
      </c>
      <c r="D83" s="184">
        <f t="shared" si="43"/>
        <v>95.295488985666239</v>
      </c>
      <c r="E83" s="126">
        <v>117165</v>
      </c>
      <c r="F83" s="257">
        <f t="shared" si="44"/>
        <v>4.7045110143337716</v>
      </c>
      <c r="G83" s="258">
        <v>560185</v>
      </c>
      <c r="H83" s="184">
        <f t="shared" si="45"/>
        <v>22.493035484697341</v>
      </c>
      <c r="I83" s="123">
        <v>456794</v>
      </c>
      <c r="J83" s="184">
        <f t="shared" si="46"/>
        <v>81.543418692039239</v>
      </c>
      <c r="K83" s="126">
        <v>103391</v>
      </c>
      <c r="L83" s="257">
        <f t="shared" si="47"/>
        <v>18.456581307960761</v>
      </c>
      <c r="M83" s="123">
        <v>1930297</v>
      </c>
      <c r="N83" s="184">
        <f t="shared" si="48"/>
        <v>77.506964515302656</v>
      </c>
      <c r="O83" s="123">
        <v>1916523</v>
      </c>
      <c r="P83" s="184">
        <f t="shared" si="49"/>
        <v>99.28643105180187</v>
      </c>
      <c r="Q83" s="126">
        <v>13774</v>
      </c>
      <c r="R83" s="187">
        <f t="shared" si="50"/>
        <v>0.71356894819812711</v>
      </c>
    </row>
    <row r="84" spans="1:18">
      <c r="A84" s="234" t="s">
        <v>25</v>
      </c>
      <c r="B84" s="654">
        <v>726015</v>
      </c>
      <c r="C84" s="261">
        <v>702073</v>
      </c>
      <c r="D84" s="190">
        <f t="shared" si="43"/>
        <v>96.702271991625523</v>
      </c>
      <c r="E84" s="138">
        <v>23942</v>
      </c>
      <c r="F84" s="259">
        <f t="shared" si="44"/>
        <v>3.2977280083744827</v>
      </c>
      <c r="G84" s="261">
        <v>229374</v>
      </c>
      <c r="H84" s="190">
        <f t="shared" si="45"/>
        <v>31.593562116485195</v>
      </c>
      <c r="I84" s="185">
        <v>208508</v>
      </c>
      <c r="J84" s="190">
        <f t="shared" si="46"/>
        <v>90.903066607374853</v>
      </c>
      <c r="K84" s="138">
        <v>20866</v>
      </c>
      <c r="L84" s="259">
        <f t="shared" si="47"/>
        <v>9.0969333926251448</v>
      </c>
      <c r="M84" s="185">
        <v>496641</v>
      </c>
      <c r="N84" s="190">
        <f t="shared" si="48"/>
        <v>68.406437883514798</v>
      </c>
      <c r="O84" s="185">
        <v>493565</v>
      </c>
      <c r="P84" s="190">
        <f t="shared" si="49"/>
        <v>99.3806391337002</v>
      </c>
      <c r="Q84" s="138">
        <v>3076</v>
      </c>
      <c r="R84" s="187">
        <f t="shared" si="50"/>
        <v>0.61936086629980203</v>
      </c>
    </row>
    <row r="85" spans="1:18" ht="14.5" thickBot="1">
      <c r="A85" s="262" t="s">
        <v>24</v>
      </c>
      <c r="B85" s="655">
        <v>3216497</v>
      </c>
      <c r="C85" s="264">
        <v>3075390</v>
      </c>
      <c r="D85" s="195">
        <f t="shared" si="43"/>
        <v>95.613022489994549</v>
      </c>
      <c r="E85" s="150">
        <v>141107</v>
      </c>
      <c r="F85" s="263">
        <f t="shared" si="44"/>
        <v>4.3869775100054502</v>
      </c>
      <c r="G85" s="264">
        <v>789559</v>
      </c>
      <c r="H85" s="195">
        <f t="shared" si="45"/>
        <v>24.547170415517254</v>
      </c>
      <c r="I85" s="147">
        <v>665302</v>
      </c>
      <c r="J85" s="195">
        <f t="shared" si="46"/>
        <v>84.262480701252215</v>
      </c>
      <c r="K85" s="150">
        <v>124257</v>
      </c>
      <c r="L85" s="263">
        <f t="shared" si="47"/>
        <v>15.737519298747781</v>
      </c>
      <c r="M85" s="147">
        <v>2426938</v>
      </c>
      <c r="N85" s="195">
        <f t="shared" si="48"/>
        <v>75.452829584482757</v>
      </c>
      <c r="O85" s="147">
        <v>2410088</v>
      </c>
      <c r="P85" s="195">
        <f t="shared" si="49"/>
        <v>99.305709498965371</v>
      </c>
      <c r="Q85" s="150">
        <v>16850</v>
      </c>
      <c r="R85" s="263">
        <f t="shared" si="50"/>
        <v>0.69429050103463708</v>
      </c>
    </row>
    <row r="86" spans="1:18" ht="14.5" customHeight="1">
      <c r="A86" s="1034" t="s">
        <v>23</v>
      </c>
      <c r="B86" s="1034"/>
      <c r="C86" s="1034"/>
      <c r="D86" s="1034"/>
      <c r="E86" s="1034"/>
      <c r="F86" s="1034"/>
      <c r="G86" s="1034"/>
      <c r="H86" s="1034"/>
      <c r="I86" s="1034"/>
      <c r="J86" s="1034"/>
      <c r="K86" s="1034"/>
      <c r="L86" s="1034"/>
      <c r="M86" s="1034"/>
      <c r="N86" s="1034"/>
      <c r="O86" s="1034"/>
      <c r="P86" s="1034"/>
      <c r="Q86" s="1034"/>
      <c r="R86" s="1034"/>
    </row>
    <row r="87" spans="1:18" ht="14.5" customHeight="1">
      <c r="A87" s="1037" t="s">
        <v>58</v>
      </c>
      <c r="B87" s="1037"/>
      <c r="C87" s="1037"/>
      <c r="D87" s="1037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</row>
    <row r="88" spans="1:18" ht="14.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</row>
    <row r="89" spans="1:18" ht="14.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1:18" ht="14.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</row>
    <row r="91" spans="1:18" ht="14.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</row>
    <row r="92" spans="1:18" ht="14.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</row>
    <row r="93" spans="1:18" ht="14.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1:18" ht="14.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1:18" ht="14.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1:18" ht="14.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1:18" ht="14.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1:18" ht="14.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1:18" ht="14.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1:18" ht="14.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</row>
    <row r="101" spans="1:18" ht="14.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1:18" ht="14.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spans="1:18" ht="14.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1:18" ht="14.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1:18" ht="14.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1:18" ht="14.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1:18" ht="14.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</row>
    <row r="108" spans="1:18" ht="14.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</row>
    <row r="109" spans="1:18" ht="14.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1:18" ht="14.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1:18" ht="14.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1:18" ht="14.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1:18" ht="14.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1:18" ht="14.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1:18" ht="14.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1:18" ht="14.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1:18" ht="14.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1:18" ht="14.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1:18" ht="14.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</row>
    <row r="120" spans="1:18" ht="14.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</row>
    <row r="121" spans="1:18" ht="14.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</row>
    <row r="122" spans="1:18" ht="14.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</row>
    <row r="123" spans="1:18" ht="14.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</row>
  </sheetData>
  <mergeCells count="51">
    <mergeCell ref="C5:D7"/>
    <mergeCell ref="E5:F7"/>
    <mergeCell ref="A4:A8"/>
    <mergeCell ref="B4:B7"/>
    <mergeCell ref="C4:R4"/>
    <mergeCell ref="O6:P7"/>
    <mergeCell ref="Q6:R7"/>
    <mergeCell ref="M5:N7"/>
    <mergeCell ref="O5:R5"/>
    <mergeCell ref="G5:H7"/>
    <mergeCell ref="I6:J7"/>
    <mergeCell ref="K6:L7"/>
    <mergeCell ref="I5:L5"/>
    <mergeCell ref="A1:R1"/>
    <mergeCell ref="A31:R31"/>
    <mergeCell ref="A3:R3"/>
    <mergeCell ref="A63:A66"/>
    <mergeCell ref="C64:D65"/>
    <mergeCell ref="E64:F65"/>
    <mergeCell ref="G64:H65"/>
    <mergeCell ref="I64:L64"/>
    <mergeCell ref="M64:N65"/>
    <mergeCell ref="O64:R64"/>
    <mergeCell ref="I65:J65"/>
    <mergeCell ref="K65:L65"/>
    <mergeCell ref="O65:P65"/>
    <mergeCell ref="C34:R34"/>
    <mergeCell ref="Q65:R65"/>
    <mergeCell ref="A60:R60"/>
    <mergeCell ref="A62:Q62"/>
    <mergeCell ref="A87:R87"/>
    <mergeCell ref="A28:R28"/>
    <mergeCell ref="A29:R29"/>
    <mergeCell ref="A57:R57"/>
    <mergeCell ref="A58:R58"/>
    <mergeCell ref="A86:R86"/>
    <mergeCell ref="B63:B65"/>
    <mergeCell ref="E35:F36"/>
    <mergeCell ref="G35:H36"/>
    <mergeCell ref="I35:L35"/>
    <mergeCell ref="M35:N36"/>
    <mergeCell ref="C63:R63"/>
    <mergeCell ref="B34:B36"/>
    <mergeCell ref="Q36:R36"/>
    <mergeCell ref="K36:L36"/>
    <mergeCell ref="C35:D36"/>
    <mergeCell ref="O35:R35"/>
    <mergeCell ref="I36:J36"/>
    <mergeCell ref="A33:R33"/>
    <mergeCell ref="A34:A37"/>
    <mergeCell ref="O36:P36"/>
  </mergeCells>
  <hyperlinks>
    <hyperlink ref="A2" location="Inhalt!A1" display="Zurück zum Inhalt - HF-01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="80" zoomScaleNormal="80" workbookViewId="0">
      <selection sqref="A1:G1"/>
    </sheetView>
  </sheetViews>
  <sheetFormatPr baseColWidth="10" defaultColWidth="10.58203125" defaultRowHeight="14"/>
  <cols>
    <col min="1" max="1" width="22.83203125" style="7" customWidth="1"/>
    <col min="2" max="7" width="11.08203125" style="7" customWidth="1"/>
    <col min="8" max="16384" width="10.58203125" style="7"/>
  </cols>
  <sheetData>
    <row r="1" spans="1:22" ht="23.5">
      <c r="A1" s="1050">
        <v>2020</v>
      </c>
      <c r="B1" s="1050"/>
      <c r="C1" s="1050"/>
      <c r="D1" s="1050"/>
      <c r="E1" s="1050"/>
      <c r="F1" s="1050"/>
      <c r="G1" s="105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30" customHeight="1">
      <c r="A3" s="1084" t="s">
        <v>482</v>
      </c>
      <c r="B3" s="1084"/>
      <c r="C3" s="1084"/>
      <c r="D3" s="1084"/>
      <c r="E3" s="1084"/>
      <c r="F3" s="1084"/>
      <c r="G3" s="1084"/>
    </row>
    <row r="4" spans="1:22" ht="14.5">
      <c r="A4" s="1041" t="s">
        <v>5</v>
      </c>
      <c r="B4" s="1048" t="s">
        <v>93</v>
      </c>
      <c r="C4" s="1040"/>
      <c r="D4" s="1049"/>
      <c r="E4" s="1048" t="s">
        <v>85</v>
      </c>
      <c r="F4" s="1040"/>
      <c r="G4" s="1040"/>
    </row>
    <row r="5" spans="1:22" ht="81.75" customHeight="1">
      <c r="A5" s="1041"/>
      <c r="B5" s="942" t="s">
        <v>94</v>
      </c>
      <c r="C5" s="1040" t="s">
        <v>86</v>
      </c>
      <c r="D5" s="1049"/>
      <c r="E5" s="942" t="s">
        <v>94</v>
      </c>
      <c r="F5" s="1040" t="s">
        <v>86</v>
      </c>
      <c r="G5" s="1040"/>
    </row>
    <row r="6" spans="1:22" ht="15" thickBot="1">
      <c r="A6" s="1073"/>
      <c r="B6" s="1085" t="s">
        <v>3</v>
      </c>
      <c r="C6" s="1051"/>
      <c r="D6" s="943" t="s">
        <v>43</v>
      </c>
      <c r="E6" s="1085" t="s">
        <v>3</v>
      </c>
      <c r="F6" s="1051"/>
      <c r="G6" s="683" t="s">
        <v>43</v>
      </c>
    </row>
    <row r="7" spans="1:22" s="5" customFormat="1" ht="14.5">
      <c r="A7" s="88" t="s">
        <v>6</v>
      </c>
      <c r="B7" s="158">
        <v>98546</v>
      </c>
      <c r="C7" s="161">
        <v>209</v>
      </c>
      <c r="D7" s="175">
        <f>C7/B7*100</f>
        <v>0.21208369695370691</v>
      </c>
      <c r="E7" s="90">
        <v>346864</v>
      </c>
      <c r="F7" s="161">
        <v>2359</v>
      </c>
      <c r="G7" s="166">
        <f>F7/E7*100</f>
        <v>0.68009363900548914</v>
      </c>
    </row>
    <row r="8" spans="1:22" s="5" customFormat="1" ht="14.5">
      <c r="A8" s="98" t="s">
        <v>7</v>
      </c>
      <c r="B8" s="99">
        <v>114186</v>
      </c>
      <c r="C8" s="102">
        <v>72</v>
      </c>
      <c r="D8" s="172">
        <f t="shared" ref="D8:D22" si="0">C8/B8*100</f>
        <v>6.3055015501024644E-2</v>
      </c>
      <c r="E8" s="100">
        <v>406111</v>
      </c>
      <c r="F8" s="102">
        <v>526</v>
      </c>
      <c r="G8" s="171">
        <f t="shared" ref="G8:G25" si="1">F8/E8*100</f>
        <v>0.12952123926709694</v>
      </c>
    </row>
    <row r="9" spans="1:22" s="5" customFormat="1" ht="14.5">
      <c r="A9" s="88" t="s">
        <v>8</v>
      </c>
      <c r="B9" s="158">
        <v>52407</v>
      </c>
      <c r="C9" s="161">
        <v>33</v>
      </c>
      <c r="D9" s="175">
        <f t="shared" si="0"/>
        <v>6.2968687389089242E-2</v>
      </c>
      <c r="E9" s="90">
        <v>120429</v>
      </c>
      <c r="F9" s="161">
        <v>161</v>
      </c>
      <c r="G9" s="166">
        <f t="shared" si="1"/>
        <v>0.13368872945885127</v>
      </c>
    </row>
    <row r="10" spans="1:22" s="5" customFormat="1" ht="14.5">
      <c r="A10" s="98" t="s">
        <v>9</v>
      </c>
      <c r="B10" s="99">
        <v>36303</v>
      </c>
      <c r="C10" s="266" t="s">
        <v>40</v>
      </c>
      <c r="D10" s="108" t="s">
        <v>40</v>
      </c>
      <c r="E10" s="100">
        <v>78270</v>
      </c>
      <c r="F10" s="102">
        <v>7</v>
      </c>
      <c r="G10" s="171">
        <f t="shared" si="1"/>
        <v>8.9434010476555515E-3</v>
      </c>
    </row>
    <row r="11" spans="1:22" s="5" customFormat="1" ht="14.5">
      <c r="A11" s="88" t="s">
        <v>10</v>
      </c>
      <c r="B11" s="158">
        <v>6007</v>
      </c>
      <c r="C11" s="267">
        <v>9</v>
      </c>
      <c r="D11" s="268">
        <f t="shared" si="0"/>
        <v>0.14982520392874979</v>
      </c>
      <c r="E11" s="90">
        <v>20110</v>
      </c>
      <c r="F11" s="161">
        <v>28</v>
      </c>
      <c r="G11" s="166">
        <f t="shared" si="1"/>
        <v>0.139234211834908</v>
      </c>
    </row>
    <row r="12" spans="1:22" s="5" customFormat="1" ht="14.5">
      <c r="A12" s="98" t="s">
        <v>11</v>
      </c>
      <c r="B12" s="99">
        <v>28429</v>
      </c>
      <c r="C12" s="266">
        <v>36</v>
      </c>
      <c r="D12" s="108">
        <f t="shared" si="0"/>
        <v>0.12663125681522389</v>
      </c>
      <c r="E12" s="100">
        <v>56978</v>
      </c>
      <c r="F12" s="102">
        <v>107</v>
      </c>
      <c r="G12" s="171">
        <f t="shared" si="1"/>
        <v>0.18779177928323212</v>
      </c>
    </row>
    <row r="13" spans="1:22" s="5" customFormat="1" ht="14.5">
      <c r="A13" s="88" t="s">
        <v>12</v>
      </c>
      <c r="B13" s="158">
        <v>58423</v>
      </c>
      <c r="C13" s="267">
        <v>37</v>
      </c>
      <c r="D13" s="268">
        <f t="shared" si="0"/>
        <v>6.333122229259025E-2</v>
      </c>
      <c r="E13" s="90">
        <v>200498</v>
      </c>
      <c r="F13" s="161">
        <v>278</v>
      </c>
      <c r="G13" s="166">
        <f t="shared" si="1"/>
        <v>0.13865474967331345</v>
      </c>
    </row>
    <row r="14" spans="1:22" s="5" customFormat="1" ht="14.5">
      <c r="A14" s="98" t="s">
        <v>21</v>
      </c>
      <c r="B14" s="99">
        <v>22674</v>
      </c>
      <c r="C14" s="266">
        <v>0</v>
      </c>
      <c r="D14" s="108">
        <f t="shared" si="0"/>
        <v>0</v>
      </c>
      <c r="E14" s="100">
        <v>49956</v>
      </c>
      <c r="F14" s="102">
        <v>0</v>
      </c>
      <c r="G14" s="171">
        <v>0</v>
      </c>
    </row>
    <row r="15" spans="1:22" s="5" customFormat="1" ht="14.5">
      <c r="A15" s="88" t="s">
        <v>13</v>
      </c>
      <c r="B15" s="158">
        <v>73853</v>
      </c>
      <c r="C15" s="267">
        <v>150</v>
      </c>
      <c r="D15" s="268">
        <f t="shared" si="0"/>
        <v>0.20310617036545572</v>
      </c>
      <c r="E15" s="90">
        <v>243837</v>
      </c>
      <c r="F15" s="161">
        <v>1166</v>
      </c>
      <c r="G15" s="166">
        <f t="shared" si="1"/>
        <v>0.47818829792033202</v>
      </c>
    </row>
    <row r="16" spans="1:22" s="5" customFormat="1" ht="14.5">
      <c r="A16" s="98" t="s">
        <v>14</v>
      </c>
      <c r="B16" s="99">
        <v>151736</v>
      </c>
      <c r="C16" s="266">
        <v>97</v>
      </c>
      <c r="D16" s="108">
        <f t="shared" si="0"/>
        <v>6.3926820266779136E-2</v>
      </c>
      <c r="E16" s="100">
        <v>534446</v>
      </c>
      <c r="F16" s="102">
        <v>1034</v>
      </c>
      <c r="G16" s="171">
        <f t="shared" si="1"/>
        <v>0.19347137035359979</v>
      </c>
    </row>
    <row r="17" spans="1:7" s="5" customFormat="1" ht="14.5">
      <c r="A17" s="88" t="s">
        <v>15</v>
      </c>
      <c r="B17" s="158">
        <v>35831</v>
      </c>
      <c r="C17" s="267">
        <v>123</v>
      </c>
      <c r="D17" s="268">
        <f t="shared" si="0"/>
        <v>0.34327816695040608</v>
      </c>
      <c r="E17" s="90">
        <v>126346</v>
      </c>
      <c r="F17" s="161">
        <v>492</v>
      </c>
      <c r="G17" s="166">
        <f t="shared" si="1"/>
        <v>0.3894068668576765</v>
      </c>
    </row>
    <row r="18" spans="1:7" s="5" customFormat="1" ht="14.5">
      <c r="A18" s="98" t="s">
        <v>16</v>
      </c>
      <c r="B18" s="99">
        <v>7321</v>
      </c>
      <c r="C18" s="266">
        <v>5</v>
      </c>
      <c r="D18" s="108">
        <f t="shared" si="0"/>
        <v>6.8296680781314026E-2</v>
      </c>
      <c r="E18" s="100">
        <v>27379</v>
      </c>
      <c r="F18" s="102">
        <v>56</v>
      </c>
      <c r="G18" s="171">
        <f t="shared" si="1"/>
        <v>0.20453632345958581</v>
      </c>
    </row>
    <row r="19" spans="1:7" s="5" customFormat="1" ht="14.5">
      <c r="A19" s="88" t="s">
        <v>17</v>
      </c>
      <c r="B19" s="158">
        <v>57015</v>
      </c>
      <c r="C19" s="267">
        <v>4</v>
      </c>
      <c r="D19" s="268">
        <f t="shared" si="0"/>
        <v>7.0156976234324302E-3</v>
      </c>
      <c r="E19" s="90">
        <v>135554</v>
      </c>
      <c r="F19" s="161">
        <v>0</v>
      </c>
      <c r="G19" s="166">
        <v>0</v>
      </c>
    </row>
    <row r="20" spans="1:7" s="5" customFormat="1" ht="14.5">
      <c r="A20" s="98" t="s">
        <v>18</v>
      </c>
      <c r="B20" s="99">
        <v>30603</v>
      </c>
      <c r="C20" s="266" t="s">
        <v>40</v>
      </c>
      <c r="D20" s="108" t="s">
        <v>40</v>
      </c>
      <c r="E20" s="100">
        <v>64725</v>
      </c>
      <c r="F20" s="102">
        <v>5</v>
      </c>
      <c r="G20" s="171">
        <f t="shared" si="1"/>
        <v>7.7249903437620702E-3</v>
      </c>
    </row>
    <row r="21" spans="1:7" s="5" customFormat="1" ht="14.5">
      <c r="A21" s="88" t="s">
        <v>19</v>
      </c>
      <c r="B21" s="158">
        <v>27038</v>
      </c>
      <c r="C21" s="161">
        <v>40</v>
      </c>
      <c r="D21" s="175">
        <f t="shared" si="0"/>
        <v>0.14793993638582736</v>
      </c>
      <c r="E21" s="90">
        <v>86956</v>
      </c>
      <c r="F21" s="161">
        <v>154</v>
      </c>
      <c r="G21" s="166">
        <f t="shared" si="1"/>
        <v>0.17710106260637565</v>
      </c>
    </row>
    <row r="22" spans="1:7" s="5" customFormat="1" ht="15" thickBot="1">
      <c r="A22" s="110" t="s">
        <v>20</v>
      </c>
      <c r="B22" s="111">
        <v>28791</v>
      </c>
      <c r="C22" s="114">
        <v>0</v>
      </c>
      <c r="D22" s="179">
        <f t="shared" si="0"/>
        <v>0</v>
      </c>
      <c r="E22" s="112">
        <v>66256</v>
      </c>
      <c r="F22" s="114">
        <v>10</v>
      </c>
      <c r="G22" s="178">
        <f t="shared" si="1"/>
        <v>1.5092972711905336E-2</v>
      </c>
    </row>
    <row r="23" spans="1:7" s="5" customFormat="1" ht="14.5">
      <c r="A23" s="121" t="s">
        <v>26</v>
      </c>
      <c r="B23" s="122">
        <f>SUM(B7:B8,B11,B12,B13,B15,B16,B17,B18,B21)</f>
        <v>601370</v>
      </c>
      <c r="C23" s="126">
        <v>778</v>
      </c>
      <c r="D23" s="182">
        <v>0.12937126893592962</v>
      </c>
      <c r="E23" s="122">
        <f>SUM(E7:E8,E11,E12,E13,E15,E16,E17,E18,E21)</f>
        <v>2049525</v>
      </c>
      <c r="F23" s="126">
        <f>SUM(F7:F8,F11,F12,F13,F15,F16,F17,F18,F21)</f>
        <v>6200</v>
      </c>
      <c r="G23" s="182">
        <f t="shared" si="1"/>
        <v>0.30250911796635804</v>
      </c>
    </row>
    <row r="24" spans="1:7" s="5" customFormat="1" ht="14.5">
      <c r="A24" s="133" t="s">
        <v>25</v>
      </c>
      <c r="B24" s="134">
        <f>SUM(B9,B10,B14,B19,B20,B22)</f>
        <v>227793</v>
      </c>
      <c r="C24" s="138">
        <v>38</v>
      </c>
      <c r="D24" s="188">
        <v>1.6681811995978808E-2</v>
      </c>
      <c r="E24" s="134">
        <f>SUM(E9,E10,E14,E19,E20,E22)</f>
        <v>515190</v>
      </c>
      <c r="F24" s="138">
        <f>SUM(F9,F10,F14,F19,F20,F22)</f>
        <v>183</v>
      </c>
      <c r="G24" s="188">
        <f t="shared" si="1"/>
        <v>3.5520875793396613E-2</v>
      </c>
    </row>
    <row r="25" spans="1:7" s="5" customFormat="1" ht="15" thickBot="1">
      <c r="A25" s="145" t="s">
        <v>24</v>
      </c>
      <c r="B25" s="146">
        <f>SUM(B7:B22)</f>
        <v>829163</v>
      </c>
      <c r="C25" s="150">
        <v>816</v>
      </c>
      <c r="D25" s="193">
        <v>9.8412495492442395E-2</v>
      </c>
      <c r="E25" s="146">
        <f>SUM(E7:E22)</f>
        <v>2564715</v>
      </c>
      <c r="F25" s="150">
        <f>SUM(F7:F22)</f>
        <v>6383</v>
      </c>
      <c r="G25" s="193">
        <f t="shared" si="1"/>
        <v>0.24887755559584593</v>
      </c>
    </row>
    <row r="26" spans="1:7" s="4" customFormat="1" ht="14.15" customHeight="1">
      <c r="A26" s="1056" t="s">
        <v>23</v>
      </c>
      <c r="B26" s="1056"/>
      <c r="C26" s="1056"/>
      <c r="D26" s="1056"/>
      <c r="E26" s="1056"/>
      <c r="F26" s="1056"/>
      <c r="G26" s="1056"/>
    </row>
    <row r="27" spans="1:7" ht="22" customHeight="1">
      <c r="A27" s="1066" t="s">
        <v>103</v>
      </c>
      <c r="B27" s="1066"/>
      <c r="C27" s="1066"/>
      <c r="D27" s="1066"/>
      <c r="E27" s="1066"/>
      <c r="F27" s="1066"/>
      <c r="G27" s="1066"/>
    </row>
    <row r="28" spans="1:7" ht="14.5">
      <c r="A28" s="157"/>
      <c r="B28" s="157"/>
      <c r="C28" s="157"/>
      <c r="D28" s="157"/>
      <c r="E28" s="157"/>
      <c r="F28" s="157"/>
      <c r="G28" s="157"/>
    </row>
    <row r="29" spans="1:7" s="3" customFormat="1" ht="23.5">
      <c r="A29" s="1050">
        <v>2019</v>
      </c>
      <c r="B29" s="1050"/>
      <c r="C29" s="1050"/>
      <c r="D29" s="1050"/>
      <c r="E29" s="1050"/>
      <c r="F29" s="1050"/>
      <c r="G29" s="1050"/>
    </row>
    <row r="30" spans="1:7" ht="15.75" customHeight="1">
      <c r="A30" s="86"/>
      <c r="B30" s="86"/>
      <c r="C30" s="86"/>
      <c r="D30" s="86"/>
      <c r="E30" s="86"/>
      <c r="F30" s="86"/>
      <c r="G30" s="86"/>
    </row>
    <row r="31" spans="1:7" ht="30" customHeight="1">
      <c r="A31" s="1084" t="s">
        <v>483</v>
      </c>
      <c r="B31" s="1084"/>
      <c r="C31" s="1084"/>
      <c r="D31" s="1084"/>
      <c r="E31" s="1084"/>
      <c r="F31" s="1084"/>
      <c r="G31" s="1084"/>
    </row>
    <row r="32" spans="1:7" ht="14.5" customHeight="1">
      <c r="A32" s="1041" t="s">
        <v>5</v>
      </c>
      <c r="B32" s="1048" t="s">
        <v>93</v>
      </c>
      <c r="C32" s="1040"/>
      <c r="D32" s="1049"/>
      <c r="E32" s="1048" t="s">
        <v>85</v>
      </c>
      <c r="F32" s="1040"/>
      <c r="G32" s="1040"/>
    </row>
    <row r="33" spans="1:7" ht="85.5" customHeight="1">
      <c r="A33" s="1041"/>
      <c r="B33" s="942" t="s">
        <v>94</v>
      </c>
      <c r="C33" s="1040" t="s">
        <v>86</v>
      </c>
      <c r="D33" s="1049"/>
      <c r="E33" s="942" t="s">
        <v>94</v>
      </c>
      <c r="F33" s="1040" t="s">
        <v>86</v>
      </c>
      <c r="G33" s="1040"/>
    </row>
    <row r="34" spans="1:7" ht="15" thickBot="1">
      <c r="A34" s="1073"/>
      <c r="B34" s="1085" t="s">
        <v>3</v>
      </c>
      <c r="C34" s="1051"/>
      <c r="D34" s="943" t="s">
        <v>43</v>
      </c>
      <c r="E34" s="1085" t="s">
        <v>3</v>
      </c>
      <c r="F34" s="1051"/>
      <c r="G34" s="683" t="s">
        <v>43</v>
      </c>
    </row>
    <row r="35" spans="1:7">
      <c r="A35" s="88" t="s">
        <v>6</v>
      </c>
      <c r="B35" s="159">
        <v>96465</v>
      </c>
      <c r="C35" s="161">
        <v>271</v>
      </c>
      <c r="D35" s="175">
        <f>C35/B35*100</f>
        <v>0.28093090758306122</v>
      </c>
      <c r="E35" s="90">
        <v>338047</v>
      </c>
      <c r="F35" s="161">
        <v>2691</v>
      </c>
      <c r="G35" s="166">
        <f>F35/E35*100</f>
        <v>0.79604315376264245</v>
      </c>
    </row>
    <row r="36" spans="1:7">
      <c r="A36" s="98" t="s">
        <v>7</v>
      </c>
      <c r="B36" s="99">
        <v>109549</v>
      </c>
      <c r="C36" s="102">
        <v>86</v>
      </c>
      <c r="D36" s="172">
        <f t="shared" ref="D36:D53" si="2">C36/B36*100</f>
        <v>7.8503683283279627E-2</v>
      </c>
      <c r="E36" s="100">
        <v>390974</v>
      </c>
      <c r="F36" s="102">
        <v>690</v>
      </c>
      <c r="G36" s="171">
        <f t="shared" ref="G36:G41" si="3">F36/E36*100</f>
        <v>0.17648232363277352</v>
      </c>
    </row>
    <row r="37" spans="1:7">
      <c r="A37" s="88" t="s">
        <v>8</v>
      </c>
      <c r="B37" s="158">
        <v>51951</v>
      </c>
      <c r="C37" s="161">
        <v>42</v>
      </c>
      <c r="D37" s="175">
        <f t="shared" si="2"/>
        <v>8.0845412022867713E-2</v>
      </c>
      <c r="E37" s="90">
        <v>117388</v>
      </c>
      <c r="F37" s="161">
        <v>162</v>
      </c>
      <c r="G37" s="166">
        <f t="shared" si="3"/>
        <v>0.13800388455378745</v>
      </c>
    </row>
    <row r="38" spans="1:7">
      <c r="A38" s="98" t="s">
        <v>9</v>
      </c>
      <c r="B38" s="99">
        <v>36529</v>
      </c>
      <c r="C38" s="266">
        <v>5</v>
      </c>
      <c r="D38" s="108">
        <f t="shared" si="2"/>
        <v>1.3687754934435652E-2</v>
      </c>
      <c r="E38" s="100">
        <v>74916</v>
      </c>
      <c r="F38" s="102">
        <v>10</v>
      </c>
      <c r="G38" s="171">
        <f t="shared" si="3"/>
        <v>1.3348283410753378E-2</v>
      </c>
    </row>
    <row r="39" spans="1:7">
      <c r="A39" s="88" t="s">
        <v>10</v>
      </c>
      <c r="B39" s="158">
        <v>5851</v>
      </c>
      <c r="C39" s="267">
        <v>5</v>
      </c>
      <c r="D39" s="268">
        <f t="shared" si="2"/>
        <v>8.545547769612033E-2</v>
      </c>
      <c r="E39" s="90">
        <v>19602</v>
      </c>
      <c r="F39" s="161">
        <v>29</v>
      </c>
      <c r="G39" s="166">
        <f t="shared" si="3"/>
        <v>0.14794408733802672</v>
      </c>
    </row>
    <row r="40" spans="1:7">
      <c r="A40" s="98" t="s">
        <v>11</v>
      </c>
      <c r="B40" s="99">
        <v>28699</v>
      </c>
      <c r="C40" s="266">
        <v>39</v>
      </c>
      <c r="D40" s="108">
        <f t="shared" si="2"/>
        <v>0.13589323669814279</v>
      </c>
      <c r="E40" s="100">
        <v>54389</v>
      </c>
      <c r="F40" s="102">
        <v>119</v>
      </c>
      <c r="G40" s="171">
        <f t="shared" si="3"/>
        <v>0.21879424148265272</v>
      </c>
    </row>
    <row r="41" spans="1:7">
      <c r="A41" s="88" t="s">
        <v>12</v>
      </c>
      <c r="B41" s="158">
        <v>57749</v>
      </c>
      <c r="C41" s="267">
        <v>59</v>
      </c>
      <c r="D41" s="268">
        <f t="shared" si="2"/>
        <v>0.10216627127742473</v>
      </c>
      <c r="E41" s="90">
        <v>195127</v>
      </c>
      <c r="F41" s="161">
        <v>315</v>
      </c>
      <c r="G41" s="166">
        <f t="shared" si="3"/>
        <v>0.16143332291276963</v>
      </c>
    </row>
    <row r="42" spans="1:7">
      <c r="A42" s="98" t="s">
        <v>21</v>
      </c>
      <c r="B42" s="99">
        <v>22825</v>
      </c>
      <c r="C42" s="266">
        <v>0</v>
      </c>
      <c r="D42" s="108">
        <f t="shared" si="2"/>
        <v>0</v>
      </c>
      <c r="E42" s="100">
        <v>49234</v>
      </c>
      <c r="F42" s="102" t="s">
        <v>40</v>
      </c>
      <c r="G42" s="171" t="s">
        <v>40</v>
      </c>
    </row>
    <row r="43" spans="1:7">
      <c r="A43" s="88" t="s">
        <v>13</v>
      </c>
      <c r="B43" s="158">
        <v>72011</v>
      </c>
      <c r="C43" s="267">
        <v>427</v>
      </c>
      <c r="D43" s="268">
        <f t="shared" si="2"/>
        <v>0.59296496368610352</v>
      </c>
      <c r="E43" s="90">
        <v>232960</v>
      </c>
      <c r="F43" s="161">
        <v>1319</v>
      </c>
      <c r="G43" s="166">
        <f t="shared" ref="G43:G46" si="4">F43/E43*100</f>
        <v>0.56619162087912089</v>
      </c>
    </row>
    <row r="44" spans="1:7">
      <c r="A44" s="98" t="s">
        <v>14</v>
      </c>
      <c r="B44" s="99">
        <v>147171</v>
      </c>
      <c r="C44" s="266">
        <v>130</v>
      </c>
      <c r="D44" s="108">
        <f t="shared" si="2"/>
        <v>8.8332619877557389E-2</v>
      </c>
      <c r="E44" s="100">
        <v>518583</v>
      </c>
      <c r="F44" s="102">
        <v>1249</v>
      </c>
      <c r="G44" s="171">
        <f t="shared" si="4"/>
        <v>0.24084862018230449</v>
      </c>
    </row>
    <row r="45" spans="1:7">
      <c r="A45" s="88" t="s">
        <v>15</v>
      </c>
      <c r="B45" s="158">
        <v>35933</v>
      </c>
      <c r="C45" s="267">
        <v>167</v>
      </c>
      <c r="D45" s="268">
        <f t="shared" si="2"/>
        <v>0.4647538474382879</v>
      </c>
      <c r="E45" s="90">
        <v>122641</v>
      </c>
      <c r="F45" s="161">
        <v>562</v>
      </c>
      <c r="G45" s="166">
        <f t="shared" si="4"/>
        <v>0.45824805733808438</v>
      </c>
    </row>
    <row r="46" spans="1:7">
      <c r="A46" s="98" t="s">
        <v>16</v>
      </c>
      <c r="B46" s="99">
        <v>7415</v>
      </c>
      <c r="C46" s="266">
        <v>12</v>
      </c>
      <c r="D46" s="108">
        <f t="shared" si="2"/>
        <v>0.16183412002697234</v>
      </c>
      <c r="E46" s="100">
        <v>26758</v>
      </c>
      <c r="F46" s="102">
        <v>48</v>
      </c>
      <c r="G46" s="171">
        <f t="shared" si="4"/>
        <v>0.17938560430525449</v>
      </c>
    </row>
    <row r="47" spans="1:7">
      <c r="A47" s="88" t="s">
        <v>17</v>
      </c>
      <c r="B47" s="158">
        <v>58186</v>
      </c>
      <c r="C47" s="267">
        <v>4</v>
      </c>
      <c r="D47" s="268">
        <f t="shared" si="2"/>
        <v>6.8745058948888058E-3</v>
      </c>
      <c r="E47" s="90">
        <v>133429</v>
      </c>
      <c r="F47" s="161" t="s">
        <v>40</v>
      </c>
      <c r="G47" s="166" t="s">
        <v>40</v>
      </c>
    </row>
    <row r="48" spans="1:7">
      <c r="A48" s="98" t="s">
        <v>18</v>
      </c>
      <c r="B48" s="99">
        <v>31488</v>
      </c>
      <c r="C48" s="266">
        <v>4</v>
      </c>
      <c r="D48" s="108">
        <f t="shared" si="2"/>
        <v>1.2703252032520327E-2</v>
      </c>
      <c r="E48" s="100">
        <v>63777</v>
      </c>
      <c r="F48" s="102">
        <v>9</v>
      </c>
      <c r="G48" s="171">
        <f t="shared" ref="G48:G53" si="5">F48/E48*100</f>
        <v>1.4111670351380591E-2</v>
      </c>
    </row>
    <row r="49" spans="1:7">
      <c r="A49" s="88" t="s">
        <v>19</v>
      </c>
      <c r="B49" s="158">
        <v>26860</v>
      </c>
      <c r="C49" s="161">
        <v>49</v>
      </c>
      <c r="D49" s="175">
        <f t="shared" si="2"/>
        <v>0.18242740134028296</v>
      </c>
      <c r="E49" s="90">
        <v>85185</v>
      </c>
      <c r="F49" s="161">
        <v>221</v>
      </c>
      <c r="G49" s="166">
        <f t="shared" si="5"/>
        <v>0.25943534659857959</v>
      </c>
    </row>
    <row r="50" spans="1:7" ht="14.5" thickBot="1">
      <c r="A50" s="110" t="s">
        <v>20</v>
      </c>
      <c r="B50" s="111">
        <v>29745</v>
      </c>
      <c r="C50" s="114">
        <v>5</v>
      </c>
      <c r="D50" s="179">
        <f t="shared" si="2"/>
        <v>1.6809547823163559E-2</v>
      </c>
      <c r="E50" s="112">
        <v>65603</v>
      </c>
      <c r="F50" s="114">
        <v>16</v>
      </c>
      <c r="G50" s="178">
        <f t="shared" si="5"/>
        <v>2.4389128545950642E-2</v>
      </c>
    </row>
    <row r="51" spans="1:7">
      <c r="A51" s="121" t="s">
        <v>26</v>
      </c>
      <c r="B51" s="122">
        <v>587703</v>
      </c>
      <c r="C51" s="126">
        <v>1245</v>
      </c>
      <c r="D51" s="182">
        <f t="shared" si="2"/>
        <v>0.21184169555030349</v>
      </c>
      <c r="E51" s="122">
        <v>1984266</v>
      </c>
      <c r="F51" s="126">
        <v>7243</v>
      </c>
      <c r="G51" s="182">
        <f t="shared" si="5"/>
        <v>0.36502162512485725</v>
      </c>
    </row>
    <row r="52" spans="1:7">
      <c r="A52" s="133" t="s">
        <v>25</v>
      </c>
      <c r="B52" s="134">
        <v>230724</v>
      </c>
      <c r="C52" s="138">
        <v>60</v>
      </c>
      <c r="D52" s="188">
        <f t="shared" si="2"/>
        <v>2.6005096999011806E-2</v>
      </c>
      <c r="E52" s="134">
        <v>504347</v>
      </c>
      <c r="F52" s="138">
        <v>201</v>
      </c>
      <c r="G52" s="188">
        <f t="shared" si="5"/>
        <v>3.9853513553168754E-2</v>
      </c>
    </row>
    <row r="53" spans="1:7" ht="14.15" customHeight="1" thickBot="1">
      <c r="A53" s="145" t="s">
        <v>24</v>
      </c>
      <c r="B53" s="146">
        <v>818427</v>
      </c>
      <c r="C53" s="150">
        <v>1305</v>
      </c>
      <c r="D53" s="193">
        <f t="shared" si="2"/>
        <v>0.15945221748549351</v>
      </c>
      <c r="E53" s="146">
        <v>2488613</v>
      </c>
      <c r="F53" s="150">
        <v>7444</v>
      </c>
      <c r="G53" s="193">
        <f t="shared" si="5"/>
        <v>0.29912244290293427</v>
      </c>
    </row>
    <row r="54" spans="1:7">
      <c r="A54" s="973" t="s">
        <v>23</v>
      </c>
      <c r="B54" s="973"/>
      <c r="C54" s="973"/>
      <c r="D54" s="973"/>
      <c r="E54" s="973"/>
      <c r="F54" s="973"/>
      <c r="G54" s="973"/>
    </row>
    <row r="55" spans="1:7" ht="23.5" customHeight="1">
      <c r="A55" s="1066" t="s">
        <v>57</v>
      </c>
      <c r="B55" s="1066"/>
      <c r="C55" s="1066"/>
      <c r="D55" s="1066"/>
      <c r="E55" s="1066"/>
      <c r="F55" s="1066"/>
      <c r="G55" s="1066"/>
    </row>
    <row r="56" spans="1:7" ht="14.5">
      <c r="A56" s="157"/>
      <c r="B56" s="157"/>
      <c r="C56" s="157"/>
      <c r="D56" s="157"/>
      <c r="E56" s="157"/>
      <c r="F56" s="157"/>
      <c r="G56" s="157"/>
    </row>
    <row r="57" spans="1:7" ht="23.5">
      <c r="A57" s="1050">
        <v>2018</v>
      </c>
      <c r="B57" s="1050"/>
      <c r="C57" s="1050"/>
      <c r="D57" s="1050"/>
      <c r="E57" s="1050"/>
      <c r="F57" s="1050"/>
      <c r="G57" s="1050"/>
    </row>
    <row r="58" spans="1:7" ht="14.5">
      <c r="A58" s="157"/>
      <c r="B58" s="157"/>
      <c r="C58" s="157"/>
      <c r="D58" s="157"/>
      <c r="E58" s="157"/>
      <c r="F58" s="157"/>
      <c r="G58" s="157"/>
    </row>
    <row r="59" spans="1:7" s="21" customFormat="1" ht="30" customHeight="1">
      <c r="A59" s="1084" t="s">
        <v>484</v>
      </c>
      <c r="B59" s="1084"/>
      <c r="C59" s="1084"/>
      <c r="D59" s="1084"/>
      <c r="E59" s="1084"/>
      <c r="F59" s="1084"/>
      <c r="G59" s="1084"/>
    </row>
    <row r="60" spans="1:7" ht="14.5">
      <c r="A60" s="1041" t="s">
        <v>5</v>
      </c>
      <c r="B60" s="1048" t="s">
        <v>93</v>
      </c>
      <c r="C60" s="1040"/>
      <c r="D60" s="1049"/>
      <c r="E60" s="1048" t="s">
        <v>85</v>
      </c>
      <c r="F60" s="1040"/>
      <c r="G60" s="1040"/>
    </row>
    <row r="61" spans="1:7" ht="84" customHeight="1">
      <c r="A61" s="1041"/>
      <c r="B61" s="942" t="s">
        <v>94</v>
      </c>
      <c r="C61" s="1040" t="s">
        <v>86</v>
      </c>
      <c r="D61" s="1049"/>
      <c r="E61" s="942" t="s">
        <v>94</v>
      </c>
      <c r="F61" s="1040" t="s">
        <v>86</v>
      </c>
      <c r="G61" s="1040"/>
    </row>
    <row r="62" spans="1:7" ht="15" thickBot="1">
      <c r="A62" s="1073"/>
      <c r="B62" s="1085" t="s">
        <v>3</v>
      </c>
      <c r="C62" s="1051"/>
      <c r="D62" s="943" t="s">
        <v>43</v>
      </c>
      <c r="E62" s="1085" t="s">
        <v>3</v>
      </c>
      <c r="F62" s="1051"/>
      <c r="G62" s="683" t="s">
        <v>43</v>
      </c>
    </row>
    <row r="63" spans="1:7">
      <c r="A63" s="239" t="s">
        <v>6</v>
      </c>
      <c r="B63" s="158">
        <v>93412</v>
      </c>
      <c r="C63" s="161">
        <v>343</v>
      </c>
      <c r="D63" s="175">
        <f>C63/B63*100</f>
        <v>0.36719051085513638</v>
      </c>
      <c r="E63" s="90">
        <v>328106</v>
      </c>
      <c r="F63" s="161">
        <v>3084</v>
      </c>
      <c r="G63" s="166">
        <f>F63/E63*100</f>
        <v>0.93994014129580084</v>
      </c>
    </row>
    <row r="64" spans="1:7">
      <c r="A64" s="228" t="s">
        <v>7</v>
      </c>
      <c r="B64" s="99">
        <v>103194</v>
      </c>
      <c r="C64" s="102">
        <v>106</v>
      </c>
      <c r="D64" s="172">
        <f t="shared" ref="D64:D81" si="6">C64/B64*100</f>
        <v>0.10271915033819795</v>
      </c>
      <c r="E64" s="100">
        <v>380196</v>
      </c>
      <c r="F64" s="102">
        <v>771</v>
      </c>
      <c r="G64" s="171">
        <f t="shared" ref="G64:G81" si="7">F64/E64*100</f>
        <v>0.20279013982261782</v>
      </c>
    </row>
    <row r="65" spans="1:7">
      <c r="A65" s="239" t="s">
        <v>8</v>
      </c>
      <c r="B65" s="158">
        <v>51809</v>
      </c>
      <c r="C65" s="161">
        <v>34</v>
      </c>
      <c r="D65" s="175">
        <f t="shared" si="6"/>
        <v>6.5625663494759595E-2</v>
      </c>
      <c r="E65" s="90">
        <v>114467</v>
      </c>
      <c r="F65" s="161">
        <v>179</v>
      </c>
      <c r="G65" s="166">
        <f t="shared" si="7"/>
        <v>0.15637694706771382</v>
      </c>
    </row>
    <row r="66" spans="1:7">
      <c r="A66" s="228" t="s">
        <v>9</v>
      </c>
      <c r="B66" s="99">
        <v>36063</v>
      </c>
      <c r="C66" s="266">
        <v>5</v>
      </c>
      <c r="D66" s="108">
        <f t="shared" si="6"/>
        <v>1.3864625793749826E-2</v>
      </c>
      <c r="E66" s="100">
        <v>73271</v>
      </c>
      <c r="F66" s="102">
        <v>16</v>
      </c>
      <c r="G66" s="171">
        <f t="shared" si="7"/>
        <v>2.1836743049774125E-2</v>
      </c>
    </row>
    <row r="67" spans="1:7">
      <c r="A67" s="239" t="s">
        <v>10</v>
      </c>
      <c r="B67" s="158">
        <v>5783</v>
      </c>
      <c r="C67" s="267">
        <v>5</v>
      </c>
      <c r="D67" s="268">
        <f t="shared" si="6"/>
        <v>8.6460314715545564E-2</v>
      </c>
      <c r="E67" s="90">
        <v>19126</v>
      </c>
      <c r="F67" s="161">
        <v>35</v>
      </c>
      <c r="G67" s="166">
        <f t="shared" si="7"/>
        <v>0.18299696747882463</v>
      </c>
    </row>
    <row r="68" spans="1:7">
      <c r="A68" s="228" t="s">
        <v>11</v>
      </c>
      <c r="B68" s="99">
        <v>26785</v>
      </c>
      <c r="C68" s="266">
        <v>30</v>
      </c>
      <c r="D68" s="108">
        <f t="shared" si="6"/>
        <v>0.11200298674631323</v>
      </c>
      <c r="E68" s="100">
        <v>53416</v>
      </c>
      <c r="F68" s="102">
        <v>149</v>
      </c>
      <c r="G68" s="171">
        <f t="shared" si="7"/>
        <v>0.27894263890969001</v>
      </c>
    </row>
    <row r="69" spans="1:7">
      <c r="A69" s="239" t="s">
        <v>12</v>
      </c>
      <c r="B69" s="158">
        <v>55523</v>
      </c>
      <c r="C69" s="267">
        <v>50</v>
      </c>
      <c r="D69" s="268">
        <f t="shared" si="6"/>
        <v>9.0052770923761322E-2</v>
      </c>
      <c r="E69" s="90">
        <v>189581</v>
      </c>
      <c r="F69" s="161">
        <v>400</v>
      </c>
      <c r="G69" s="166">
        <f t="shared" si="7"/>
        <v>0.21099160780879939</v>
      </c>
    </row>
    <row r="70" spans="1:7">
      <c r="A70" s="228" t="s">
        <v>21</v>
      </c>
      <c r="B70" s="99">
        <v>22995</v>
      </c>
      <c r="C70" s="266">
        <v>0</v>
      </c>
      <c r="D70" s="108">
        <f t="shared" si="6"/>
        <v>0</v>
      </c>
      <c r="E70" s="100">
        <v>48622</v>
      </c>
      <c r="F70" s="102" t="s">
        <v>40</v>
      </c>
      <c r="G70" s="171" t="s">
        <v>40</v>
      </c>
    </row>
    <row r="71" spans="1:7">
      <c r="A71" s="239" t="s">
        <v>13</v>
      </c>
      <c r="B71" s="158">
        <v>68176</v>
      </c>
      <c r="C71" s="267">
        <v>288</v>
      </c>
      <c r="D71" s="268">
        <f t="shared" si="6"/>
        <v>0.42243604787608546</v>
      </c>
      <c r="E71" s="90">
        <v>224906</v>
      </c>
      <c r="F71" s="161">
        <v>1497</v>
      </c>
      <c r="G71" s="166">
        <f t="shared" si="7"/>
        <v>0.66561141098948007</v>
      </c>
    </row>
    <row r="72" spans="1:7">
      <c r="A72" s="228" t="s">
        <v>14</v>
      </c>
      <c r="B72" s="99">
        <v>139784</v>
      </c>
      <c r="C72" s="266">
        <v>265</v>
      </c>
      <c r="D72" s="108">
        <f t="shared" si="6"/>
        <v>0.18957820637555084</v>
      </c>
      <c r="E72" s="100">
        <v>505525</v>
      </c>
      <c r="F72" s="102">
        <v>1619</v>
      </c>
      <c r="G72" s="171">
        <f t="shared" si="7"/>
        <v>0.32026111468275553</v>
      </c>
    </row>
    <row r="73" spans="1:7">
      <c r="A73" s="239" t="s">
        <v>15</v>
      </c>
      <c r="B73" s="158">
        <v>34877</v>
      </c>
      <c r="C73" s="267">
        <v>196</v>
      </c>
      <c r="D73" s="268">
        <f t="shared" si="6"/>
        <v>0.56197494050520402</v>
      </c>
      <c r="E73" s="90">
        <v>119452</v>
      </c>
      <c r="F73" s="161">
        <v>664</v>
      </c>
      <c r="G73" s="166">
        <f t="shared" si="7"/>
        <v>0.55587181462009838</v>
      </c>
    </row>
    <row r="74" spans="1:7">
      <c r="A74" s="228" t="s">
        <v>16</v>
      </c>
      <c r="B74" s="99">
        <v>7003</v>
      </c>
      <c r="C74" s="266">
        <v>6</v>
      </c>
      <c r="D74" s="108">
        <f t="shared" si="6"/>
        <v>8.5677566757104098E-2</v>
      </c>
      <c r="E74" s="100">
        <v>26371</v>
      </c>
      <c r="F74" s="102">
        <v>52</v>
      </c>
      <c r="G74" s="171">
        <f t="shared" si="7"/>
        <v>0.19718630313602065</v>
      </c>
    </row>
    <row r="75" spans="1:7">
      <c r="A75" s="239" t="s">
        <v>17</v>
      </c>
      <c r="B75" s="158">
        <v>57382</v>
      </c>
      <c r="C75" s="267" t="s">
        <v>40</v>
      </c>
      <c r="D75" s="268" t="s">
        <v>40</v>
      </c>
      <c r="E75" s="90">
        <v>132438</v>
      </c>
      <c r="F75" s="161">
        <v>9</v>
      </c>
      <c r="G75" s="166">
        <f t="shared" si="7"/>
        <v>6.7956326734018935E-3</v>
      </c>
    </row>
    <row r="76" spans="1:7">
      <c r="A76" s="228" t="s">
        <v>18</v>
      </c>
      <c r="B76" s="99">
        <v>31222</v>
      </c>
      <c r="C76" s="266" t="s">
        <v>40</v>
      </c>
      <c r="D76" s="108" t="s">
        <v>40</v>
      </c>
      <c r="E76" s="100">
        <v>63025</v>
      </c>
      <c r="F76" s="102" t="s">
        <v>40</v>
      </c>
      <c r="G76" s="171" t="s">
        <v>40</v>
      </c>
    </row>
    <row r="77" spans="1:7">
      <c r="A77" s="239" t="s">
        <v>19</v>
      </c>
      <c r="B77" s="158">
        <v>25648</v>
      </c>
      <c r="C77" s="161">
        <v>30</v>
      </c>
      <c r="D77" s="175">
        <f t="shared" si="6"/>
        <v>0.11696818465377418</v>
      </c>
      <c r="E77" s="90">
        <v>83618</v>
      </c>
      <c r="F77" s="161">
        <v>208</v>
      </c>
      <c r="G77" s="166">
        <f t="shared" si="7"/>
        <v>0.24875026908081993</v>
      </c>
    </row>
    <row r="78" spans="1:7" ht="14.5" thickBot="1">
      <c r="A78" s="230" t="s">
        <v>20</v>
      </c>
      <c r="B78" s="111">
        <v>29903</v>
      </c>
      <c r="C78" s="114">
        <v>3</v>
      </c>
      <c r="D78" s="179">
        <f t="shared" si="6"/>
        <v>1.0032438216901314E-2</v>
      </c>
      <c r="E78" s="112">
        <v>64818</v>
      </c>
      <c r="F78" s="114">
        <v>14</v>
      </c>
      <c r="G78" s="178">
        <f t="shared" si="7"/>
        <v>2.1598938566447592E-2</v>
      </c>
    </row>
    <row r="79" spans="1:7">
      <c r="A79" s="269" t="s">
        <v>26</v>
      </c>
      <c r="B79" s="122">
        <v>560185</v>
      </c>
      <c r="C79" s="126">
        <v>1319</v>
      </c>
      <c r="D79" s="182">
        <f t="shared" si="6"/>
        <v>0.23545792907700133</v>
      </c>
      <c r="E79" s="122">
        <v>1930297</v>
      </c>
      <c r="F79" s="126">
        <v>8479</v>
      </c>
      <c r="G79" s="182">
        <f>F79/E79*100</f>
        <v>0.43925882908174235</v>
      </c>
    </row>
    <row r="80" spans="1:7">
      <c r="A80" s="270" t="s">
        <v>25</v>
      </c>
      <c r="B80" s="134">
        <v>229374</v>
      </c>
      <c r="C80" s="138">
        <v>46</v>
      </c>
      <c r="D80" s="188">
        <f t="shared" si="6"/>
        <v>2.0054583344232563E-2</v>
      </c>
      <c r="E80" s="134">
        <v>496641</v>
      </c>
      <c r="F80" s="138">
        <v>224</v>
      </c>
      <c r="G80" s="188">
        <f>F80/E80*100</f>
        <v>4.5103001967215756E-2</v>
      </c>
    </row>
    <row r="81" spans="1:7" ht="14.5" thickBot="1">
      <c r="A81" s="271" t="s">
        <v>24</v>
      </c>
      <c r="B81" s="146">
        <v>789559</v>
      </c>
      <c r="C81" s="150">
        <v>1365</v>
      </c>
      <c r="D81" s="193">
        <f t="shared" si="6"/>
        <v>0.17288131729231127</v>
      </c>
      <c r="E81" s="146">
        <v>2426938</v>
      </c>
      <c r="F81" s="150">
        <v>8703</v>
      </c>
      <c r="G81" s="193">
        <f t="shared" si="7"/>
        <v>0.35860001367978911</v>
      </c>
    </row>
    <row r="82" spans="1:7">
      <c r="A82" s="1056" t="s">
        <v>23</v>
      </c>
      <c r="B82" s="1056"/>
      <c r="C82" s="1056"/>
      <c r="D82" s="1056"/>
      <c r="E82" s="1056"/>
      <c r="F82" s="1056"/>
      <c r="G82" s="1056"/>
    </row>
    <row r="83" spans="1:7" ht="23.5" customHeight="1">
      <c r="A83" s="1068" t="s">
        <v>58</v>
      </c>
      <c r="B83" s="1068"/>
      <c r="C83" s="1068"/>
      <c r="D83" s="1068"/>
      <c r="E83" s="1068"/>
      <c r="F83" s="1068"/>
      <c r="G83" s="1068"/>
    </row>
    <row r="84" spans="1:7" ht="14.5">
      <c r="A84" s="157"/>
      <c r="B84" s="157"/>
      <c r="C84" s="157"/>
      <c r="D84" s="157"/>
      <c r="E84" s="157"/>
      <c r="F84" s="157"/>
      <c r="G84" s="157"/>
    </row>
    <row r="85" spans="1:7" ht="14.5">
      <c r="A85" s="157"/>
      <c r="B85" s="157"/>
      <c r="C85" s="157"/>
      <c r="D85" s="157"/>
      <c r="E85" s="157"/>
      <c r="F85" s="157"/>
      <c r="G85" s="157"/>
    </row>
  </sheetData>
  <mergeCells count="32">
    <mergeCell ref="A1:G1"/>
    <mergeCell ref="B4:D4"/>
    <mergeCell ref="E4:G4"/>
    <mergeCell ref="C5:D5"/>
    <mergeCell ref="F5:G5"/>
    <mergeCell ref="A3:G3"/>
    <mergeCell ref="A4:A6"/>
    <mergeCell ref="B6:C6"/>
    <mergeCell ref="E6:F6"/>
    <mergeCell ref="A31:G31"/>
    <mergeCell ref="A26:G26"/>
    <mergeCell ref="C33:D33"/>
    <mergeCell ref="F33:G33"/>
    <mergeCell ref="B34:C34"/>
    <mergeCell ref="E34:F34"/>
    <mergeCell ref="A27:G27"/>
    <mergeCell ref="A29:G29"/>
    <mergeCell ref="A32:A34"/>
    <mergeCell ref="B32:D32"/>
    <mergeCell ref="E32:G32"/>
    <mergeCell ref="A55:G55"/>
    <mergeCell ref="A82:G82"/>
    <mergeCell ref="A59:G59"/>
    <mergeCell ref="E62:F62"/>
    <mergeCell ref="A83:G83"/>
    <mergeCell ref="A57:G57"/>
    <mergeCell ref="A60:A62"/>
    <mergeCell ref="B60:D60"/>
    <mergeCell ref="E60:G60"/>
    <mergeCell ref="C61:D61"/>
    <mergeCell ref="F61:G61"/>
    <mergeCell ref="B62:C62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zoomScale="80" zoomScaleNormal="80" workbookViewId="0">
      <selection activeCell="A2" sqref="A2"/>
    </sheetView>
  </sheetViews>
  <sheetFormatPr baseColWidth="10" defaultRowHeight="14"/>
  <cols>
    <col min="1" max="1" width="22.83203125" customWidth="1"/>
    <col min="2" max="2" width="11" style="7"/>
    <col min="3" max="3" width="11.33203125" customWidth="1"/>
    <col min="4" max="4" width="11.58203125" customWidth="1"/>
    <col min="5" max="5" width="11.08203125" customWidth="1"/>
    <col min="6" max="6" width="12" customWidth="1"/>
    <col min="7" max="8" width="11.33203125" customWidth="1"/>
    <col min="9" max="9" width="11" customWidth="1"/>
    <col min="10" max="10" width="11.5" customWidth="1"/>
    <col min="11" max="11" width="12.08203125" customWidth="1"/>
  </cols>
  <sheetData>
    <row r="1" spans="1:22" s="7" customFormat="1" ht="23.5">
      <c r="A1" s="1050">
        <v>2020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14.5">
      <c r="A3" s="1098" t="s">
        <v>485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</row>
    <row r="4" spans="1:22" ht="29.25" customHeight="1">
      <c r="A4" s="1041" t="s">
        <v>5</v>
      </c>
      <c r="B4" s="1048" t="s">
        <v>55</v>
      </c>
      <c r="C4" s="1040"/>
      <c r="D4" s="1040"/>
      <c r="E4" s="1040"/>
      <c r="F4" s="1040"/>
      <c r="G4" s="1040"/>
      <c r="H4" s="1040"/>
      <c r="I4" s="1040"/>
      <c r="J4" s="1040"/>
      <c r="K4" s="1040"/>
    </row>
    <row r="5" spans="1:22" ht="27" customHeight="1">
      <c r="A5" s="1041"/>
      <c r="B5" s="1048" t="s">
        <v>35</v>
      </c>
      <c r="C5" s="1067"/>
      <c r="D5" s="1067"/>
      <c r="E5" s="1067"/>
      <c r="F5" s="1049"/>
      <c r="G5" s="1048" t="s">
        <v>30</v>
      </c>
      <c r="H5" s="1040"/>
      <c r="I5" s="1040"/>
      <c r="J5" s="1040"/>
      <c r="K5" s="1040"/>
    </row>
    <row r="6" spans="1:22" ht="14.5">
      <c r="A6" s="1041"/>
      <c r="B6" s="1082" t="s">
        <v>66</v>
      </c>
      <c r="C6" s="1082" t="s">
        <v>4</v>
      </c>
      <c r="D6" s="1090" t="s">
        <v>67</v>
      </c>
      <c r="E6" s="1093"/>
      <c r="F6" s="1041"/>
      <c r="G6" s="1094" t="s">
        <v>66</v>
      </c>
      <c r="H6" s="1082" t="s">
        <v>4</v>
      </c>
      <c r="I6" s="1090" t="s">
        <v>67</v>
      </c>
      <c r="J6" s="1091"/>
      <c r="K6" s="1091"/>
    </row>
    <row r="7" spans="1:22" ht="60.5" thickBot="1">
      <c r="A7" s="1042"/>
      <c r="B7" s="1092"/>
      <c r="C7" s="1092"/>
      <c r="D7" s="876" t="s">
        <v>68</v>
      </c>
      <c r="E7" s="876" t="s">
        <v>69</v>
      </c>
      <c r="F7" s="877" t="s">
        <v>452</v>
      </c>
      <c r="G7" s="1095"/>
      <c r="H7" s="1092"/>
      <c r="I7" s="876" t="s">
        <v>68</v>
      </c>
      <c r="J7" s="876" t="s">
        <v>69</v>
      </c>
      <c r="K7" s="870" t="s">
        <v>452</v>
      </c>
    </row>
    <row r="8" spans="1:22" ht="15" customHeight="1">
      <c r="A8" s="226" t="s">
        <v>6</v>
      </c>
      <c r="B8" s="867">
        <v>359</v>
      </c>
      <c r="C8" s="871">
        <f>B8/'Daten HF-01.1.2,.3,.6,.7 u3'!B9*100</f>
        <v>0.10925402931294738</v>
      </c>
      <c r="D8" s="867">
        <v>179</v>
      </c>
      <c r="E8" s="867">
        <v>119</v>
      </c>
      <c r="F8" s="878">
        <v>142</v>
      </c>
      <c r="G8" s="826">
        <v>4431</v>
      </c>
      <c r="H8" s="871">
        <f>G8/'Daten HF-01.1.2,.3,.6,.7 ü3'!B36*100</f>
        <v>1.3827300727407763</v>
      </c>
      <c r="I8" s="826">
        <v>1236</v>
      </c>
      <c r="J8" s="826">
        <v>991</v>
      </c>
      <c r="K8" s="90">
        <v>2876</v>
      </c>
    </row>
    <row r="9" spans="1:22">
      <c r="A9" s="228" t="s">
        <v>7</v>
      </c>
      <c r="B9" s="868">
        <v>552</v>
      </c>
      <c r="C9" s="872">
        <f>B9/'Daten HF-01.1.2,.3,.6,.7 u3'!B10*100</f>
        <v>0.14286047035257032</v>
      </c>
      <c r="D9" s="868">
        <v>286</v>
      </c>
      <c r="E9" s="868">
        <v>153</v>
      </c>
      <c r="F9" s="879">
        <v>203</v>
      </c>
      <c r="G9" s="647">
        <v>7221</v>
      </c>
      <c r="H9" s="872">
        <f>G9/'Daten HF-01.1.2,.3,.6,.7 ü3'!B37*100</f>
        <v>1.9301448477347998</v>
      </c>
      <c r="I9" s="647">
        <v>1585</v>
      </c>
      <c r="J9" s="647">
        <v>1284</v>
      </c>
      <c r="K9" s="100">
        <v>5070</v>
      </c>
    </row>
    <row r="10" spans="1:22">
      <c r="A10" s="226" t="s">
        <v>8</v>
      </c>
      <c r="B10" s="867">
        <v>574</v>
      </c>
      <c r="C10" s="871">
        <f>B10/'Daten HF-01.1.2,.3,.6,.7 u3'!B11*100</f>
        <v>0.49129534210931747</v>
      </c>
      <c r="D10" s="867">
        <v>250</v>
      </c>
      <c r="E10" s="867">
        <v>131</v>
      </c>
      <c r="F10" s="878">
        <v>254</v>
      </c>
      <c r="G10" s="826">
        <v>5590</v>
      </c>
      <c r="H10" s="883">
        <f>G10/'Daten HF-01.1.2,.3,.6,.7 ü3'!B38*100</f>
        <v>4.9495307242783779</v>
      </c>
      <c r="I10" s="826">
        <v>1549</v>
      </c>
      <c r="J10" s="826">
        <v>1118</v>
      </c>
      <c r="K10" s="90">
        <v>3403</v>
      </c>
    </row>
    <row r="11" spans="1:22">
      <c r="A11" s="228" t="s">
        <v>9</v>
      </c>
      <c r="B11" s="868">
        <v>154</v>
      </c>
      <c r="C11" s="872">
        <f>B11/'Daten HF-01.1.2,.3,.6,.7 u3'!B12*100</f>
        <v>0.24460363093441764</v>
      </c>
      <c r="D11" s="868">
        <v>84</v>
      </c>
      <c r="E11" s="868">
        <v>83</v>
      </c>
      <c r="F11" s="879">
        <v>45</v>
      </c>
      <c r="G11" s="647">
        <v>1191</v>
      </c>
      <c r="H11" s="872">
        <f>G11/'Daten HF-01.1.2,.3,.6,.7 ü3'!B39*100</f>
        <v>1.7253867995595991</v>
      </c>
      <c r="I11" s="647">
        <v>344</v>
      </c>
      <c r="J11" s="647">
        <v>576</v>
      </c>
      <c r="K11" s="100">
        <v>550</v>
      </c>
    </row>
    <row r="12" spans="1:22">
      <c r="A12" s="226" t="s">
        <v>10</v>
      </c>
      <c r="B12" s="867">
        <v>69</v>
      </c>
      <c r="C12" s="871">
        <f>B12/'Daten HF-01.1.2,.3,.6,.7 u3'!B13*100</f>
        <v>0.33273858320875727</v>
      </c>
      <c r="D12" s="867">
        <v>33</v>
      </c>
      <c r="E12" s="867">
        <v>25</v>
      </c>
      <c r="F12" s="878">
        <v>35</v>
      </c>
      <c r="G12" s="826">
        <v>644</v>
      </c>
      <c r="H12" s="883">
        <f>G12/'Daten HF-01.1.2,.3,.6,.7 ü3'!B40*100</f>
        <v>3.2791893680940989</v>
      </c>
      <c r="I12" s="826">
        <v>177</v>
      </c>
      <c r="J12" s="826">
        <v>214</v>
      </c>
      <c r="K12" s="90">
        <v>455</v>
      </c>
    </row>
    <row r="13" spans="1:22">
      <c r="A13" s="228" t="s">
        <v>11</v>
      </c>
      <c r="B13" s="868">
        <v>113</v>
      </c>
      <c r="C13" s="872">
        <f>B13/'Daten HF-01.1.2,.3,.6,.7 u3'!B14*100</f>
        <v>0.18543437592306936</v>
      </c>
      <c r="D13" s="868">
        <v>64</v>
      </c>
      <c r="E13" s="868">
        <v>55</v>
      </c>
      <c r="F13" s="879">
        <v>47</v>
      </c>
      <c r="G13" s="647">
        <v>1830</v>
      </c>
      <c r="H13" s="872">
        <f>G13/'Daten HF-01.1.2,.3,.6,.7 ü3'!B41*100</f>
        <v>3.1916563475591677</v>
      </c>
      <c r="I13" s="647">
        <v>493</v>
      </c>
      <c r="J13" s="647">
        <v>577</v>
      </c>
      <c r="K13" s="100">
        <v>1118</v>
      </c>
    </row>
    <row r="14" spans="1:22">
      <c r="A14" s="226" t="s">
        <v>12</v>
      </c>
      <c r="B14" s="867">
        <v>260</v>
      </c>
      <c r="C14" s="871">
        <f>B14/'Daten HF-01.1.2,.3,.6,.7 u3'!B15*100</f>
        <v>0.1421736158578264</v>
      </c>
      <c r="D14" s="867">
        <v>170</v>
      </c>
      <c r="E14" s="867">
        <v>100</v>
      </c>
      <c r="F14" s="878">
        <v>62</v>
      </c>
      <c r="G14" s="826">
        <v>3774</v>
      </c>
      <c r="H14" s="883">
        <f>G14/'Daten HF-01.1.2,.3,.6,.7 ü3'!B42*100</f>
        <v>2.0810472509112161</v>
      </c>
      <c r="I14" s="826">
        <v>1421</v>
      </c>
      <c r="J14" s="826">
        <v>1587</v>
      </c>
      <c r="K14" s="90">
        <v>1579</v>
      </c>
    </row>
    <row r="15" spans="1:22">
      <c r="A15" s="228" t="s">
        <v>21</v>
      </c>
      <c r="B15" s="868">
        <v>63</v>
      </c>
      <c r="C15" s="872">
        <f>B15/'Daten HF-01.1.2,.3,.6,.7 u3'!B16*100</f>
        <v>0.16015456186287719</v>
      </c>
      <c r="D15" s="868">
        <v>35</v>
      </c>
      <c r="E15" s="868">
        <v>22</v>
      </c>
      <c r="F15" s="879">
        <v>30</v>
      </c>
      <c r="G15" s="647">
        <v>1379</v>
      </c>
      <c r="H15" s="872">
        <f>G15/'Daten HF-01.1.2,.3,.6,.7 ü3'!B43*100</f>
        <v>3.2713384257721687</v>
      </c>
      <c r="I15" s="647">
        <v>327</v>
      </c>
      <c r="J15" s="647">
        <v>588</v>
      </c>
      <c r="K15" s="100">
        <v>813</v>
      </c>
    </row>
    <row r="16" spans="1:22">
      <c r="A16" s="226" t="s">
        <v>13</v>
      </c>
      <c r="B16" s="867">
        <v>345</v>
      </c>
      <c r="C16" s="871">
        <f>B16/'Daten HF-01.1.2,.3,.6,.7 u3'!B17*100</f>
        <v>0.15381665945883288</v>
      </c>
      <c r="D16" s="867">
        <v>169</v>
      </c>
      <c r="E16" s="867">
        <v>169</v>
      </c>
      <c r="F16" s="878">
        <v>115</v>
      </c>
      <c r="G16" s="826">
        <v>7045</v>
      </c>
      <c r="H16" s="883">
        <f>G16/'Daten HF-01.1.2,.3,.6,.7 ü3'!B44*100</f>
        <v>3.1353612674959388</v>
      </c>
      <c r="I16" s="826">
        <v>2288</v>
      </c>
      <c r="J16" s="826">
        <v>2758</v>
      </c>
      <c r="K16" s="90">
        <v>3057</v>
      </c>
    </row>
    <row r="17" spans="1:11">
      <c r="A17" s="228" t="s">
        <v>14</v>
      </c>
      <c r="B17" s="868">
        <v>810</v>
      </c>
      <c r="C17" s="872">
        <f>B17/'Daten HF-01.1.2,.3,.6,.7 u3'!B18*100</f>
        <v>0.15596388569580111</v>
      </c>
      <c r="D17" s="868">
        <v>415</v>
      </c>
      <c r="E17" s="868">
        <v>251</v>
      </c>
      <c r="F17" s="879">
        <v>317</v>
      </c>
      <c r="G17" s="647">
        <v>15450</v>
      </c>
      <c r="H17" s="872">
        <f>G17/'Daten HF-01.1.2,.3,.6,.7 ü3'!B45*100</f>
        <v>3.0013345740144648</v>
      </c>
      <c r="I17" s="647">
        <v>3637</v>
      </c>
      <c r="J17" s="647">
        <v>4310</v>
      </c>
      <c r="K17" s="100">
        <v>9505</v>
      </c>
    </row>
    <row r="18" spans="1:11">
      <c r="A18" s="226" t="s">
        <v>15</v>
      </c>
      <c r="B18" s="867">
        <v>141</v>
      </c>
      <c r="C18" s="871">
        <f>B18/'Daten HF-01.1.2,.3,.6,.7 u3'!B19*100</f>
        <v>0.12272608582122028</v>
      </c>
      <c r="D18" s="867">
        <v>83</v>
      </c>
      <c r="E18" s="867">
        <v>83</v>
      </c>
      <c r="F18" s="878">
        <v>19</v>
      </c>
      <c r="G18" s="826">
        <v>1796</v>
      </c>
      <c r="H18" s="883">
        <f>G18/'Daten HF-01.1.2,.3,.6,.7 ü3'!B46*100</f>
        <v>1.565032503180606</v>
      </c>
      <c r="I18" s="826">
        <v>737</v>
      </c>
      <c r="J18" s="826">
        <v>1079</v>
      </c>
      <c r="K18" s="90">
        <v>466</v>
      </c>
    </row>
    <row r="19" spans="1:11">
      <c r="A19" s="228" t="s">
        <v>16</v>
      </c>
      <c r="B19" s="868">
        <v>36</v>
      </c>
      <c r="C19" s="872">
        <f>B19/'Daten HF-01.1.2,.3,.6,.7 u3'!B20*100</f>
        <v>0.14664548454112183</v>
      </c>
      <c r="D19" s="868">
        <v>22</v>
      </c>
      <c r="E19" s="868">
        <v>20</v>
      </c>
      <c r="F19" s="879">
        <v>9</v>
      </c>
      <c r="G19" s="647">
        <v>482</v>
      </c>
      <c r="H19" s="872">
        <f>G19/'Daten HF-01.1.2,.3,.6,.7 ü3'!B47*100</f>
        <v>1.9609438567941415</v>
      </c>
      <c r="I19" s="647">
        <v>124</v>
      </c>
      <c r="J19" s="647">
        <v>196</v>
      </c>
      <c r="K19" s="100">
        <v>243</v>
      </c>
    </row>
    <row r="20" spans="1:11">
      <c r="A20" s="226" t="s">
        <v>17</v>
      </c>
      <c r="B20" s="867">
        <v>223</v>
      </c>
      <c r="C20" s="871">
        <f>B20/'Daten HF-01.1.2,.3,.6,.7 u3'!B21*100</f>
        <v>0.20664411805587732</v>
      </c>
      <c r="D20" s="867">
        <v>141</v>
      </c>
      <c r="E20" s="867">
        <v>112</v>
      </c>
      <c r="F20" s="878">
        <v>55</v>
      </c>
      <c r="G20" s="826">
        <v>2814</v>
      </c>
      <c r="H20" s="883">
        <f>G20/'Daten HF-01.1.2,.3,.6,.7 ü3'!B48*100</f>
        <v>2.4588015308529787</v>
      </c>
      <c r="I20" s="826">
        <v>1007</v>
      </c>
      <c r="J20" s="826">
        <v>1201</v>
      </c>
      <c r="K20" s="90">
        <v>1454</v>
      </c>
    </row>
    <row r="21" spans="1:11">
      <c r="A21" s="228" t="s">
        <v>18</v>
      </c>
      <c r="B21" s="868">
        <v>150</v>
      </c>
      <c r="C21" s="872">
        <f>B21/'Daten HF-01.1.2,.3,.6,.7 u3'!B22*100</f>
        <v>0.28552393642333684</v>
      </c>
      <c r="D21" s="868">
        <v>82</v>
      </c>
      <c r="E21" s="868">
        <v>89</v>
      </c>
      <c r="F21" s="879">
        <v>21</v>
      </c>
      <c r="G21" s="647">
        <v>1306</v>
      </c>
      <c r="H21" s="872">
        <f>G21/'Daten HF-01.1.2,.3,.6,.7 ü3'!B49*100</f>
        <v>2.3371092142230814</v>
      </c>
      <c r="I21" s="647">
        <v>440</v>
      </c>
      <c r="J21" s="647">
        <v>715</v>
      </c>
      <c r="K21" s="100">
        <v>386</v>
      </c>
    </row>
    <row r="22" spans="1:11">
      <c r="A22" s="226" t="s">
        <v>19</v>
      </c>
      <c r="B22" s="867">
        <v>112</v>
      </c>
      <c r="C22" s="871">
        <f>B22/'Daten HF-01.1.2,.3,.6,.7 u3'!B23*100</f>
        <v>0.14601204599379447</v>
      </c>
      <c r="D22" s="867">
        <v>53</v>
      </c>
      <c r="E22" s="867">
        <v>31</v>
      </c>
      <c r="F22" s="878">
        <v>55</v>
      </c>
      <c r="G22" s="826">
        <v>2171</v>
      </c>
      <c r="H22" s="883">
        <f>G22/'Daten HF-01.1.2,.3,.6,.7 ü3'!B50*100</f>
        <v>2.7710412784315728</v>
      </c>
      <c r="I22" s="826">
        <v>629</v>
      </c>
      <c r="J22" s="826">
        <v>673</v>
      </c>
      <c r="K22" s="90">
        <v>1193</v>
      </c>
    </row>
    <row r="23" spans="1:11" ht="14.5" thickBot="1">
      <c r="A23" s="230" t="s">
        <v>20</v>
      </c>
      <c r="B23" s="869">
        <v>199</v>
      </c>
      <c r="C23" s="872">
        <f>B23/'Daten HF-01.1.2,.3,.6,.7 u3'!B24*100</f>
        <v>0.37893935066171569</v>
      </c>
      <c r="D23" s="869">
        <v>113</v>
      </c>
      <c r="E23" s="869">
        <v>75</v>
      </c>
      <c r="F23" s="880">
        <v>60</v>
      </c>
      <c r="G23" s="652">
        <v>1498</v>
      </c>
      <c r="H23" s="884">
        <f>G23/'Daten HF-01.1.2,.3,.6,.7 ü3'!B51*100</f>
        <v>2.6307470759720419</v>
      </c>
      <c r="I23" s="652">
        <v>408</v>
      </c>
      <c r="J23" s="652">
        <v>536</v>
      </c>
      <c r="K23" s="112">
        <v>834</v>
      </c>
    </row>
    <row r="24" spans="1:11">
      <c r="A24" s="256" t="s">
        <v>26</v>
      </c>
      <c r="B24" s="653">
        <f t="shared" ref="B24" si="0">SUM(B8:B9,B12,B13,B14,B16,B17,B18,B19,B22)</f>
        <v>2797</v>
      </c>
      <c r="C24" s="873">
        <f>B24/'Daten HF-01.1.2,.3,.6,.7 u3'!B25*100</f>
        <v>0.14422566237066356</v>
      </c>
      <c r="D24" s="653">
        <f t="shared" ref="D24:G24" si="1">SUM(D8:D9,D12,D13,D14,D16,D17,D18,D19,D22)</f>
        <v>1474</v>
      </c>
      <c r="E24" s="653">
        <f t="shared" si="1"/>
        <v>1006</v>
      </c>
      <c r="F24" s="827">
        <f t="shared" si="1"/>
        <v>1004</v>
      </c>
      <c r="G24" s="653">
        <f t="shared" si="1"/>
        <v>44844</v>
      </c>
      <c r="H24" s="873">
        <f>G24/'Daten HF-01.1.2,.3,.6,.7 ü3'!B52*100</f>
        <v>2.3477956301598861</v>
      </c>
      <c r="I24" s="653">
        <f t="shared" ref="I24:K24" si="2">SUM(I8:I9,I12,I13,I14,I16,I17,I18,I19,I22)</f>
        <v>12327</v>
      </c>
      <c r="J24" s="653">
        <f t="shared" si="2"/>
        <v>13669</v>
      </c>
      <c r="K24" s="126">
        <f t="shared" si="2"/>
        <v>25562</v>
      </c>
    </row>
    <row r="25" spans="1:11">
      <c r="A25" s="260" t="s">
        <v>25</v>
      </c>
      <c r="B25" s="654">
        <f t="shared" ref="B25" si="3">SUM(B10,B11,B15,B20,B21,B23)</f>
        <v>1363</v>
      </c>
      <c r="C25" s="874">
        <f>B25/'Daten HF-01.1.2,.3,.6,.7 u3'!B26*100</f>
        <v>0.31543989169048475</v>
      </c>
      <c r="D25" s="654">
        <f t="shared" ref="D25:G25" si="4">SUM(D10,D11,D15,D20,D21,D23)</f>
        <v>705</v>
      </c>
      <c r="E25" s="654">
        <f t="shared" si="4"/>
        <v>512</v>
      </c>
      <c r="F25" s="881">
        <f t="shared" si="4"/>
        <v>465</v>
      </c>
      <c r="G25" s="654">
        <f t="shared" si="4"/>
        <v>13778</v>
      </c>
      <c r="H25" s="874">
        <f>G25/'Daten HF-01.1.2,.3,.6,.7 ü3'!B53*100</f>
        <v>3.0523426475051565</v>
      </c>
      <c r="I25" s="654">
        <f t="shared" ref="I25:K25" si="5">SUM(I10,I11,I15,I20,I21,I23)</f>
        <v>4075</v>
      </c>
      <c r="J25" s="654">
        <f t="shared" si="5"/>
        <v>4734</v>
      </c>
      <c r="K25" s="138">
        <f t="shared" si="5"/>
        <v>7440</v>
      </c>
    </row>
    <row r="26" spans="1:11" ht="14.5" thickBot="1">
      <c r="A26" s="279" t="s">
        <v>24</v>
      </c>
      <c r="B26" s="655">
        <f t="shared" ref="B26" si="6">SUM(B8:B23)</f>
        <v>4160</v>
      </c>
      <c r="C26" s="875">
        <f>B26/'Daten HF-01.1.2,.3,.6,.7 u3'!B27*100</f>
        <v>0.17542254272445548</v>
      </c>
      <c r="D26" s="655">
        <f t="shared" ref="D26:G26" si="7">SUM(D8:D23)</f>
        <v>2179</v>
      </c>
      <c r="E26" s="655">
        <f t="shared" si="7"/>
        <v>1518</v>
      </c>
      <c r="F26" s="882">
        <f t="shared" si="7"/>
        <v>1469</v>
      </c>
      <c r="G26" s="655">
        <f t="shared" si="7"/>
        <v>58622</v>
      </c>
      <c r="H26" s="875">
        <f>G26/'Daten HF-01.1.2,.3,.6,.7 ü3'!B54*100</f>
        <v>2.4824704269178355</v>
      </c>
      <c r="I26" s="655">
        <f t="shared" ref="I26:K26" si="8">SUM(I8:I23)</f>
        <v>16402</v>
      </c>
      <c r="J26" s="655">
        <f t="shared" si="8"/>
        <v>18403</v>
      </c>
      <c r="K26" s="150">
        <f t="shared" si="8"/>
        <v>33002</v>
      </c>
    </row>
    <row r="27" spans="1:11">
      <c r="A27" s="1080" t="s">
        <v>107</v>
      </c>
      <c r="B27" s="1080"/>
      <c r="C27" s="1080"/>
      <c r="D27" s="1080"/>
      <c r="E27" s="1080"/>
      <c r="F27" s="1080"/>
      <c r="G27" s="1080"/>
      <c r="H27" s="1080"/>
      <c r="I27" s="1080"/>
      <c r="J27" s="1080"/>
      <c r="K27" s="1080"/>
    </row>
    <row r="28" spans="1:11">
      <c r="A28" s="1088" t="s">
        <v>589</v>
      </c>
      <c r="B28" s="1088"/>
      <c r="C28" s="1088"/>
      <c r="D28" s="1088"/>
      <c r="E28" s="1088"/>
      <c r="F28" s="1088"/>
      <c r="G28" s="1088"/>
      <c r="H28" s="1088"/>
      <c r="I28" s="1088"/>
      <c r="J28" s="1088"/>
      <c r="K28" s="1088"/>
    </row>
    <row r="29" spans="1:11" ht="14.5" customHeight="1">
      <c r="A29" s="1086" t="s">
        <v>103</v>
      </c>
      <c r="B29" s="1087"/>
      <c r="C29" s="1087"/>
      <c r="D29" s="1087"/>
      <c r="E29" s="1087"/>
      <c r="F29" s="1087"/>
      <c r="G29" s="1087"/>
      <c r="H29" s="1087"/>
      <c r="I29" s="1087"/>
      <c r="J29" s="1087"/>
      <c r="K29" s="1087"/>
    </row>
    <row r="30" spans="1:11" s="7" customFormat="1" ht="14.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s="7" customFormat="1" ht="23.5">
      <c r="A31" s="1050">
        <v>2019</v>
      </c>
      <c r="B31" s="1050"/>
      <c r="C31" s="1050"/>
      <c r="D31" s="1050"/>
      <c r="E31" s="1050"/>
      <c r="F31" s="1050"/>
      <c r="G31" s="1050"/>
      <c r="H31" s="1050"/>
      <c r="I31" s="1050"/>
      <c r="J31" s="1050"/>
      <c r="K31" s="1050"/>
    </row>
    <row r="32" spans="1:11" s="7" customFormat="1" ht="14.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1:11" s="7" customFormat="1" ht="14.5">
      <c r="A33" s="1089" t="s">
        <v>558</v>
      </c>
      <c r="B33" s="1089"/>
      <c r="C33" s="1089"/>
      <c r="D33" s="1089"/>
      <c r="E33" s="1089"/>
      <c r="F33" s="1089"/>
      <c r="G33" s="1089"/>
      <c r="H33" s="1089"/>
      <c r="I33" s="1089"/>
      <c r="J33" s="1089"/>
      <c r="K33" s="1089"/>
    </row>
    <row r="34" spans="1:11" s="7" customFormat="1" ht="27" customHeight="1">
      <c r="A34" s="1041" t="s">
        <v>5</v>
      </c>
      <c r="B34" s="1048" t="s">
        <v>55</v>
      </c>
      <c r="C34" s="1040"/>
      <c r="D34" s="1040"/>
      <c r="E34" s="1040"/>
      <c r="F34" s="1040"/>
      <c r="G34" s="1040"/>
      <c r="H34" s="1040"/>
      <c r="I34" s="1040"/>
      <c r="J34" s="1040"/>
      <c r="K34" s="1040"/>
    </row>
    <row r="35" spans="1:11" s="7" customFormat="1" ht="27" customHeight="1">
      <c r="A35" s="1041"/>
      <c r="B35" s="1048" t="s">
        <v>35</v>
      </c>
      <c r="C35" s="1067"/>
      <c r="D35" s="1067"/>
      <c r="E35" s="1067"/>
      <c r="F35" s="1049"/>
      <c r="G35" s="1048" t="s">
        <v>30</v>
      </c>
      <c r="H35" s="1040"/>
      <c r="I35" s="1040"/>
      <c r="J35" s="1040"/>
      <c r="K35" s="1040"/>
    </row>
    <row r="36" spans="1:11" s="7" customFormat="1" ht="15" customHeight="1">
      <c r="A36" s="1041"/>
      <c r="B36" s="1082" t="s">
        <v>66</v>
      </c>
      <c r="C36" s="1082" t="s">
        <v>4</v>
      </c>
      <c r="D36" s="1090" t="s">
        <v>67</v>
      </c>
      <c r="E36" s="1093"/>
      <c r="F36" s="1041"/>
      <c r="G36" s="1094" t="s">
        <v>66</v>
      </c>
      <c r="H36" s="1082" t="s">
        <v>4</v>
      </c>
      <c r="I36" s="1090" t="s">
        <v>67</v>
      </c>
      <c r="J36" s="1091"/>
      <c r="K36" s="1091"/>
    </row>
    <row r="37" spans="1:11" s="7" customFormat="1" ht="60.5" thickBot="1">
      <c r="A37" s="1042"/>
      <c r="B37" s="1092"/>
      <c r="C37" s="1092"/>
      <c r="D37" s="876" t="s">
        <v>68</v>
      </c>
      <c r="E37" s="876" t="s">
        <v>69</v>
      </c>
      <c r="F37" s="877" t="s">
        <v>452</v>
      </c>
      <c r="G37" s="1095"/>
      <c r="H37" s="1092"/>
      <c r="I37" s="876" t="s">
        <v>68</v>
      </c>
      <c r="J37" s="876" t="s">
        <v>69</v>
      </c>
      <c r="K37" s="870" t="s">
        <v>452</v>
      </c>
    </row>
    <row r="38" spans="1:11" s="7" customFormat="1">
      <c r="A38" s="226" t="s">
        <v>6</v>
      </c>
      <c r="B38" s="867">
        <v>303</v>
      </c>
      <c r="C38" s="871">
        <f>B38/'Daten HF-01.1.2,.3,.6,.7 u3'!B41*100</f>
        <v>9.2582124622261869E-2</v>
      </c>
      <c r="D38" s="867">
        <v>173</v>
      </c>
      <c r="E38" s="867">
        <v>126</v>
      </c>
      <c r="F38" s="878">
        <v>96</v>
      </c>
      <c r="G38" s="826">
        <v>4109</v>
      </c>
      <c r="H38" s="871">
        <f>G38/'Daten HF-01.1.2,.3,.6,.7 ü3'!B67*100</f>
        <v>1.3274879495496428</v>
      </c>
      <c r="I38" s="826">
        <v>1167</v>
      </c>
      <c r="J38" s="826">
        <v>916</v>
      </c>
      <c r="K38" s="90">
        <v>2593</v>
      </c>
    </row>
    <row r="39" spans="1:11" s="7" customFormat="1">
      <c r="A39" s="228" t="s">
        <v>7</v>
      </c>
      <c r="B39" s="868">
        <v>568</v>
      </c>
      <c r="C39" s="872">
        <f>B39/'Daten HF-01.1.2,.3,.6,.7 u3'!B42*100</f>
        <v>0.1479690723798012</v>
      </c>
      <c r="D39" s="868">
        <v>283</v>
      </c>
      <c r="E39" s="868">
        <v>165</v>
      </c>
      <c r="F39" s="879">
        <v>218</v>
      </c>
      <c r="G39" s="647">
        <v>6501</v>
      </c>
      <c r="H39" s="872">
        <f>G39/'Daten HF-01.1.2,.3,.6,.7 ü3'!B68*100</f>
        <v>1.7967497650765571</v>
      </c>
      <c r="I39" s="647">
        <v>1483</v>
      </c>
      <c r="J39" s="647">
        <v>1125</v>
      </c>
      <c r="K39" s="100">
        <v>4518</v>
      </c>
    </row>
    <row r="40" spans="1:11" s="7" customFormat="1" ht="14.25" customHeight="1">
      <c r="A40" s="226" t="s">
        <v>8</v>
      </c>
      <c r="B40" s="867">
        <v>565</v>
      </c>
      <c r="C40" s="871">
        <f>B40/'Daten HF-01.1.2,.3,.6,.7 u3'!B43*100</f>
        <v>0.47636713151105337</v>
      </c>
      <c r="D40" s="867">
        <v>267</v>
      </c>
      <c r="E40" s="867">
        <v>149</v>
      </c>
      <c r="F40" s="878">
        <v>229</v>
      </c>
      <c r="G40" s="826">
        <v>5316</v>
      </c>
      <c r="H40" s="883">
        <f>G40/'Daten HF-01.1.2,.3,.6,.7 ü3'!B69*100</f>
        <v>4.85994295326556</v>
      </c>
      <c r="I40" s="826">
        <v>1499</v>
      </c>
      <c r="J40" s="826">
        <v>1084</v>
      </c>
      <c r="K40" s="90">
        <v>3152</v>
      </c>
    </row>
    <row r="41" spans="1:11" s="7" customFormat="1" ht="14.25" customHeight="1">
      <c r="A41" s="228" t="s">
        <v>9</v>
      </c>
      <c r="B41" s="868">
        <v>169</v>
      </c>
      <c r="C41" s="872">
        <f>B41/'Daten HF-01.1.2,.3,.6,.7 u3'!B44*100</f>
        <v>0.2631128271395432</v>
      </c>
      <c r="D41" s="868">
        <v>87</v>
      </c>
      <c r="E41" s="868">
        <v>96</v>
      </c>
      <c r="F41" s="879">
        <v>41</v>
      </c>
      <c r="G41" s="647">
        <v>1205</v>
      </c>
      <c r="H41" s="872">
        <f>G41/'Daten HF-01.1.2,.3,.6,.7 ü3'!B70*100</f>
        <v>1.8156340405014466</v>
      </c>
      <c r="I41" s="647">
        <v>336</v>
      </c>
      <c r="J41" s="647">
        <v>577</v>
      </c>
      <c r="K41" s="100">
        <v>545</v>
      </c>
    </row>
    <row r="42" spans="1:11" s="7" customFormat="1" ht="14.25" customHeight="1">
      <c r="A42" s="226" t="s">
        <v>10</v>
      </c>
      <c r="B42" s="867">
        <v>62</v>
      </c>
      <c r="C42" s="871">
        <f>B42/'Daten HF-01.1.2,.3,.6,.7 u3'!B45*100</f>
        <v>0.30114629881484356</v>
      </c>
      <c r="D42" s="867">
        <v>23</v>
      </c>
      <c r="E42" s="867">
        <v>24</v>
      </c>
      <c r="F42" s="878">
        <v>34</v>
      </c>
      <c r="G42" s="826">
        <v>641</v>
      </c>
      <c r="H42" s="883">
        <f>G42/'Daten HF-01.1.2,.3,.6,.7 ü3'!B71*100</f>
        <v>3.3770612717981137</v>
      </c>
      <c r="I42" s="826">
        <v>172</v>
      </c>
      <c r="J42" s="826">
        <v>177</v>
      </c>
      <c r="K42" s="90">
        <v>459</v>
      </c>
    </row>
    <row r="43" spans="1:11" s="7" customFormat="1">
      <c r="A43" s="228" t="s">
        <v>11</v>
      </c>
      <c r="B43" s="868">
        <v>86</v>
      </c>
      <c r="C43" s="872">
        <f>B43/'Daten HF-01.1.2,.3,.6,.7 u3'!B46*100</f>
        <v>0.13977603328619956</v>
      </c>
      <c r="D43" s="868">
        <v>54</v>
      </c>
      <c r="E43" s="868">
        <v>40</v>
      </c>
      <c r="F43" s="879">
        <v>34</v>
      </c>
      <c r="G43" s="647">
        <v>1763</v>
      </c>
      <c r="H43" s="872">
        <f>G43/'Daten HF-01.1.2,.3,.6,.7 ü3'!B72*100</f>
        <v>3.1990564325893667</v>
      </c>
      <c r="I43" s="647">
        <v>449</v>
      </c>
      <c r="J43" s="647">
        <v>519</v>
      </c>
      <c r="K43" s="100">
        <v>1109</v>
      </c>
    </row>
    <row r="44" spans="1:11" s="7" customFormat="1">
      <c r="A44" s="226" t="s">
        <v>12</v>
      </c>
      <c r="B44" s="867">
        <v>290</v>
      </c>
      <c r="C44" s="871">
        <f>B44/'Daten HF-01.1.2,.3,.6,.7 u3'!B47*100</f>
        <v>0.15749228830864145</v>
      </c>
      <c r="D44" s="867">
        <v>192</v>
      </c>
      <c r="E44" s="867">
        <v>128</v>
      </c>
      <c r="F44" s="878">
        <v>60</v>
      </c>
      <c r="G44" s="826">
        <v>3623</v>
      </c>
      <c r="H44" s="883">
        <f>G44/'Daten HF-01.1.2,.3,.6,.7 ü3'!B73*100</f>
        <v>2.0722039831157986</v>
      </c>
      <c r="I44" s="826">
        <v>1394</v>
      </c>
      <c r="J44" s="826">
        <v>1492</v>
      </c>
      <c r="K44" s="90">
        <v>1554</v>
      </c>
    </row>
    <row r="45" spans="1:11" s="7" customFormat="1">
      <c r="A45" s="228" t="s">
        <v>21</v>
      </c>
      <c r="B45" s="868">
        <v>70</v>
      </c>
      <c r="C45" s="872">
        <f>B45/'Daten HF-01.1.2,.3,.6,.7 u3'!B48*100</f>
        <v>0.17444178628389154</v>
      </c>
      <c r="D45" s="868">
        <v>36</v>
      </c>
      <c r="E45" s="868">
        <v>34</v>
      </c>
      <c r="F45" s="879">
        <v>31</v>
      </c>
      <c r="G45" s="647">
        <v>1411</v>
      </c>
      <c r="H45" s="872">
        <f>G45/'Daten HF-01.1.2,.3,.6,.7 ü3'!B74*100</f>
        <v>3.3802884385031864</v>
      </c>
      <c r="I45" s="647">
        <v>354</v>
      </c>
      <c r="J45" s="647">
        <v>588</v>
      </c>
      <c r="K45" s="100">
        <v>823</v>
      </c>
    </row>
    <row r="46" spans="1:11" s="7" customFormat="1">
      <c r="A46" s="226" t="s">
        <v>13</v>
      </c>
      <c r="B46" s="867">
        <v>310</v>
      </c>
      <c r="C46" s="871">
        <f>B46/'Daten HF-01.1.2,.3,.6,.7 u3'!B49*100</f>
        <v>0.1382558357342277</v>
      </c>
      <c r="D46" s="867">
        <v>173</v>
      </c>
      <c r="E46" s="867">
        <v>128</v>
      </c>
      <c r="F46" s="878">
        <v>80</v>
      </c>
      <c r="G46" s="826">
        <v>6922</v>
      </c>
      <c r="H46" s="883">
        <f>G46/'Daten HF-01.1.2,.3,.6,.7 ü3'!B75*100</f>
        <v>3.2003920734582914</v>
      </c>
      <c r="I46" s="826">
        <v>2312</v>
      </c>
      <c r="J46" s="826">
        <v>2726</v>
      </c>
      <c r="K46" s="90">
        <v>2999</v>
      </c>
    </row>
    <row r="47" spans="1:11" s="7" customFormat="1">
      <c r="A47" s="228" t="s">
        <v>14</v>
      </c>
      <c r="B47" s="868">
        <v>869</v>
      </c>
      <c r="C47" s="872">
        <f>B47/'Daten HF-01.1.2,.3,.6,.7 u3'!B50*100</f>
        <v>0.16662192736894579</v>
      </c>
      <c r="D47" s="868">
        <v>465</v>
      </c>
      <c r="E47" s="868">
        <v>289</v>
      </c>
      <c r="F47" s="879">
        <v>328</v>
      </c>
      <c r="G47" s="647">
        <v>15116</v>
      </c>
      <c r="H47" s="872">
        <f>G47/'Daten HF-01.1.2,.3,.6,.7 ü3'!B76*100</f>
        <v>3.0520356326573466</v>
      </c>
      <c r="I47" s="647">
        <v>3670</v>
      </c>
      <c r="J47" s="647">
        <v>4145</v>
      </c>
      <c r="K47" s="100">
        <v>9291</v>
      </c>
    </row>
    <row r="48" spans="1:11" s="7" customFormat="1">
      <c r="A48" s="226" t="s">
        <v>15</v>
      </c>
      <c r="B48" s="867">
        <v>125</v>
      </c>
      <c r="C48" s="871">
        <f>B48/'Daten HF-01.1.2,.3,.6,.7 u3'!B51*100</f>
        <v>0.10881676997005363</v>
      </c>
      <c r="D48" s="867">
        <v>81</v>
      </c>
      <c r="E48" s="867">
        <v>68</v>
      </c>
      <c r="F48" s="878">
        <v>15</v>
      </c>
      <c r="G48" s="826">
        <v>1783</v>
      </c>
      <c r="H48" s="883">
        <f>G48/'Daten HF-01.1.2,.3,.6,.7 ü3'!B77*100</f>
        <v>1.6202609865144852</v>
      </c>
      <c r="I48" s="826">
        <v>763</v>
      </c>
      <c r="J48" s="826">
        <v>1002</v>
      </c>
      <c r="K48" s="90">
        <v>469</v>
      </c>
    </row>
    <row r="49" spans="1:11" s="7" customFormat="1">
      <c r="A49" s="228" t="s">
        <v>16</v>
      </c>
      <c r="B49" s="868">
        <v>37</v>
      </c>
      <c r="C49" s="872">
        <f>B49/'Daten HF-01.1.2,.3,.6,.7 u3'!B52*100</f>
        <v>0.14919354838709678</v>
      </c>
      <c r="D49" s="868">
        <v>20</v>
      </c>
      <c r="E49" s="868">
        <v>15</v>
      </c>
      <c r="F49" s="879">
        <v>10</v>
      </c>
      <c r="G49" s="647">
        <v>555</v>
      </c>
      <c r="H49" s="872">
        <f>G49/'Daten HF-01.1.2,.3,.6,.7 ü3'!B78*100</f>
        <v>2.3507984243297049</v>
      </c>
      <c r="I49" s="647">
        <v>151</v>
      </c>
      <c r="J49" s="647">
        <v>208</v>
      </c>
      <c r="K49" s="100">
        <v>299</v>
      </c>
    </row>
    <row r="50" spans="1:11">
      <c r="A50" s="226" t="s">
        <v>17</v>
      </c>
      <c r="B50" s="867">
        <v>270</v>
      </c>
      <c r="C50" s="871">
        <f>B50/'Daten HF-01.1.2,.3,.6,.7 u3'!B53*100</f>
        <v>0.24253094515207588</v>
      </c>
      <c r="D50" s="867">
        <v>145</v>
      </c>
      <c r="E50" s="867">
        <v>115</v>
      </c>
      <c r="F50" s="878">
        <v>88</v>
      </c>
      <c r="G50" s="826">
        <v>2872</v>
      </c>
      <c r="H50" s="883">
        <f>G50/'Daten HF-01.1.2,.3,.6,.7 ü3'!B79*100</f>
        <v>2.5521402610789723</v>
      </c>
      <c r="I50" s="826">
        <v>931</v>
      </c>
      <c r="J50" s="826">
        <v>1141</v>
      </c>
      <c r="K50" s="90">
        <v>1601</v>
      </c>
    </row>
    <row r="51" spans="1:11">
      <c r="A51" s="228" t="s">
        <v>18</v>
      </c>
      <c r="B51" s="868">
        <v>173</v>
      </c>
      <c r="C51" s="872">
        <f>B51/'Daten HF-01.1.2,.3,.6,.7 u3'!B54*100</f>
        <v>0.31963048498845265</v>
      </c>
      <c r="D51" s="868">
        <v>93</v>
      </c>
      <c r="E51" s="868">
        <v>95</v>
      </c>
      <c r="F51" s="879">
        <v>32</v>
      </c>
      <c r="G51" s="647">
        <v>1330</v>
      </c>
      <c r="H51" s="872">
        <f>G51/'Daten HF-01.1.2,.3,.6,.7 ü3'!B80*100</f>
        <v>2.4093766417275049</v>
      </c>
      <c r="I51" s="647">
        <v>429</v>
      </c>
      <c r="J51" s="647">
        <v>767</v>
      </c>
      <c r="K51" s="100">
        <v>365</v>
      </c>
    </row>
    <row r="52" spans="1:11">
      <c r="A52" s="226" t="s">
        <v>19</v>
      </c>
      <c r="B52" s="867">
        <v>109</v>
      </c>
      <c r="C52" s="871">
        <f>B52/'Daten HF-01.1.2,.3,.6,.7 u3'!B55*100</f>
        <v>0.14103459876303601</v>
      </c>
      <c r="D52" s="867">
        <v>40</v>
      </c>
      <c r="E52" s="867">
        <v>29</v>
      </c>
      <c r="F52" s="878">
        <v>57</v>
      </c>
      <c r="G52" s="826">
        <v>2280</v>
      </c>
      <c r="H52" s="883">
        <f>G52/'Daten HF-01.1.2,.3,.6,.7 ü3'!B81*100</f>
        <v>3.0034381462990529</v>
      </c>
      <c r="I52" s="826">
        <v>631</v>
      </c>
      <c r="J52" s="826">
        <v>650</v>
      </c>
      <c r="K52" s="90">
        <v>1292</v>
      </c>
    </row>
    <row r="53" spans="1:11" ht="14.5" thickBot="1">
      <c r="A53" s="230" t="s">
        <v>20</v>
      </c>
      <c r="B53" s="869">
        <v>236</v>
      </c>
      <c r="C53" s="872">
        <f>B53/'Daten HF-01.1.2,.3,.6,.7 u3'!B56*100</f>
        <v>0.43322625057365766</v>
      </c>
      <c r="D53" s="869">
        <v>138</v>
      </c>
      <c r="E53" s="869">
        <v>93</v>
      </c>
      <c r="F53" s="880">
        <v>70</v>
      </c>
      <c r="G53" s="652">
        <v>1482</v>
      </c>
      <c r="H53" s="884">
        <f>G53/'Daten HF-01.1.2,.3,.6,.7 ü3'!B82*100</f>
        <v>2.6236589597422371</v>
      </c>
      <c r="I53" s="652">
        <v>423</v>
      </c>
      <c r="J53" s="652">
        <v>586</v>
      </c>
      <c r="K53" s="112">
        <v>800</v>
      </c>
    </row>
    <row r="54" spans="1:11">
      <c r="A54" s="232" t="s">
        <v>26</v>
      </c>
      <c r="B54" s="653">
        <f t="shared" ref="B54" si="9">SUM(B38:B39,B42,B43,B44,B46,B47,B48,B49,B52)</f>
        <v>2759</v>
      </c>
      <c r="C54" s="873">
        <f>B54/'Daten HF-01.1.2,.3,.6,.7 u3'!B57*100</f>
        <v>0.14220828488252224</v>
      </c>
      <c r="D54" s="653">
        <f>SUM(D38:D39,D42,D43,D44,D46,D47,D48,D49,D52)</f>
        <v>1504</v>
      </c>
      <c r="E54" s="653">
        <f t="shared" ref="E54:G54" si="10">SUM(E38:E39,E42,E43,E44,E46,E47,E48,E49,E52)</f>
        <v>1012</v>
      </c>
      <c r="F54" s="827">
        <f t="shared" si="10"/>
        <v>932</v>
      </c>
      <c r="G54" s="653">
        <f t="shared" si="10"/>
        <v>43293</v>
      </c>
      <c r="H54" s="873">
        <f>G54/'Daten HF-01.1.2,.3,.6,.7 ü3'!B83*100</f>
        <v>2.3510800696640453</v>
      </c>
      <c r="I54" s="653">
        <f>SUM(I38:I39,I42,I43,I44,I46,I47,I48,I49,I52)</f>
        <v>12192</v>
      </c>
      <c r="J54" s="653">
        <f>SUM(J38:J39,J42,J43,J44,J46,J47,J48,J49,J52)</f>
        <v>12960</v>
      </c>
      <c r="K54" s="126">
        <f>SUM(K38:K39,K42,K43,K44,K46,K47,K48,K49,K52)</f>
        <v>24583</v>
      </c>
    </row>
    <row r="55" spans="1:11">
      <c r="A55" s="234" t="s">
        <v>25</v>
      </c>
      <c r="B55" s="654">
        <f t="shared" ref="B55" si="11">SUM(B40,B41,B45,B50,B51,B53)</f>
        <v>1483</v>
      </c>
      <c r="C55" s="874">
        <f>B55/'Daten HF-01.1.2,.3,.6,.7 u3'!B58*100</f>
        <v>0.33484536827345779</v>
      </c>
      <c r="D55" s="654">
        <f t="shared" ref="D55:G55" si="12">SUM(D40,D41,D45,D50,D51,D53)</f>
        <v>766</v>
      </c>
      <c r="E55" s="654">
        <f t="shared" si="12"/>
        <v>582</v>
      </c>
      <c r="F55" s="881">
        <f t="shared" si="12"/>
        <v>491</v>
      </c>
      <c r="G55" s="654">
        <f t="shared" si="12"/>
        <v>13616</v>
      </c>
      <c r="H55" s="874">
        <f>G55/'Daten HF-01.1.2,.3,.6,.7 ü3'!B84*100</f>
        <v>3.0825375695585833</v>
      </c>
      <c r="I55" s="654">
        <f>SUM(I40,I41,I45,I50,I51,I53)</f>
        <v>3972</v>
      </c>
      <c r="J55" s="654">
        <f>SUM(J40,J41,J45,J50,J51,J53)</f>
        <v>4743</v>
      </c>
      <c r="K55" s="138">
        <f>SUM(K40,K41,K45,K50,K51,K53)</f>
        <v>7286</v>
      </c>
    </row>
    <row r="56" spans="1:11" ht="14.5" thickBot="1">
      <c r="A56" s="236" t="s">
        <v>24</v>
      </c>
      <c r="B56" s="655">
        <f t="shared" ref="B56" si="13">SUM(B38:B53)</f>
        <v>4242</v>
      </c>
      <c r="C56" s="875">
        <f>B56/'Daten HF-01.1.2,.3,.6,.7 u3'!B59*100</f>
        <v>0.17801068651613111</v>
      </c>
      <c r="D56" s="655">
        <f t="shared" ref="D56:G56" si="14">SUM(D38:D53)</f>
        <v>2270</v>
      </c>
      <c r="E56" s="655">
        <f t="shared" si="14"/>
        <v>1594</v>
      </c>
      <c r="F56" s="882">
        <f t="shared" si="14"/>
        <v>1423</v>
      </c>
      <c r="G56" s="655">
        <f t="shared" si="14"/>
        <v>56909</v>
      </c>
      <c r="H56" s="875">
        <f>G56/'Daten HF-01.1.2,.3,.6,.7 ü3'!B85*100</f>
        <v>2.4925945733103299</v>
      </c>
      <c r="I56" s="655">
        <f>SUM(I38:I53)</f>
        <v>16164</v>
      </c>
      <c r="J56" s="655">
        <f>SUM(J38:J53)</f>
        <v>17703</v>
      </c>
      <c r="K56" s="150">
        <f>SUM(K38:K53)</f>
        <v>31869</v>
      </c>
    </row>
    <row r="57" spans="1:11" ht="14.15" customHeight="1">
      <c r="A57" s="1080" t="s">
        <v>74</v>
      </c>
      <c r="B57" s="1080"/>
      <c r="C57" s="1080"/>
      <c r="D57" s="1080"/>
      <c r="E57" s="1080"/>
      <c r="F57" s="1080"/>
      <c r="G57" s="1080"/>
      <c r="H57" s="1080"/>
      <c r="I57" s="1080"/>
      <c r="J57" s="1080"/>
      <c r="K57" s="1080"/>
    </row>
    <row r="58" spans="1:11">
      <c r="A58" s="1088" t="s">
        <v>589</v>
      </c>
      <c r="B58" s="1088"/>
      <c r="C58" s="1088"/>
      <c r="D58" s="1088"/>
      <c r="E58" s="1088"/>
      <c r="F58" s="1088"/>
      <c r="G58" s="1088"/>
      <c r="H58" s="1088"/>
      <c r="I58" s="1088"/>
      <c r="J58" s="1088"/>
      <c r="K58" s="1088"/>
    </row>
    <row r="59" spans="1:11" ht="14.5" customHeight="1">
      <c r="A59" s="1086" t="s">
        <v>57</v>
      </c>
      <c r="B59" s="1087"/>
      <c r="C59" s="1087"/>
      <c r="D59" s="1087"/>
      <c r="E59" s="1087"/>
      <c r="F59" s="1087"/>
      <c r="G59" s="1087"/>
      <c r="H59" s="1087"/>
      <c r="I59" s="1087"/>
      <c r="J59" s="1087"/>
      <c r="K59" s="1087"/>
    </row>
    <row r="60" spans="1:11" ht="14.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</row>
    <row r="61" spans="1:11" ht="23.5">
      <c r="A61" s="1050">
        <v>2018</v>
      </c>
      <c r="B61" s="1050"/>
      <c r="C61" s="1050"/>
      <c r="D61" s="1050"/>
      <c r="E61" s="1050"/>
      <c r="F61" s="1050"/>
      <c r="G61" s="1050"/>
      <c r="H61" s="1050"/>
      <c r="I61" s="1050"/>
      <c r="J61" s="1050"/>
      <c r="K61" s="1050"/>
    </row>
    <row r="62" spans="1:11" ht="14.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</row>
    <row r="63" spans="1:11" ht="14.5">
      <c r="A63" s="1089" t="s">
        <v>559</v>
      </c>
      <c r="B63" s="1089"/>
      <c r="C63" s="1089"/>
      <c r="D63" s="1089"/>
      <c r="E63" s="1089"/>
      <c r="F63" s="1089"/>
      <c r="G63" s="1089"/>
      <c r="H63" s="1089"/>
      <c r="I63" s="1089"/>
      <c r="J63" s="1089"/>
      <c r="K63" s="1089"/>
    </row>
    <row r="64" spans="1:11" ht="29.5" customHeight="1">
      <c r="A64" s="1041" t="s">
        <v>5</v>
      </c>
      <c r="B64" s="1048" t="s">
        <v>55</v>
      </c>
      <c r="C64" s="1040"/>
      <c r="D64" s="1040"/>
      <c r="E64" s="1040"/>
      <c r="F64" s="1040"/>
      <c r="G64" s="1040"/>
      <c r="H64" s="1040"/>
      <c r="I64" s="1040"/>
      <c r="J64" s="1040"/>
      <c r="K64" s="1040"/>
    </row>
    <row r="65" spans="1:11" ht="33" customHeight="1">
      <c r="A65" s="1041"/>
      <c r="B65" s="1054" t="s">
        <v>35</v>
      </c>
      <c r="C65" s="1067"/>
      <c r="D65" s="1067"/>
      <c r="E65" s="1067"/>
      <c r="F65" s="1049"/>
      <c r="G65" s="1048" t="s">
        <v>30</v>
      </c>
      <c r="H65" s="1040"/>
      <c r="I65" s="1040"/>
      <c r="J65" s="1040"/>
      <c r="K65" s="1040"/>
    </row>
    <row r="66" spans="1:11" ht="14.5">
      <c r="A66" s="1041"/>
      <c r="B66" s="1082" t="s">
        <v>66</v>
      </c>
      <c r="C66" s="1082" t="s">
        <v>4</v>
      </c>
      <c r="D66" s="1090" t="s">
        <v>67</v>
      </c>
      <c r="E66" s="1093"/>
      <c r="F66" s="1041"/>
      <c r="G66" s="1082" t="s">
        <v>66</v>
      </c>
      <c r="H66" s="1082" t="s">
        <v>4</v>
      </c>
      <c r="I66" s="1090" t="s">
        <v>67</v>
      </c>
      <c r="J66" s="1091"/>
      <c r="K66" s="1091"/>
    </row>
    <row r="67" spans="1:11" ht="60.5" thickBot="1">
      <c r="A67" s="1042"/>
      <c r="B67" s="1092"/>
      <c r="C67" s="1092"/>
      <c r="D67" s="876" t="s">
        <v>68</v>
      </c>
      <c r="E67" s="876" t="s">
        <v>69</v>
      </c>
      <c r="F67" s="876" t="s">
        <v>452</v>
      </c>
      <c r="G67" s="1092"/>
      <c r="H67" s="1092"/>
      <c r="I67" s="876" t="s">
        <v>68</v>
      </c>
      <c r="J67" s="876" t="s">
        <v>69</v>
      </c>
      <c r="K67" s="870" t="s">
        <v>452</v>
      </c>
    </row>
    <row r="68" spans="1:11">
      <c r="A68" s="196" t="s">
        <v>6</v>
      </c>
      <c r="B68" s="867">
        <v>295</v>
      </c>
      <c r="C68" s="871">
        <f>B68/'Daten HF-01.1.2,.3,.6,.7 u3'!B72*100</f>
        <v>9.1919210803467377E-2</v>
      </c>
      <c r="D68" s="867">
        <v>166</v>
      </c>
      <c r="E68" s="867">
        <v>103</v>
      </c>
      <c r="F68" s="867">
        <v>108</v>
      </c>
      <c r="G68" s="826">
        <v>3964</v>
      </c>
      <c r="H68" s="871">
        <f>G68/'Daten HF-01.1.2,.3,.6,.7 ü3'!B98*100</f>
        <v>1.3198111511390196</v>
      </c>
      <c r="I68" s="826">
        <v>1157</v>
      </c>
      <c r="J68" s="826">
        <v>836</v>
      </c>
      <c r="K68" s="90">
        <v>2543</v>
      </c>
    </row>
    <row r="69" spans="1:11">
      <c r="A69" s="98" t="s">
        <v>7</v>
      </c>
      <c r="B69" s="868">
        <v>462</v>
      </c>
      <c r="C69" s="872">
        <f>B69/'Daten HF-01.1.2,.3,.6,.7 u3'!B73*100</f>
        <v>0.12299435344104657</v>
      </c>
      <c r="D69" s="868">
        <v>234</v>
      </c>
      <c r="E69" s="868">
        <v>127</v>
      </c>
      <c r="F69" s="868">
        <v>175</v>
      </c>
      <c r="G69" s="647">
        <v>5914</v>
      </c>
      <c r="H69" s="872">
        <f>G69/'Daten HF-01.1.2,.3,.6,.7 ü3'!B99*100</f>
        <v>1.678406620539338</v>
      </c>
      <c r="I69" s="647">
        <v>1494</v>
      </c>
      <c r="J69" s="647">
        <v>1098</v>
      </c>
      <c r="K69" s="100">
        <v>3931</v>
      </c>
    </row>
    <row r="70" spans="1:11">
      <c r="A70" s="196" t="s">
        <v>8</v>
      </c>
      <c r="B70" s="867">
        <v>554</v>
      </c>
      <c r="C70" s="871">
        <f>B70/'Daten HF-01.1.2,.3,.6,.7 u3'!B74*100</f>
        <v>0.46961091803000765</v>
      </c>
      <c r="D70" s="867">
        <v>277</v>
      </c>
      <c r="E70" s="867">
        <v>134</v>
      </c>
      <c r="F70" s="867">
        <v>223</v>
      </c>
      <c r="G70" s="826">
        <v>5323</v>
      </c>
      <c r="H70" s="883">
        <f>G70/'Daten HF-01.1.2,.3,.6,.7 ü3'!B100*100</f>
        <v>4.9492798765236952</v>
      </c>
      <c r="I70" s="826">
        <v>1482</v>
      </c>
      <c r="J70" s="826">
        <v>1066</v>
      </c>
      <c r="K70" s="90">
        <v>3220</v>
      </c>
    </row>
    <row r="71" spans="1:11">
      <c r="A71" s="98" t="s">
        <v>9</v>
      </c>
      <c r="B71" s="868">
        <v>155</v>
      </c>
      <c r="C71" s="872">
        <f>B71/'Daten HF-01.1.2,.3,.6,.7 u3'!B75*100</f>
        <v>0.24258169525478904</v>
      </c>
      <c r="D71" s="868">
        <v>84</v>
      </c>
      <c r="E71" s="868">
        <v>72</v>
      </c>
      <c r="F71" s="868">
        <v>44</v>
      </c>
      <c r="G71" s="647">
        <v>1252</v>
      </c>
      <c r="H71" s="872">
        <f>G71/'Daten HF-01.1.2,.3,.6,.7 ü3'!B101*100</f>
        <v>1.9115963050614551</v>
      </c>
      <c r="I71" s="647">
        <v>335</v>
      </c>
      <c r="J71" s="647">
        <v>576</v>
      </c>
      <c r="K71" s="100">
        <v>615</v>
      </c>
    </row>
    <row r="72" spans="1:11">
      <c r="A72" s="196" t="s">
        <v>10</v>
      </c>
      <c r="B72" s="867">
        <v>54</v>
      </c>
      <c r="C72" s="871">
        <f>B72/'Daten HF-01.1.2,.3,.6,.7 u3'!B76*100</f>
        <v>0.26533018867924529</v>
      </c>
      <c r="D72" s="867">
        <v>21</v>
      </c>
      <c r="E72" s="867">
        <v>21</v>
      </c>
      <c r="F72" s="867">
        <v>28</v>
      </c>
      <c r="G72" s="826">
        <v>511</v>
      </c>
      <c r="H72" s="883">
        <f>G72/'Daten HF-01.1.2,.3,.6,.7 ü3'!B102*100</f>
        <v>2.7996931843085693</v>
      </c>
      <c r="I72" s="826">
        <v>140</v>
      </c>
      <c r="J72" s="826">
        <v>118</v>
      </c>
      <c r="K72" s="90">
        <v>370</v>
      </c>
    </row>
    <row r="73" spans="1:11">
      <c r="A73" s="98" t="s">
        <v>11</v>
      </c>
      <c r="B73" s="868">
        <v>80</v>
      </c>
      <c r="C73" s="872">
        <f>B73/'Daten HF-01.1.2,.3,.6,.7 u3'!B77*100</f>
        <v>0.13131760804976936</v>
      </c>
      <c r="D73" s="868">
        <v>49</v>
      </c>
      <c r="E73" s="868">
        <v>36</v>
      </c>
      <c r="F73" s="868">
        <v>27</v>
      </c>
      <c r="G73" s="647">
        <v>1523</v>
      </c>
      <c r="H73" s="872">
        <f>G73/'Daten HF-01.1.2,.3,.6,.7 ü3'!B103*100</f>
        <v>2.8410468782062046</v>
      </c>
      <c r="I73" s="647">
        <v>375</v>
      </c>
      <c r="J73" s="647">
        <v>410</v>
      </c>
      <c r="K73" s="100">
        <v>969</v>
      </c>
    </row>
    <row r="74" spans="1:11">
      <c r="A74" s="196" t="s">
        <v>12</v>
      </c>
      <c r="B74" s="867">
        <v>283</v>
      </c>
      <c r="C74" s="871">
        <f>B74/'Daten HF-01.1.2,.3,.6,.7 u3'!B78*100</f>
        <v>0.15572724071139285</v>
      </c>
      <c r="D74" s="867">
        <v>189</v>
      </c>
      <c r="E74" s="867">
        <v>123</v>
      </c>
      <c r="F74" s="867">
        <v>63</v>
      </c>
      <c r="G74" s="826">
        <v>3485</v>
      </c>
      <c r="H74" s="883">
        <f>G74/'Daten HF-01.1.2,.3,.6,.7 ü3'!B104*100</f>
        <v>2.0524871314651869</v>
      </c>
      <c r="I74" s="826">
        <v>1383</v>
      </c>
      <c r="J74" s="826">
        <v>1386</v>
      </c>
      <c r="K74" s="90">
        <v>1499</v>
      </c>
    </row>
    <row r="75" spans="1:11">
      <c r="A75" s="98" t="s">
        <v>21</v>
      </c>
      <c r="B75" s="868">
        <v>72</v>
      </c>
      <c r="C75" s="872">
        <f>B75/'Daten HF-01.1.2,.3,.6,.7 u3'!B79*100</f>
        <v>0.17655713585090729</v>
      </c>
      <c r="D75" s="868">
        <v>47</v>
      </c>
      <c r="E75" s="868">
        <v>30</v>
      </c>
      <c r="F75" s="868">
        <v>27</v>
      </c>
      <c r="G75" s="647">
        <v>1483</v>
      </c>
      <c r="H75" s="872">
        <f>G75/'Daten HF-01.1.2,.3,.6,.7 ü3'!B105*100</f>
        <v>3.6073947944539038</v>
      </c>
      <c r="I75" s="647">
        <v>279</v>
      </c>
      <c r="J75" s="647">
        <v>575</v>
      </c>
      <c r="K75" s="100">
        <v>915</v>
      </c>
    </row>
    <row r="76" spans="1:11">
      <c r="A76" s="196" t="s">
        <v>13</v>
      </c>
      <c r="B76" s="867">
        <v>298</v>
      </c>
      <c r="C76" s="871">
        <f>B76/'Daten HF-01.1.2,.3,.6,.7 u3'!B80*100</f>
        <v>0.1352731564493066</v>
      </c>
      <c r="D76" s="867">
        <v>164</v>
      </c>
      <c r="E76" s="867">
        <v>126</v>
      </c>
      <c r="F76" s="867">
        <v>79</v>
      </c>
      <c r="G76" s="826">
        <v>6993</v>
      </c>
      <c r="H76" s="883">
        <f>G76/'Daten HF-01.1.2,.3,.6,.7 ü3'!B106*100</f>
        <v>3.3203393934789731</v>
      </c>
      <c r="I76" s="826">
        <v>2481</v>
      </c>
      <c r="J76" s="826">
        <v>2756</v>
      </c>
      <c r="K76" s="90">
        <v>2830</v>
      </c>
    </row>
    <row r="77" spans="1:11">
      <c r="A77" s="98" t="s">
        <v>14</v>
      </c>
      <c r="B77" s="868">
        <v>784</v>
      </c>
      <c r="C77" s="872">
        <f>B77/'Daten HF-01.1.2,.3,.6,.7 u3'!B81*100</f>
        <v>0.15275980858260721</v>
      </c>
      <c r="D77" s="868">
        <v>410</v>
      </c>
      <c r="E77" s="868">
        <v>283</v>
      </c>
      <c r="F77" s="868">
        <v>297</v>
      </c>
      <c r="G77" s="647">
        <v>15185</v>
      </c>
      <c r="H77" s="872">
        <f>G77/'Daten HF-01.1.2,.3,.6,.7 ü3'!B107*100</f>
        <v>3.1500424223691392</v>
      </c>
      <c r="I77" s="647">
        <v>3739</v>
      </c>
      <c r="J77" s="647">
        <v>4288</v>
      </c>
      <c r="K77" s="100">
        <v>9227</v>
      </c>
    </row>
    <row r="78" spans="1:11">
      <c r="A78" s="196" t="s">
        <v>15</v>
      </c>
      <c r="B78" s="867">
        <v>135</v>
      </c>
      <c r="C78" s="871">
        <f>B78/'Daten HF-01.1.2,.3,.6,.7 u3'!B82*100</f>
        <v>0.11969358442387489</v>
      </c>
      <c r="D78" s="867">
        <v>90</v>
      </c>
      <c r="E78" s="867">
        <v>74</v>
      </c>
      <c r="F78" s="867">
        <v>19</v>
      </c>
      <c r="G78" s="826">
        <v>1777</v>
      </c>
      <c r="H78" s="883">
        <f>G78/'Daten HF-01.1.2,.3,.6,.7 ü3'!B108*100</f>
        <v>1.6694694713503255</v>
      </c>
      <c r="I78" s="826">
        <v>713</v>
      </c>
      <c r="J78" s="826">
        <v>1024</v>
      </c>
      <c r="K78" s="90">
        <v>499</v>
      </c>
    </row>
    <row r="79" spans="1:11">
      <c r="A79" s="98" t="s">
        <v>16</v>
      </c>
      <c r="B79" s="868">
        <v>39</v>
      </c>
      <c r="C79" s="872">
        <f>B79/'Daten HF-01.1.2,.3,.6,.7 u3'!B83*100</f>
        <v>0.15903437589201974</v>
      </c>
      <c r="D79" s="868">
        <v>22</v>
      </c>
      <c r="E79" s="868">
        <v>18</v>
      </c>
      <c r="F79" s="868">
        <v>11</v>
      </c>
      <c r="G79" s="647">
        <v>595</v>
      </c>
      <c r="H79" s="872">
        <f>G79/'Daten HF-01.1.2,.3,.6,.7 ü3'!B109*100</f>
        <v>2.5775428868480335</v>
      </c>
      <c r="I79" s="647">
        <v>159</v>
      </c>
      <c r="J79" s="647">
        <v>223</v>
      </c>
      <c r="K79" s="100">
        <v>326</v>
      </c>
    </row>
    <row r="80" spans="1:11">
      <c r="A80" s="196" t="s">
        <v>17</v>
      </c>
      <c r="B80" s="867">
        <v>257</v>
      </c>
      <c r="C80" s="871">
        <f>B80/'Daten HF-01.1.2,.3,.6,.7 u3'!B84*100</f>
        <v>0.22817469125389539</v>
      </c>
      <c r="D80" s="867">
        <v>162</v>
      </c>
      <c r="E80" s="867">
        <v>116</v>
      </c>
      <c r="F80" s="867">
        <v>54</v>
      </c>
      <c r="G80" s="826">
        <v>2910</v>
      </c>
      <c r="H80" s="883">
        <f>G80/'Daten HF-01.1.2,.3,.6,.7 ü3'!B110*100</f>
        <v>2.6195920277982827</v>
      </c>
      <c r="I80" s="826">
        <v>895</v>
      </c>
      <c r="J80" s="826">
        <v>1186</v>
      </c>
      <c r="K80" s="90">
        <v>1605</v>
      </c>
    </row>
    <row r="81" spans="1:11">
      <c r="A81" s="98" t="s">
        <v>18</v>
      </c>
      <c r="B81" s="868">
        <v>179</v>
      </c>
      <c r="C81" s="872">
        <f>B81/'Daten HF-01.1.2,.3,.6,.7 u3'!B85*100</f>
        <v>0.32743103826735931</v>
      </c>
      <c r="D81" s="868">
        <v>101</v>
      </c>
      <c r="E81" s="868">
        <v>87</v>
      </c>
      <c r="F81" s="868">
        <v>38</v>
      </c>
      <c r="G81" s="647">
        <v>1330</v>
      </c>
      <c r="H81" s="872">
        <f>G81/'Daten HF-01.1.2,.3,.6,.7 ü3'!B111*100</f>
        <v>2.425989092169345</v>
      </c>
      <c r="I81" s="647">
        <v>424</v>
      </c>
      <c r="J81" s="647">
        <v>747</v>
      </c>
      <c r="K81" s="100">
        <v>385</v>
      </c>
    </row>
    <row r="82" spans="1:11">
      <c r="A82" s="196" t="s">
        <v>19</v>
      </c>
      <c r="B82" s="867">
        <v>143</v>
      </c>
      <c r="C82" s="871">
        <f>B82/'Daten HF-01.1.2,.3,.6,.7 u3'!B86*100</f>
        <v>0.18773056069735997</v>
      </c>
      <c r="D82" s="867">
        <v>40</v>
      </c>
      <c r="E82" s="867">
        <v>25</v>
      </c>
      <c r="F82" s="867">
        <v>100</v>
      </c>
      <c r="G82" s="826">
        <v>2403</v>
      </c>
      <c r="H82" s="883">
        <f>G82/'Daten HF-01.1.2,.3,.6,.7 ü3'!B112*100</f>
        <v>3.2201868056765335</v>
      </c>
      <c r="I82" s="826">
        <v>636</v>
      </c>
      <c r="J82" s="826">
        <v>659</v>
      </c>
      <c r="K82" s="90">
        <v>1390</v>
      </c>
    </row>
    <row r="83" spans="1:11" ht="14.5" thickBot="1">
      <c r="A83" s="110" t="s">
        <v>20</v>
      </c>
      <c r="B83" s="869">
        <v>252</v>
      </c>
      <c r="C83" s="872">
        <f>B83/'Daten HF-01.1.2,.3,.6,.7 u3'!B87*100</f>
        <v>0.45537505195251093</v>
      </c>
      <c r="D83" s="869">
        <v>126</v>
      </c>
      <c r="E83" s="869">
        <v>87</v>
      </c>
      <c r="F83" s="869">
        <v>87</v>
      </c>
      <c r="G83" s="652">
        <v>1464</v>
      </c>
      <c r="H83" s="884">
        <f>G83/'Daten HF-01.1.2,.3,.6,.7 ü3'!B113*100</f>
        <v>2.6247377951485378</v>
      </c>
      <c r="I83" s="652">
        <v>369</v>
      </c>
      <c r="J83" s="652">
        <v>525</v>
      </c>
      <c r="K83" s="112">
        <v>775</v>
      </c>
    </row>
    <row r="84" spans="1:11">
      <c r="A84" s="121" t="s">
        <v>26</v>
      </c>
      <c r="B84" s="653">
        <f t="shared" ref="B84" si="15">SUM(B68:B69,B72,B73,B74,B76,B77,B78,B79,B82)</f>
        <v>2573</v>
      </c>
      <c r="C84" s="873">
        <f>B84/'Daten HF-01.1.2,.3,.6,.7 u3'!B88*100</f>
        <v>0.13495474846123789</v>
      </c>
      <c r="D84" s="653">
        <f t="shared" ref="D84:F84" si="16">SUM(D68:D69,D72,D73,D74,D76,D77,D78,D79,D82)</f>
        <v>1385</v>
      </c>
      <c r="E84" s="653">
        <f t="shared" si="16"/>
        <v>936</v>
      </c>
      <c r="F84" s="653">
        <f t="shared" si="16"/>
        <v>907</v>
      </c>
      <c r="G84" s="653">
        <f>SUM(G68:G69,G72,G73,G74,G76,G77,G78,G79,G82)</f>
        <v>42350</v>
      </c>
      <c r="H84" s="873">
        <f>G84/'Daten HF-01.1.2,.3,.6,.7 ü3'!B114*100</f>
        <v>2.3643723973061226</v>
      </c>
      <c r="I84" s="653">
        <f t="shared" ref="I84:K84" si="17">SUM(I68:I69,I72,I73,I74,I76,I77,I78,I79,I82)</f>
        <v>12277</v>
      </c>
      <c r="J84" s="653">
        <f t="shared" si="17"/>
        <v>12798</v>
      </c>
      <c r="K84" s="126">
        <f t="shared" si="17"/>
        <v>23584</v>
      </c>
    </row>
    <row r="85" spans="1:11">
      <c r="A85" s="133" t="s">
        <v>25</v>
      </c>
      <c r="B85" s="654">
        <f t="shared" ref="B85" si="18">SUM(B70,B71,B75,B80,B81,B83)</f>
        <v>1469</v>
      </c>
      <c r="C85" s="874">
        <f>B85/'Daten HF-01.1.2,.3,.6,.7 u3'!B89*100</f>
        <v>0.32990033371810479</v>
      </c>
      <c r="D85" s="654">
        <f t="shared" ref="D85:F85" si="19">SUM(D70,D71,D75,D80,D81,D83)</f>
        <v>797</v>
      </c>
      <c r="E85" s="654">
        <f t="shared" si="19"/>
        <v>526</v>
      </c>
      <c r="F85" s="654">
        <f t="shared" si="19"/>
        <v>473</v>
      </c>
      <c r="G85" s="654">
        <f>SUM(G70,G71,G75,G80,G81,G83)</f>
        <v>13762</v>
      </c>
      <c r="H85" s="874">
        <f>G85/'Daten HF-01.1.2,.3,.6,.7 ü3'!B115*100</f>
        <v>3.1575662740167307</v>
      </c>
      <c r="I85" s="654">
        <f t="shared" ref="I85:K85" si="20">SUM(I70,I71,I75,I80,I81,I83)</f>
        <v>3784</v>
      </c>
      <c r="J85" s="654">
        <f t="shared" si="20"/>
        <v>4675</v>
      </c>
      <c r="K85" s="138">
        <f t="shared" si="20"/>
        <v>7515</v>
      </c>
    </row>
    <row r="86" spans="1:11" ht="14.5" thickBot="1">
      <c r="A86" s="145" t="s">
        <v>24</v>
      </c>
      <c r="B86" s="655">
        <f t="shared" ref="B86" si="21">SUM(B68:B83)</f>
        <v>4042</v>
      </c>
      <c r="C86" s="875">
        <f>B86/'Daten HF-01.1.2,.3,.6,.7 u3'!B90*100</f>
        <v>0.1718646291793145</v>
      </c>
      <c r="D86" s="655">
        <f t="shared" ref="D86:F86" si="22">SUM(D68:D83)</f>
        <v>2182</v>
      </c>
      <c r="E86" s="655">
        <f t="shared" si="22"/>
        <v>1462</v>
      </c>
      <c r="F86" s="655">
        <f t="shared" si="22"/>
        <v>1380</v>
      </c>
      <c r="G86" s="655">
        <f>SUM(G68:G83)</f>
        <v>56112</v>
      </c>
      <c r="H86" s="875">
        <f>G86/'Daten HF-01.1.2,.3,.6,.7 ü3'!B116*100</f>
        <v>2.5196058401043548</v>
      </c>
      <c r="I86" s="655">
        <f t="shared" ref="I86:K86" si="23">SUM(I68:I83)</f>
        <v>16061</v>
      </c>
      <c r="J86" s="655">
        <f t="shared" si="23"/>
        <v>17473</v>
      </c>
      <c r="K86" s="150">
        <f t="shared" si="23"/>
        <v>31099</v>
      </c>
    </row>
    <row r="87" spans="1:11">
      <c r="A87" s="1080" t="s">
        <v>74</v>
      </c>
      <c r="B87" s="1080"/>
      <c r="C87" s="1080"/>
      <c r="D87" s="1080"/>
      <c r="E87" s="1080"/>
      <c r="F87" s="1080"/>
      <c r="G87" s="1080"/>
      <c r="H87" s="1080"/>
      <c r="I87" s="1080"/>
      <c r="J87" s="1080"/>
      <c r="K87" s="1080"/>
    </row>
    <row r="88" spans="1:11">
      <c r="A88" s="1097" t="s">
        <v>589</v>
      </c>
      <c r="B88" s="1097"/>
      <c r="C88" s="1097"/>
      <c r="D88" s="1097"/>
      <c r="E88" s="1097"/>
      <c r="F88" s="1097"/>
      <c r="G88" s="1097"/>
      <c r="H88" s="1097"/>
      <c r="I88" s="1097"/>
      <c r="J88" s="1097"/>
      <c r="K88" s="1097"/>
    </row>
    <row r="89" spans="1:11" ht="14.5" customHeight="1">
      <c r="A89" s="1096" t="s">
        <v>58</v>
      </c>
      <c r="B89" s="1087"/>
      <c r="C89" s="1087"/>
      <c r="D89" s="1087"/>
      <c r="E89" s="1087"/>
      <c r="F89" s="1087"/>
      <c r="G89" s="1087"/>
      <c r="H89" s="1087"/>
      <c r="I89" s="1087"/>
      <c r="J89" s="1087"/>
      <c r="K89" s="1087"/>
    </row>
    <row r="90" spans="1:11" ht="14.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1:11" ht="14.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</row>
    <row r="92" spans="1:11" ht="14.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ht="14.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ht="14.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</row>
    <row r="95" spans="1:11" ht="14.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</row>
    <row r="96" spans="1:11" ht="14.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</row>
    <row r="97" spans="1:11" ht="14.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</row>
    <row r="98" spans="1:11" ht="14.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</row>
    <row r="99" spans="1:11" ht="14.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</row>
    <row r="100" spans="1:11" ht="14.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1:11" ht="14.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1:11" ht="14.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</row>
    <row r="103" spans="1:11" ht="14.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</row>
    <row r="104" spans="1:11" ht="14.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</row>
    <row r="105" spans="1:11" ht="14.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</row>
    <row r="106" spans="1:11" ht="14.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</row>
    <row r="107" spans="1:11" ht="14.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1:11" ht="14.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</row>
  </sheetData>
  <mergeCells count="45">
    <mergeCell ref="A1:K1"/>
    <mergeCell ref="A4:A7"/>
    <mergeCell ref="C6:C7"/>
    <mergeCell ref="B4:K4"/>
    <mergeCell ref="G5:K5"/>
    <mergeCell ref="G6:G7"/>
    <mergeCell ref="D6:F6"/>
    <mergeCell ref="I6:K6"/>
    <mergeCell ref="H6:H7"/>
    <mergeCell ref="B6:B7"/>
    <mergeCell ref="B5:F5"/>
    <mergeCell ref="A3:K3"/>
    <mergeCell ref="A89:K89"/>
    <mergeCell ref="A61:K61"/>
    <mergeCell ref="G66:G67"/>
    <mergeCell ref="D66:F66"/>
    <mergeCell ref="I66:K66"/>
    <mergeCell ref="C66:C67"/>
    <mergeCell ref="H66:H67"/>
    <mergeCell ref="G65:K65"/>
    <mergeCell ref="B64:K64"/>
    <mergeCell ref="A64:A67"/>
    <mergeCell ref="B65:F65"/>
    <mergeCell ref="B66:B67"/>
    <mergeCell ref="A63:K63"/>
    <mergeCell ref="A88:K88"/>
    <mergeCell ref="A87:K87"/>
    <mergeCell ref="A27:K27"/>
    <mergeCell ref="A28:K28"/>
    <mergeCell ref="A33:K33"/>
    <mergeCell ref="A58:K58"/>
    <mergeCell ref="A29:K29"/>
    <mergeCell ref="A31:K31"/>
    <mergeCell ref="I36:K36"/>
    <mergeCell ref="B36:B37"/>
    <mergeCell ref="C36:C37"/>
    <mergeCell ref="D36:F36"/>
    <mergeCell ref="G36:G37"/>
    <mergeCell ref="H36:H37"/>
    <mergeCell ref="A59:K59"/>
    <mergeCell ref="A34:A37"/>
    <mergeCell ref="B34:K34"/>
    <mergeCell ref="B35:F35"/>
    <mergeCell ref="G35:K35"/>
    <mergeCell ref="A57:K57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0" zoomScaleNormal="80" workbookViewId="0">
      <selection sqref="A1:E1"/>
    </sheetView>
  </sheetViews>
  <sheetFormatPr baseColWidth="10" defaultColWidth="11" defaultRowHeight="14.5"/>
  <cols>
    <col min="1" max="1" width="20.75" style="80" customWidth="1"/>
    <col min="2" max="5" width="14.58203125" style="80" customWidth="1"/>
    <col min="6" max="16384" width="11" style="80"/>
  </cols>
  <sheetData>
    <row r="1" spans="1:22" ht="23.5">
      <c r="A1" s="1101">
        <v>2018</v>
      </c>
      <c r="B1" s="1101"/>
      <c r="C1" s="1101"/>
      <c r="D1" s="1101"/>
      <c r="E1" s="110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 ht="34.5" customHeight="1">
      <c r="A3" s="1102" t="s">
        <v>486</v>
      </c>
      <c r="B3" s="1102"/>
      <c r="C3" s="1102"/>
      <c r="D3" s="1102"/>
      <c r="E3" s="1102"/>
    </row>
    <row r="4" spans="1:22" ht="48" customHeight="1">
      <c r="A4" s="1103" t="s">
        <v>5</v>
      </c>
      <c r="B4" s="1105" t="s">
        <v>27</v>
      </c>
      <c r="C4" s="1106" t="s">
        <v>438</v>
      </c>
      <c r="D4" s="1107"/>
      <c r="E4" s="1107"/>
    </row>
    <row r="5" spans="1:22" ht="72.5">
      <c r="A5" s="1103"/>
      <c r="B5" s="1105"/>
      <c r="C5" s="886" t="s">
        <v>439</v>
      </c>
      <c r="D5" s="684" t="s">
        <v>440</v>
      </c>
      <c r="E5" s="684" t="s">
        <v>441</v>
      </c>
    </row>
    <row r="6" spans="1:22" ht="15" thickBot="1">
      <c r="A6" s="1104"/>
      <c r="B6" s="1108" t="s">
        <v>43</v>
      </c>
      <c r="C6" s="1109"/>
      <c r="D6" s="1109"/>
      <c r="E6" s="1109"/>
    </row>
    <row r="7" spans="1:22">
      <c r="A7" s="282" t="s">
        <v>6</v>
      </c>
      <c r="B7" s="885">
        <v>26.851483716883763</v>
      </c>
      <c r="C7" s="920">
        <v>15.137099224020709</v>
      </c>
      <c r="D7" s="921">
        <v>21.4530362669182</v>
      </c>
      <c r="E7" s="699">
        <v>33.124149473815862</v>
      </c>
      <c r="G7" s="81"/>
      <c r="H7" s="81"/>
      <c r="I7" s="81"/>
      <c r="J7" s="81"/>
    </row>
    <row r="8" spans="1:22">
      <c r="A8" s="284" t="s">
        <v>7</v>
      </c>
      <c r="B8" s="285">
        <v>25.979748279412888</v>
      </c>
      <c r="C8" s="686">
        <v>19.470199646825826</v>
      </c>
      <c r="D8" s="698">
        <v>20.543009275893294</v>
      </c>
      <c r="E8" s="698">
        <v>31.282199528603265</v>
      </c>
      <c r="G8" s="81"/>
      <c r="H8" s="81"/>
      <c r="I8" s="81"/>
      <c r="J8" s="81"/>
    </row>
    <row r="9" spans="1:22">
      <c r="A9" s="282" t="s">
        <v>8</v>
      </c>
      <c r="B9" s="283">
        <v>42.484334112516073</v>
      </c>
      <c r="C9" s="685">
        <v>23.018258567638924</v>
      </c>
      <c r="D9" s="699">
        <v>37.495603311546837</v>
      </c>
      <c r="E9" s="699">
        <v>49.198581958024697</v>
      </c>
      <c r="G9" s="81"/>
      <c r="H9" s="81"/>
      <c r="I9" s="81"/>
      <c r="J9" s="81"/>
    </row>
    <row r="10" spans="1:22">
      <c r="A10" s="284" t="s">
        <v>9</v>
      </c>
      <c r="B10" s="285">
        <v>54.50202662441864</v>
      </c>
      <c r="C10" s="686">
        <v>35.856011690418818</v>
      </c>
      <c r="D10" s="698">
        <v>52.306166227717789</v>
      </c>
      <c r="E10" s="698">
        <v>61.267165095840504</v>
      </c>
      <c r="G10" s="81"/>
      <c r="H10" s="81"/>
      <c r="I10" s="81"/>
      <c r="J10" s="81"/>
    </row>
    <row r="11" spans="1:22">
      <c r="A11" s="282" t="s">
        <v>10</v>
      </c>
      <c r="B11" s="283">
        <v>30.422276229539001</v>
      </c>
      <c r="C11" s="685" t="s">
        <v>40</v>
      </c>
      <c r="D11" s="699">
        <v>23.75817745202519</v>
      </c>
      <c r="E11" s="699" t="s">
        <v>40</v>
      </c>
      <c r="G11" s="81"/>
      <c r="H11" s="82"/>
      <c r="I11" s="81"/>
      <c r="J11" s="82"/>
    </row>
    <row r="12" spans="1:22">
      <c r="A12" s="284" t="s">
        <v>11</v>
      </c>
      <c r="B12" s="285">
        <v>41.33089695046516</v>
      </c>
      <c r="C12" s="686">
        <v>28.040252993363374</v>
      </c>
      <c r="D12" s="698">
        <v>43.065611847582886</v>
      </c>
      <c r="E12" s="698">
        <v>42.514229023580924</v>
      </c>
      <c r="G12" s="81"/>
      <c r="H12" s="81"/>
      <c r="I12" s="81"/>
      <c r="J12" s="81"/>
    </row>
    <row r="13" spans="1:22">
      <c r="A13" s="282" t="s">
        <v>12</v>
      </c>
      <c r="B13" s="283">
        <v>33.011295735945744</v>
      </c>
      <c r="C13" s="685">
        <v>12.229819051272067</v>
      </c>
      <c r="D13" s="699">
        <v>28.456355279888662</v>
      </c>
      <c r="E13" s="699">
        <v>42.012167234218737</v>
      </c>
      <c r="G13" s="81"/>
      <c r="H13" s="81"/>
      <c r="I13" s="81"/>
      <c r="J13" s="81"/>
    </row>
    <row r="14" spans="1:22">
      <c r="A14" s="284" t="s">
        <v>21</v>
      </c>
      <c r="B14" s="285">
        <v>48.576983034276608</v>
      </c>
      <c r="C14" s="686">
        <v>54.341779120072388</v>
      </c>
      <c r="D14" s="698">
        <v>47.435706832160001</v>
      </c>
      <c r="E14" s="698">
        <v>49.17095508905777</v>
      </c>
      <c r="G14" s="81"/>
      <c r="H14" s="81"/>
      <c r="I14" s="81"/>
      <c r="J14" s="81"/>
    </row>
    <row r="15" spans="1:22">
      <c r="A15" s="282" t="s">
        <v>13</v>
      </c>
      <c r="B15" s="283">
        <v>28.686449561267651</v>
      </c>
      <c r="C15" s="685">
        <v>11.714072302107429</v>
      </c>
      <c r="D15" s="699">
        <v>26.200961765706666</v>
      </c>
      <c r="E15" s="699">
        <v>36.12350283333997</v>
      </c>
      <c r="G15" s="81"/>
      <c r="H15" s="81"/>
      <c r="I15" s="81"/>
      <c r="J15" s="81"/>
    </row>
    <row r="16" spans="1:22">
      <c r="A16" s="284" t="s">
        <v>14</v>
      </c>
      <c r="B16" s="285">
        <v>26.805420020587661</v>
      </c>
      <c r="C16" s="686">
        <v>11.393801550099388</v>
      </c>
      <c r="D16" s="698">
        <v>24.935806845924812</v>
      </c>
      <c r="E16" s="698">
        <v>34.427065319976677</v>
      </c>
      <c r="G16" s="81"/>
      <c r="H16" s="81"/>
      <c r="I16" s="81"/>
      <c r="J16" s="81"/>
    </row>
    <row r="17" spans="1:10">
      <c r="A17" s="282" t="s">
        <v>15</v>
      </c>
      <c r="B17" s="283">
        <v>26.818378330500849</v>
      </c>
      <c r="C17" s="685">
        <v>24.664459760609393</v>
      </c>
      <c r="D17" s="699">
        <v>20.390990477070439</v>
      </c>
      <c r="E17" s="699">
        <v>33.027441143402818</v>
      </c>
      <c r="G17" s="81"/>
      <c r="H17" s="81"/>
      <c r="I17" s="81"/>
      <c r="J17" s="81"/>
    </row>
    <row r="18" spans="1:10">
      <c r="A18" s="284" t="s">
        <v>16</v>
      </c>
      <c r="B18" s="285">
        <v>31.093498212442739</v>
      </c>
      <c r="C18" s="686" t="s">
        <v>40</v>
      </c>
      <c r="D18" s="698">
        <v>19.130664319090904</v>
      </c>
      <c r="E18" s="918" t="s">
        <v>40</v>
      </c>
      <c r="G18" s="81"/>
      <c r="H18" s="82"/>
      <c r="I18" s="81"/>
      <c r="J18" s="82"/>
    </row>
    <row r="19" spans="1:10">
      <c r="A19" s="282" t="s">
        <v>17</v>
      </c>
      <c r="B19" s="283">
        <v>47.781542006588623</v>
      </c>
      <c r="C19" s="685">
        <v>19.67804561865659</v>
      </c>
      <c r="D19" s="699">
        <v>51.742502509054653</v>
      </c>
      <c r="E19" s="919">
        <v>47.301563364336566</v>
      </c>
      <c r="G19" s="81"/>
      <c r="H19" s="81"/>
      <c r="I19" s="81"/>
      <c r="J19" s="81"/>
    </row>
    <row r="20" spans="1:10">
      <c r="A20" s="284" t="s">
        <v>18</v>
      </c>
      <c r="B20" s="285">
        <v>56.159971953370338</v>
      </c>
      <c r="C20" s="686">
        <v>36.845107902606799</v>
      </c>
      <c r="D20" s="698">
        <v>57.14800874790371</v>
      </c>
      <c r="E20" s="698">
        <v>60.458923225790997</v>
      </c>
      <c r="G20" s="81"/>
      <c r="H20" s="81"/>
      <c r="I20" s="81"/>
      <c r="J20" s="81"/>
    </row>
    <row r="21" spans="1:10">
      <c r="A21" s="282" t="s">
        <v>19</v>
      </c>
      <c r="B21" s="283">
        <v>34.833130105956783</v>
      </c>
      <c r="C21" s="685">
        <v>21.858957986484871</v>
      </c>
      <c r="D21" s="699">
        <v>32.810872864063619</v>
      </c>
      <c r="E21" s="699">
        <v>40.904227114992231</v>
      </c>
      <c r="G21" s="81"/>
      <c r="H21" s="81"/>
      <c r="I21" s="81"/>
      <c r="J21" s="81"/>
    </row>
    <row r="22" spans="1:10" ht="14.25" customHeight="1" thickBot="1">
      <c r="A22" s="286" t="s">
        <v>20</v>
      </c>
      <c r="B22" s="285">
        <v>53.365048927648417</v>
      </c>
      <c r="C22" s="686">
        <v>31.499143068713437</v>
      </c>
      <c r="D22" s="698">
        <v>55.960846026373275</v>
      </c>
      <c r="E22" s="698">
        <v>54.917054100885686</v>
      </c>
      <c r="G22" s="81"/>
      <c r="H22" s="81"/>
      <c r="I22" s="81"/>
      <c r="J22" s="81"/>
    </row>
    <row r="23" spans="1:10">
      <c r="A23" s="287" t="s">
        <v>26</v>
      </c>
      <c r="B23" s="288">
        <v>28.283742634087012</v>
      </c>
      <c r="C23" s="687">
        <v>15.110193628150199</v>
      </c>
      <c r="D23" s="701">
        <v>24.431459282644923</v>
      </c>
      <c r="E23" s="701">
        <v>35.031421557249224</v>
      </c>
      <c r="G23" s="81"/>
      <c r="H23" s="81"/>
      <c r="I23" s="81"/>
      <c r="J23" s="81"/>
    </row>
    <row r="24" spans="1:10">
      <c r="A24" s="289" t="s">
        <v>25</v>
      </c>
      <c r="B24" s="290">
        <v>48.874248034216009</v>
      </c>
      <c r="C24" s="688">
        <v>29.211483906611686</v>
      </c>
      <c r="D24" s="702">
        <v>49.894959826259502</v>
      </c>
      <c r="E24" s="702">
        <v>51.55275804820436</v>
      </c>
      <c r="G24" s="81"/>
      <c r="H24" s="81"/>
      <c r="I24" s="81"/>
      <c r="J24" s="81"/>
    </row>
    <row r="25" spans="1:10" ht="14.25" customHeight="1" thickBot="1">
      <c r="A25" s="291" t="s">
        <v>24</v>
      </c>
      <c r="B25" s="292">
        <v>32.172417321669656</v>
      </c>
      <c r="C25" s="689">
        <v>17.307630319424305</v>
      </c>
      <c r="D25" s="703">
        <v>29.415964439992585</v>
      </c>
      <c r="E25" s="703">
        <v>38.167989417098916</v>
      </c>
      <c r="G25" s="81"/>
      <c r="H25" s="81"/>
      <c r="I25" s="81"/>
      <c r="J25" s="81"/>
    </row>
    <row r="26" spans="1:10">
      <c r="A26" s="1099" t="s">
        <v>437</v>
      </c>
      <c r="B26" s="1099"/>
      <c r="C26" s="1099"/>
      <c r="D26" s="1099"/>
      <c r="E26" s="1099"/>
    </row>
    <row r="27" spans="1:10">
      <c r="A27" s="1099" t="s">
        <v>435</v>
      </c>
      <c r="B27" s="1099"/>
      <c r="C27" s="1099"/>
      <c r="D27" s="1099"/>
      <c r="E27" s="1099"/>
    </row>
    <row r="28" spans="1:10" ht="36" customHeight="1">
      <c r="A28" s="1100" t="s">
        <v>442</v>
      </c>
      <c r="B28" s="1100"/>
      <c r="C28" s="1100"/>
      <c r="D28" s="1100"/>
      <c r="E28" s="1100"/>
    </row>
    <row r="29" spans="1:10" ht="28.5" customHeight="1">
      <c r="A29" s="1100" t="s">
        <v>450</v>
      </c>
      <c r="B29" s="1100"/>
      <c r="C29" s="1100"/>
      <c r="D29" s="1100"/>
      <c r="E29" s="1100"/>
    </row>
    <row r="30" spans="1:10">
      <c r="A30" s="281"/>
      <c r="B30" s="281"/>
      <c r="C30" s="281"/>
      <c r="D30" s="281"/>
      <c r="E30" s="281"/>
    </row>
    <row r="31" spans="1:10">
      <c r="A31" s="281"/>
      <c r="B31" s="281"/>
      <c r="C31" s="281"/>
      <c r="D31" s="281"/>
      <c r="E31" s="281"/>
    </row>
  </sheetData>
  <mergeCells count="10">
    <mergeCell ref="A26:E26"/>
    <mergeCell ref="A27:E27"/>
    <mergeCell ref="A28:E28"/>
    <mergeCell ref="A29:E29"/>
    <mergeCell ref="A1:E1"/>
    <mergeCell ref="A3:E3"/>
    <mergeCell ref="A4:A6"/>
    <mergeCell ref="B4:B5"/>
    <mergeCell ref="C4:E4"/>
    <mergeCell ref="B6:E6"/>
  </mergeCells>
  <hyperlinks>
    <hyperlink ref="A2" location="Inhalt!A1" display="Zurück zum Inhalt - HF-01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80" zoomScaleNormal="80" workbookViewId="0">
      <selection sqref="A1:K1"/>
    </sheetView>
  </sheetViews>
  <sheetFormatPr baseColWidth="10" defaultColWidth="11" defaultRowHeight="14.5"/>
  <cols>
    <col min="1" max="1" width="20.75" style="80" customWidth="1"/>
    <col min="2" max="5" width="14.58203125" style="80" customWidth="1"/>
    <col min="6" max="16384" width="11" style="80"/>
  </cols>
  <sheetData>
    <row r="1" spans="1:22" ht="22.5" customHeight="1">
      <c r="A1" s="1101">
        <v>2020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</row>
    <row r="2" spans="1:22" s="933" customFormat="1" ht="23.25" customHeight="1">
      <c r="A2" s="931" t="s">
        <v>550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</row>
    <row r="3" spans="1:22">
      <c r="A3" s="1038" t="s">
        <v>548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</row>
    <row r="4" spans="1:22">
      <c r="A4" s="1041" t="s">
        <v>5</v>
      </c>
      <c r="B4" s="1110" t="s">
        <v>414</v>
      </c>
      <c r="C4" s="1111"/>
      <c r="D4" s="1110" t="s">
        <v>415</v>
      </c>
      <c r="E4" s="1111"/>
      <c r="F4" s="1110" t="s">
        <v>416</v>
      </c>
      <c r="G4" s="1111"/>
      <c r="H4" s="1110" t="s">
        <v>417</v>
      </c>
      <c r="I4" s="1111"/>
      <c r="J4" s="1110" t="s">
        <v>418</v>
      </c>
      <c r="K4" s="1112"/>
    </row>
    <row r="5" spans="1:22" ht="15" thickBot="1">
      <c r="A5" s="1073"/>
      <c r="B5" s="944" t="s">
        <v>171</v>
      </c>
      <c r="C5" s="951" t="s">
        <v>172</v>
      </c>
      <c r="D5" s="944" t="s">
        <v>171</v>
      </c>
      <c r="E5" s="951" t="s">
        <v>172</v>
      </c>
      <c r="F5" s="944" t="s">
        <v>171</v>
      </c>
      <c r="G5" s="951" t="s">
        <v>172</v>
      </c>
      <c r="H5" s="944" t="s">
        <v>171</v>
      </c>
      <c r="I5" s="951" t="s">
        <v>172</v>
      </c>
      <c r="J5" s="944" t="s">
        <v>171</v>
      </c>
      <c r="K5" s="695" t="s">
        <v>172</v>
      </c>
    </row>
    <row r="6" spans="1:22">
      <c r="A6" s="945" t="s">
        <v>6</v>
      </c>
      <c r="B6" s="293">
        <v>13.806904119586827</v>
      </c>
      <c r="C6" s="952">
        <v>1.8621334064183301</v>
      </c>
      <c r="D6" s="293">
        <v>45.685848653759464</v>
      </c>
      <c r="E6" s="952">
        <v>2.4792133006123951</v>
      </c>
      <c r="F6" s="293">
        <v>27.239365326853545</v>
      </c>
      <c r="G6" s="952">
        <v>2.2147998269500264</v>
      </c>
      <c r="H6" s="293">
        <v>9.4113155966473503</v>
      </c>
      <c r="I6" s="952">
        <v>1.4707037505841269</v>
      </c>
      <c r="J6" s="293">
        <v>3.8565663031528112</v>
      </c>
      <c r="K6" s="690">
        <v>1.0002826792484043</v>
      </c>
    </row>
    <row r="7" spans="1:22">
      <c r="A7" s="946" t="s">
        <v>7</v>
      </c>
      <c r="B7" s="294">
        <v>24.416536362323164</v>
      </c>
      <c r="C7" s="953">
        <v>2.1234436570112152</v>
      </c>
      <c r="D7" s="294">
        <v>52.101569893487941</v>
      </c>
      <c r="E7" s="953">
        <v>2.3630291465030395</v>
      </c>
      <c r="F7" s="294">
        <v>15.205519333944892</v>
      </c>
      <c r="G7" s="953">
        <v>1.6331327498472368</v>
      </c>
      <c r="H7" s="294">
        <v>5.1123037599109846</v>
      </c>
      <c r="I7" s="953">
        <v>0.97282590874700303</v>
      </c>
      <c r="J7" s="294">
        <v>3.16407065033302</v>
      </c>
      <c r="K7" s="691">
        <v>0.77528621026958355</v>
      </c>
    </row>
    <row r="8" spans="1:22">
      <c r="A8" s="947" t="s">
        <v>8</v>
      </c>
      <c r="B8" s="293">
        <v>18.231877922568877</v>
      </c>
      <c r="C8" s="952">
        <v>3.6997910323805563</v>
      </c>
      <c r="D8" s="293">
        <v>46.194692524326186</v>
      </c>
      <c r="E8" s="952">
        <v>4.4264213273614965</v>
      </c>
      <c r="F8" s="293">
        <v>22.080851612579451</v>
      </c>
      <c r="G8" s="952">
        <v>3.554809417062653</v>
      </c>
      <c r="H8" s="293">
        <v>10.275863224406329</v>
      </c>
      <c r="I8" s="952">
        <v>2.7340153864993342</v>
      </c>
      <c r="J8" s="293">
        <v>3.2167147161191596</v>
      </c>
      <c r="K8" s="690">
        <v>1.2996919603842425</v>
      </c>
    </row>
    <row r="9" spans="1:22">
      <c r="A9" s="946" t="s">
        <v>419</v>
      </c>
      <c r="B9" s="294">
        <v>25.450290405768733</v>
      </c>
      <c r="C9" s="953">
        <v>3.3571578119800409</v>
      </c>
      <c r="D9" s="294">
        <v>51.200113338640016</v>
      </c>
      <c r="E9" s="953">
        <v>3.5522501526447119</v>
      </c>
      <c r="F9" s="294">
        <v>14.079085239271121</v>
      </c>
      <c r="G9" s="953">
        <v>2.3655764453361776</v>
      </c>
      <c r="H9" s="294">
        <v>7.7810008389791889</v>
      </c>
      <c r="I9" s="953">
        <v>1.690197549733665</v>
      </c>
      <c r="J9" s="294">
        <v>1.4895101773409347</v>
      </c>
      <c r="K9" s="691">
        <v>0.70398912720234896</v>
      </c>
    </row>
    <row r="10" spans="1:22">
      <c r="A10" s="947" t="s">
        <v>10</v>
      </c>
      <c r="B10" s="293">
        <v>16.654645503254667</v>
      </c>
      <c r="C10" s="952">
        <v>4.7608931799558443</v>
      </c>
      <c r="D10" s="293">
        <v>31.362033858256865</v>
      </c>
      <c r="E10" s="952">
        <v>4.8570847460253477</v>
      </c>
      <c r="F10" s="293">
        <v>14.126404363164907</v>
      </c>
      <c r="G10" s="952">
        <v>3.4516940062204444</v>
      </c>
      <c r="H10" s="293">
        <v>22.957265730170811</v>
      </c>
      <c r="I10" s="952">
        <v>4.1305279088321694</v>
      </c>
      <c r="J10" s="293">
        <v>14.899650545152756</v>
      </c>
      <c r="K10" s="690">
        <v>3.6439961701793888</v>
      </c>
    </row>
    <row r="11" spans="1:22">
      <c r="A11" s="946" t="s">
        <v>11</v>
      </c>
      <c r="B11" s="696" t="s">
        <v>421</v>
      </c>
      <c r="C11" s="954" t="s">
        <v>421</v>
      </c>
      <c r="D11" s="692" t="s">
        <v>421</v>
      </c>
      <c r="E11" s="954" t="s">
        <v>421</v>
      </c>
      <c r="F11" s="692" t="s">
        <v>421</v>
      </c>
      <c r="G11" s="954" t="s">
        <v>421</v>
      </c>
      <c r="H11" s="692" t="s">
        <v>421</v>
      </c>
      <c r="I11" s="954" t="s">
        <v>421</v>
      </c>
      <c r="J11" s="692" t="s">
        <v>421</v>
      </c>
      <c r="K11" s="692" t="s">
        <v>421</v>
      </c>
    </row>
    <row r="12" spans="1:22">
      <c r="A12" s="947" t="s">
        <v>12</v>
      </c>
      <c r="B12" s="293">
        <v>13.396825379326643</v>
      </c>
      <c r="C12" s="952">
        <v>2.4540247110682234</v>
      </c>
      <c r="D12" s="293">
        <v>45.859573534827128</v>
      </c>
      <c r="E12" s="952">
        <v>3.0085680962517927</v>
      </c>
      <c r="F12" s="293">
        <v>30.306695970650644</v>
      </c>
      <c r="G12" s="952">
        <v>2.7910048753502452</v>
      </c>
      <c r="H12" s="293">
        <v>6.8004511175700708</v>
      </c>
      <c r="I12" s="952">
        <v>1.380639347580396</v>
      </c>
      <c r="J12" s="293">
        <v>3.6364539976255084</v>
      </c>
      <c r="K12" s="690">
        <v>1.0708703815344693</v>
      </c>
    </row>
    <row r="13" spans="1:22">
      <c r="A13" s="946" t="s">
        <v>21</v>
      </c>
      <c r="B13" s="294">
        <v>23.780936341388216</v>
      </c>
      <c r="C13" s="953">
        <v>3.9124490336281834</v>
      </c>
      <c r="D13" s="294">
        <v>32.842548775744653</v>
      </c>
      <c r="E13" s="953">
        <v>4.1362665985526386</v>
      </c>
      <c r="F13" s="294">
        <v>29.738542876676295</v>
      </c>
      <c r="G13" s="953">
        <v>4.0091495526990446</v>
      </c>
      <c r="H13" s="294">
        <v>10.798044030377506</v>
      </c>
      <c r="I13" s="953">
        <v>2.6588766540466908</v>
      </c>
      <c r="J13" s="294">
        <v>2.8399279758133287</v>
      </c>
      <c r="K13" s="691">
        <v>1.315160381994793</v>
      </c>
    </row>
    <row r="14" spans="1:22">
      <c r="A14" s="947" t="s">
        <v>13</v>
      </c>
      <c r="B14" s="293">
        <v>10.549436219777936</v>
      </c>
      <c r="C14" s="952">
        <v>2.0909391227676934</v>
      </c>
      <c r="D14" s="293">
        <v>54.550500919427812</v>
      </c>
      <c r="E14" s="952">
        <v>3.0146941825647349</v>
      </c>
      <c r="F14" s="293">
        <v>24.136909623137566</v>
      </c>
      <c r="G14" s="952">
        <v>2.5454442228024199</v>
      </c>
      <c r="H14" s="293">
        <v>7.4955245757339011</v>
      </c>
      <c r="I14" s="952">
        <v>1.4282065453120791</v>
      </c>
      <c r="J14" s="293">
        <v>3.2676286619227808</v>
      </c>
      <c r="K14" s="690">
        <v>1.0070327501115806</v>
      </c>
    </row>
    <row r="15" spans="1:22">
      <c r="A15" s="946" t="s">
        <v>14</v>
      </c>
      <c r="B15" s="294">
        <v>11.461656427522117</v>
      </c>
      <c r="C15" s="953">
        <v>1.7386959060112537</v>
      </c>
      <c r="D15" s="294">
        <v>44.963434137381917</v>
      </c>
      <c r="E15" s="953">
        <v>2.4717351204376325</v>
      </c>
      <c r="F15" s="294">
        <v>23.584978242133644</v>
      </c>
      <c r="G15" s="953">
        <v>2.0515855791089352</v>
      </c>
      <c r="H15" s="294">
        <v>12.559596339382754</v>
      </c>
      <c r="I15" s="953">
        <v>1.562795959477425</v>
      </c>
      <c r="J15" s="294">
        <v>7.430334853579569</v>
      </c>
      <c r="K15" s="691">
        <v>1.2759074393497551</v>
      </c>
    </row>
    <row r="16" spans="1:22">
      <c r="A16" s="947" t="s">
        <v>15</v>
      </c>
      <c r="B16" s="293">
        <v>12.291421898106638</v>
      </c>
      <c r="C16" s="952">
        <v>2.1870340098456325</v>
      </c>
      <c r="D16" s="293">
        <v>50.71759132698309</v>
      </c>
      <c r="E16" s="952">
        <v>2.8987692489292041</v>
      </c>
      <c r="F16" s="293">
        <v>25.236732468332114</v>
      </c>
      <c r="G16" s="952">
        <v>2.4591140962279825</v>
      </c>
      <c r="H16" s="293">
        <v>7.9558040037862581</v>
      </c>
      <c r="I16" s="952">
        <v>1.4737377627680646</v>
      </c>
      <c r="J16" s="293">
        <v>3.7984503027919043</v>
      </c>
      <c r="K16" s="690">
        <v>1.1258039517633833</v>
      </c>
    </row>
    <row r="17" spans="1:11">
      <c r="A17" s="946" t="s">
        <v>16</v>
      </c>
      <c r="B17" s="294">
        <v>5.1741503255950407</v>
      </c>
      <c r="C17" s="953">
        <v>2.3406113722179036</v>
      </c>
      <c r="D17" s="294">
        <v>52.033882325259938</v>
      </c>
      <c r="E17" s="953">
        <v>5.278568241337271</v>
      </c>
      <c r="F17" s="294">
        <v>27.957003161474102</v>
      </c>
      <c r="G17" s="953">
        <v>4.6552670038542274</v>
      </c>
      <c r="H17" s="294">
        <v>9.954099454639687</v>
      </c>
      <c r="I17" s="953">
        <v>3.3366799742152016</v>
      </c>
      <c r="J17" s="294">
        <v>4.8808647330312267</v>
      </c>
      <c r="K17" s="691">
        <v>2.195693626361543</v>
      </c>
    </row>
    <row r="18" spans="1:11">
      <c r="A18" s="947" t="s">
        <v>17</v>
      </c>
      <c r="B18" s="293">
        <v>21.968584567678132</v>
      </c>
      <c r="C18" s="952">
        <v>2.6426559884253704</v>
      </c>
      <c r="D18" s="293">
        <v>52.693309678778647</v>
      </c>
      <c r="E18" s="952">
        <v>2.9749588222547056</v>
      </c>
      <c r="F18" s="293">
        <v>20.634541217239544</v>
      </c>
      <c r="G18" s="952">
        <v>2.3661394121850252</v>
      </c>
      <c r="H18" s="293">
        <v>3.3480477917188605</v>
      </c>
      <c r="I18" s="952">
        <v>0.94560544895925769</v>
      </c>
      <c r="J18" s="293">
        <v>1.3555167445848242</v>
      </c>
      <c r="K18" s="690">
        <v>0.63682950674765137</v>
      </c>
    </row>
    <row r="19" spans="1:11">
      <c r="A19" s="946" t="s">
        <v>18</v>
      </c>
      <c r="B19" s="294">
        <v>25.100861505843554</v>
      </c>
      <c r="C19" s="953">
        <v>3.3677398594641152</v>
      </c>
      <c r="D19" s="294">
        <v>44.326083970894913</v>
      </c>
      <c r="E19" s="953">
        <v>3.7268765268963833</v>
      </c>
      <c r="F19" s="294">
        <v>15.850339297158902</v>
      </c>
      <c r="G19" s="953">
        <v>2.6436951087071781</v>
      </c>
      <c r="H19" s="294">
        <v>10.416127403389444</v>
      </c>
      <c r="I19" s="953">
        <v>2.2940809400208968</v>
      </c>
      <c r="J19" s="294">
        <v>4.306587822713186</v>
      </c>
      <c r="K19" s="691">
        <v>1.8564460280044635</v>
      </c>
    </row>
    <row r="20" spans="1:11">
      <c r="A20" s="947" t="s">
        <v>19</v>
      </c>
      <c r="B20" s="293">
        <v>15.376815710448335</v>
      </c>
      <c r="C20" s="952">
        <v>2.9420402372702679</v>
      </c>
      <c r="D20" s="293">
        <v>45.931384099122589</v>
      </c>
      <c r="E20" s="952">
        <v>3.7559978230032312</v>
      </c>
      <c r="F20" s="293">
        <v>24.678694732200253</v>
      </c>
      <c r="G20" s="952">
        <v>3.1165430299328234</v>
      </c>
      <c r="H20" s="293">
        <v>11.74025217960156</v>
      </c>
      <c r="I20" s="952">
        <v>2.7046665240929064</v>
      </c>
      <c r="J20" s="293">
        <v>2.2728532786272551</v>
      </c>
      <c r="K20" s="690">
        <v>0.90929736509236647</v>
      </c>
    </row>
    <row r="21" spans="1:11" ht="15" thickBot="1">
      <c r="A21" s="946" t="s">
        <v>20</v>
      </c>
      <c r="B21" s="294">
        <v>26.011507641710285</v>
      </c>
      <c r="C21" s="953">
        <v>3.0003919282164242</v>
      </c>
      <c r="D21" s="294">
        <v>47.299795512064897</v>
      </c>
      <c r="E21" s="953">
        <v>3.3686199197161648</v>
      </c>
      <c r="F21" s="294">
        <v>17.756288750546837</v>
      </c>
      <c r="G21" s="953">
        <v>2.5002976187181782</v>
      </c>
      <c r="H21" s="294">
        <v>6.864927670248953</v>
      </c>
      <c r="I21" s="953">
        <v>1.6029429522872285</v>
      </c>
      <c r="J21" s="294">
        <v>2.0674804254290251</v>
      </c>
      <c r="K21" s="691">
        <v>1.3107142891055055</v>
      </c>
    </row>
    <row r="22" spans="1:11">
      <c r="A22" s="948" t="s">
        <v>26</v>
      </c>
      <c r="B22" s="295">
        <v>14.986989253722887</v>
      </c>
      <c r="C22" s="955">
        <v>0.81689146078755415</v>
      </c>
      <c r="D22" s="295">
        <v>48.288208606563941</v>
      </c>
      <c r="E22" s="955">
        <v>1.0581525063458033</v>
      </c>
      <c r="F22" s="295">
        <v>23.140287078730999</v>
      </c>
      <c r="G22" s="955">
        <v>0.87144012879287314</v>
      </c>
      <c r="H22" s="295">
        <v>9.009359703531473</v>
      </c>
      <c r="I22" s="955">
        <v>0.58536493611966756</v>
      </c>
      <c r="J22" s="295">
        <v>4.5751553574506936</v>
      </c>
      <c r="K22" s="693">
        <v>0.44118266553348268</v>
      </c>
    </row>
    <row r="23" spans="1:11">
      <c r="A23" s="949" t="s">
        <v>25</v>
      </c>
      <c r="B23" s="296">
        <v>22.615143170609898</v>
      </c>
      <c r="C23" s="956">
        <v>1.4280677901794276</v>
      </c>
      <c r="D23" s="296">
        <v>47.140491113503977</v>
      </c>
      <c r="E23" s="956">
        <v>1.6377379968574528</v>
      </c>
      <c r="F23" s="296">
        <v>19.853108147558103</v>
      </c>
      <c r="G23" s="956">
        <v>1.2872081307722265</v>
      </c>
      <c r="H23" s="296">
        <v>7.8988969059274341</v>
      </c>
      <c r="I23" s="956">
        <v>0.90585600189276583</v>
      </c>
      <c r="J23" s="296">
        <v>2.4923606624005936</v>
      </c>
      <c r="K23" s="694">
        <v>0.5056307870991158</v>
      </c>
    </row>
    <row r="24" spans="1:11" ht="15" thickBot="1">
      <c r="A24" s="950" t="s">
        <v>24</v>
      </c>
      <c r="B24" s="298">
        <v>16.439392606861873</v>
      </c>
      <c r="C24" s="957">
        <v>0.71448104700249249</v>
      </c>
      <c r="D24" s="298">
        <v>48.069682767476415</v>
      </c>
      <c r="E24" s="957">
        <v>0.91166845143930952</v>
      </c>
      <c r="F24" s="298">
        <v>22.514406983229243</v>
      </c>
      <c r="G24" s="957">
        <v>0.74679849753368654</v>
      </c>
      <c r="H24" s="298">
        <v>8.7979271723648242</v>
      </c>
      <c r="I24" s="957">
        <v>0.50423406421795958</v>
      </c>
      <c r="J24" s="298">
        <v>4.1785904700676451</v>
      </c>
      <c r="K24" s="297">
        <v>0.36992912911463205</v>
      </c>
    </row>
    <row r="25" spans="1:11">
      <c r="A25" s="1113" t="s">
        <v>420</v>
      </c>
      <c r="B25" s="1113"/>
      <c r="C25" s="1113"/>
      <c r="D25" s="1113"/>
      <c r="E25" s="1113"/>
      <c r="F25" s="1113"/>
      <c r="G25" s="1113"/>
      <c r="H25" s="1113"/>
      <c r="I25" s="1113"/>
      <c r="J25" s="1113"/>
      <c r="K25" s="1113"/>
    </row>
    <row r="26" spans="1:11">
      <c r="A26" s="1116" t="s">
        <v>425</v>
      </c>
      <c r="B26" s="1116"/>
      <c r="C26" s="1116"/>
      <c r="D26" s="1116"/>
      <c r="E26" s="1116"/>
      <c r="F26" s="1116"/>
      <c r="G26" s="1116"/>
      <c r="H26" s="1116"/>
      <c r="I26" s="1116"/>
      <c r="J26" s="1116"/>
      <c r="K26" s="1116"/>
    </row>
    <row r="27" spans="1:11">
      <c r="A27" s="1116" t="s">
        <v>475</v>
      </c>
      <c r="B27" s="1116"/>
      <c r="C27" s="1116"/>
      <c r="D27" s="1116"/>
      <c r="E27" s="1116"/>
      <c r="F27" s="1116"/>
      <c r="G27" s="1116"/>
      <c r="H27" s="1116"/>
      <c r="I27" s="1116"/>
      <c r="J27" s="1116"/>
      <c r="K27" s="1116"/>
    </row>
    <row r="28" spans="1:1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11" ht="23.5">
      <c r="A29" s="1117">
        <v>2018</v>
      </c>
      <c r="B29" s="1117"/>
      <c r="C29" s="1117"/>
      <c r="D29" s="1117"/>
      <c r="E29" s="1117"/>
      <c r="F29" s="1117"/>
      <c r="G29" s="1117"/>
      <c r="H29" s="1117"/>
      <c r="I29" s="1117"/>
      <c r="J29" s="1117"/>
      <c r="K29" s="1117"/>
    </row>
    <row r="30" spans="1:11">
      <c r="A30" s="281"/>
      <c r="B30" s="85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30" customHeight="1">
      <c r="A31" s="1114" t="s">
        <v>487</v>
      </c>
      <c r="B31" s="1114"/>
      <c r="C31" s="1114"/>
      <c r="D31" s="1114"/>
      <c r="E31" s="1114"/>
      <c r="F31" s="281"/>
      <c r="G31" s="281"/>
      <c r="H31" s="281"/>
      <c r="I31" s="281"/>
      <c r="J31" s="281"/>
      <c r="K31" s="281"/>
    </row>
    <row r="32" spans="1:11" ht="29.25" customHeight="1">
      <c r="A32" s="1107" t="s">
        <v>5</v>
      </c>
      <c r="B32" s="1107" t="s">
        <v>27</v>
      </c>
      <c r="C32" s="1107" t="s">
        <v>443</v>
      </c>
      <c r="D32" s="1107"/>
      <c r="E32" s="1107"/>
      <c r="F32" s="281"/>
      <c r="G32" s="281"/>
      <c r="H32" s="281"/>
      <c r="I32" s="281"/>
      <c r="J32" s="281"/>
      <c r="K32" s="281"/>
    </row>
    <row r="33" spans="1:11" ht="43.5">
      <c r="A33" s="1107"/>
      <c r="B33" s="1107"/>
      <c r="C33" s="684" t="s">
        <v>444</v>
      </c>
      <c r="D33" s="684" t="s">
        <v>445</v>
      </c>
      <c r="E33" s="684" t="s">
        <v>446</v>
      </c>
      <c r="F33" s="281"/>
      <c r="G33" s="281"/>
      <c r="H33" s="281"/>
      <c r="I33" s="281"/>
      <c r="J33" s="281"/>
      <c r="K33" s="281"/>
    </row>
    <row r="34" spans="1:11" ht="15" thickBot="1">
      <c r="A34" s="1115"/>
      <c r="B34" s="1109" t="s">
        <v>43</v>
      </c>
      <c r="C34" s="1109"/>
      <c r="D34" s="1109"/>
      <c r="E34" s="1109"/>
      <c r="F34" s="281"/>
      <c r="G34" s="281"/>
      <c r="H34" s="281"/>
      <c r="I34" s="281"/>
      <c r="J34" s="281"/>
      <c r="K34" s="281"/>
    </row>
    <row r="35" spans="1:11">
      <c r="A35" s="704" t="s">
        <v>6</v>
      </c>
      <c r="B35" s="712">
        <v>26.851483716883799</v>
      </c>
      <c r="C35" s="712">
        <v>13.400635306126041</v>
      </c>
      <c r="D35" s="711">
        <v>22.164252574118507</v>
      </c>
      <c r="E35" s="697">
        <v>37.749820032189781</v>
      </c>
      <c r="F35" s="281"/>
      <c r="G35" s="281"/>
      <c r="H35" s="281"/>
      <c r="I35" s="281"/>
      <c r="J35" s="281"/>
      <c r="K35" s="281"/>
    </row>
    <row r="36" spans="1:11">
      <c r="A36" s="705" t="s">
        <v>7</v>
      </c>
      <c r="B36" s="713">
        <v>25.979748279412888</v>
      </c>
      <c r="C36" s="713">
        <v>16.469594233243587</v>
      </c>
      <c r="D36" s="698">
        <v>18.598196875042138</v>
      </c>
      <c r="E36" s="698">
        <v>38.527903712080438</v>
      </c>
      <c r="F36" s="281"/>
      <c r="G36" s="281"/>
      <c r="H36" s="281"/>
      <c r="I36" s="281"/>
      <c r="J36" s="281"/>
      <c r="K36" s="281"/>
    </row>
    <row r="37" spans="1:11">
      <c r="A37" s="706" t="s">
        <v>8</v>
      </c>
      <c r="B37" s="714">
        <v>42.484334112516073</v>
      </c>
      <c r="C37" s="714">
        <v>26.869193409241802</v>
      </c>
      <c r="D37" s="699">
        <v>39.350901635933845</v>
      </c>
      <c r="E37" s="699">
        <v>60.768490045275769</v>
      </c>
      <c r="F37" s="281"/>
      <c r="G37" s="281"/>
      <c r="H37" s="281"/>
      <c r="I37" s="281"/>
      <c r="J37" s="281"/>
      <c r="K37" s="281"/>
    </row>
    <row r="38" spans="1:11">
      <c r="A38" s="705" t="s">
        <v>9</v>
      </c>
      <c r="B38" s="713">
        <v>54.50202662441864</v>
      </c>
      <c r="C38" s="713">
        <v>32.458955799961039</v>
      </c>
      <c r="D38" s="698">
        <v>54.743951981653829</v>
      </c>
      <c r="E38" s="698">
        <v>72.246921116025931</v>
      </c>
      <c r="F38" s="281"/>
      <c r="G38" s="281"/>
      <c r="H38" s="281"/>
      <c r="I38" s="281"/>
      <c r="J38" s="281"/>
      <c r="K38" s="281"/>
    </row>
    <row r="39" spans="1:11">
      <c r="A39" s="706" t="s">
        <v>10</v>
      </c>
      <c r="B39" s="714">
        <v>30.422276229539047</v>
      </c>
      <c r="C39" s="714">
        <v>27.951626822485949</v>
      </c>
      <c r="D39" s="699">
        <v>18.215403706108063</v>
      </c>
      <c r="E39" s="699">
        <v>49.403638154987405</v>
      </c>
      <c r="F39" s="281"/>
      <c r="G39" s="281"/>
      <c r="H39" s="281"/>
      <c r="I39" s="281"/>
      <c r="J39" s="281"/>
      <c r="K39" s="281"/>
    </row>
    <row r="40" spans="1:11">
      <c r="A40" s="705" t="s">
        <v>11</v>
      </c>
      <c r="B40" s="713">
        <v>41.33089695046516</v>
      </c>
      <c r="C40" s="713">
        <v>23.457149883357172</v>
      </c>
      <c r="D40" s="698">
        <v>43.541510396478792</v>
      </c>
      <c r="E40" s="698">
        <v>51.971158473922848</v>
      </c>
      <c r="F40" s="281"/>
      <c r="G40" s="281"/>
      <c r="H40" s="281"/>
      <c r="I40" s="281"/>
      <c r="J40" s="281"/>
      <c r="K40" s="281"/>
    </row>
    <row r="41" spans="1:11">
      <c r="A41" s="706" t="s">
        <v>12</v>
      </c>
      <c r="B41" s="714">
        <v>33.011295735945744</v>
      </c>
      <c r="C41" s="714">
        <v>15.54680909925796</v>
      </c>
      <c r="D41" s="699">
        <v>28.071106170540972</v>
      </c>
      <c r="E41" s="699">
        <v>51.548396050278711</v>
      </c>
      <c r="F41" s="281"/>
      <c r="G41" s="281"/>
      <c r="H41" s="281"/>
      <c r="I41" s="281"/>
      <c r="J41" s="281"/>
      <c r="K41" s="281"/>
    </row>
    <row r="42" spans="1:11">
      <c r="A42" s="705" t="s">
        <v>21</v>
      </c>
      <c r="B42" s="713">
        <v>48.576983034276608</v>
      </c>
      <c r="C42" s="713">
        <v>31.300315906697701</v>
      </c>
      <c r="D42" s="698">
        <v>56.9867101572191</v>
      </c>
      <c r="E42" s="698">
        <v>61.245187418019633</v>
      </c>
      <c r="F42" s="281"/>
      <c r="G42" s="281"/>
      <c r="H42" s="281"/>
      <c r="I42" s="281"/>
      <c r="J42" s="281"/>
      <c r="K42" s="281"/>
    </row>
    <row r="43" spans="1:11">
      <c r="A43" s="706" t="s">
        <v>13</v>
      </c>
      <c r="B43" s="714">
        <v>28.686449561267651</v>
      </c>
      <c r="C43" s="714">
        <v>10.629990995844643</v>
      </c>
      <c r="D43" s="699">
        <v>29.049916250208174</v>
      </c>
      <c r="E43" s="699">
        <v>44.637929490040058</v>
      </c>
      <c r="F43" s="281"/>
      <c r="G43" s="281"/>
      <c r="H43" s="281"/>
      <c r="I43" s="281"/>
      <c r="J43" s="281"/>
      <c r="K43" s="281"/>
    </row>
    <row r="44" spans="1:11">
      <c r="A44" s="705" t="s">
        <v>14</v>
      </c>
      <c r="B44" s="713">
        <v>26.805420020587661</v>
      </c>
      <c r="C44" s="713">
        <v>15.844521408452753</v>
      </c>
      <c r="D44" s="698">
        <v>24.727260152265291</v>
      </c>
      <c r="E44" s="698">
        <v>42.002655478562971</v>
      </c>
      <c r="F44" s="281"/>
      <c r="G44" s="281"/>
      <c r="H44" s="281"/>
      <c r="I44" s="281"/>
      <c r="J44" s="281"/>
      <c r="K44" s="281"/>
    </row>
    <row r="45" spans="1:11">
      <c r="A45" s="706" t="s">
        <v>15</v>
      </c>
      <c r="B45" s="714">
        <v>26.818378330500849</v>
      </c>
      <c r="C45" s="714">
        <v>20.973217560650639</v>
      </c>
      <c r="D45" s="699">
        <v>22.669496399769148</v>
      </c>
      <c r="E45" s="699">
        <v>37.186456957526865</v>
      </c>
      <c r="F45" s="281"/>
      <c r="G45" s="281"/>
      <c r="H45" s="281"/>
      <c r="I45" s="281"/>
      <c r="J45" s="281"/>
      <c r="K45" s="281"/>
    </row>
    <row r="46" spans="1:11">
      <c r="A46" s="705" t="s">
        <v>16</v>
      </c>
      <c r="B46" s="713">
        <v>31.093498212442739</v>
      </c>
      <c r="C46" s="713">
        <v>10.603917613077691</v>
      </c>
      <c r="D46" s="698">
        <v>22.854819026302607</v>
      </c>
      <c r="E46" s="698">
        <v>54.638155539379937</v>
      </c>
      <c r="F46" s="281"/>
      <c r="G46" s="281"/>
      <c r="H46" s="281"/>
      <c r="I46" s="281"/>
      <c r="J46" s="281"/>
      <c r="K46" s="281"/>
    </row>
    <row r="47" spans="1:11">
      <c r="A47" s="706" t="s">
        <v>17</v>
      </c>
      <c r="B47" s="714">
        <v>47.781542006588623</v>
      </c>
      <c r="C47" s="714">
        <v>31.948848772953557</v>
      </c>
      <c r="D47" s="699">
        <v>49.386812395878373</v>
      </c>
      <c r="E47" s="699">
        <v>61.901852722813629</v>
      </c>
      <c r="F47" s="281"/>
      <c r="G47" s="281"/>
      <c r="H47" s="281"/>
      <c r="I47" s="281"/>
      <c r="J47" s="281"/>
      <c r="K47" s="281"/>
    </row>
    <row r="48" spans="1:11">
      <c r="A48" s="705" t="s">
        <v>18</v>
      </c>
      <c r="B48" s="713">
        <v>56.159971953370338</v>
      </c>
      <c r="C48" s="713">
        <v>43.438174365350037</v>
      </c>
      <c r="D48" s="698">
        <v>61.102874338813216</v>
      </c>
      <c r="E48" s="698">
        <v>70.335597100741793</v>
      </c>
      <c r="F48" s="281"/>
      <c r="G48" s="281"/>
      <c r="H48" s="281"/>
      <c r="I48" s="281"/>
      <c r="J48" s="281"/>
      <c r="K48" s="281"/>
    </row>
    <row r="49" spans="1:11">
      <c r="A49" s="706" t="s">
        <v>19</v>
      </c>
      <c r="B49" s="714">
        <v>34.833130105956798</v>
      </c>
      <c r="C49" s="714">
        <v>21.57317795945708</v>
      </c>
      <c r="D49" s="699">
        <v>34.99094433469692</v>
      </c>
      <c r="E49" s="699">
        <v>48.257349522654813</v>
      </c>
      <c r="F49" s="281"/>
      <c r="G49" s="281"/>
      <c r="H49" s="281"/>
      <c r="I49" s="281"/>
      <c r="J49" s="281"/>
      <c r="K49" s="281"/>
    </row>
    <row r="50" spans="1:11" ht="15" thickBot="1">
      <c r="A50" s="707" t="s">
        <v>20</v>
      </c>
      <c r="B50" s="713">
        <v>53.365048927648417</v>
      </c>
      <c r="C50" s="713">
        <v>37.556927855005235</v>
      </c>
      <c r="D50" s="698">
        <v>61.228662158745848</v>
      </c>
      <c r="E50" s="700">
        <v>61.541328968940668</v>
      </c>
      <c r="F50" s="281"/>
      <c r="G50" s="281"/>
      <c r="H50" s="281"/>
      <c r="I50" s="281"/>
      <c r="J50" s="281"/>
      <c r="K50" s="281"/>
    </row>
    <row r="51" spans="1:11">
      <c r="A51" s="708" t="s">
        <v>26</v>
      </c>
      <c r="B51" s="715">
        <v>28.283742634087012</v>
      </c>
      <c r="C51" s="715">
        <v>16.021971302383392</v>
      </c>
      <c r="D51" s="701">
        <v>24.426657551044151</v>
      </c>
      <c r="E51" s="701">
        <v>42.068004149724736</v>
      </c>
      <c r="F51" s="281"/>
      <c r="G51" s="281"/>
      <c r="H51" s="281"/>
      <c r="I51" s="281"/>
      <c r="J51" s="281"/>
      <c r="K51" s="281"/>
    </row>
    <row r="52" spans="1:11">
      <c r="A52" s="709" t="s">
        <v>25</v>
      </c>
      <c r="B52" s="716">
        <v>48.874248034216009</v>
      </c>
      <c r="C52" s="716">
        <v>32.840919088764615</v>
      </c>
      <c r="D52" s="702">
        <v>51.032244443517612</v>
      </c>
      <c r="E52" s="702">
        <v>63.781863952870552</v>
      </c>
      <c r="F52" s="281"/>
      <c r="G52" s="281"/>
      <c r="H52" s="281"/>
      <c r="I52" s="281"/>
      <c r="J52" s="281"/>
      <c r="K52" s="281"/>
    </row>
    <row r="53" spans="1:11" ht="15" thickBot="1">
      <c r="A53" s="710" t="s">
        <v>24</v>
      </c>
      <c r="B53" s="717">
        <v>32.172417321669656</v>
      </c>
      <c r="C53" s="717">
        <v>19.651287275724187</v>
      </c>
      <c r="D53" s="703">
        <v>29.599546916768837</v>
      </c>
      <c r="E53" s="703">
        <v>45.543452966592902</v>
      </c>
      <c r="F53" s="281"/>
      <c r="G53" s="281"/>
      <c r="H53" s="281"/>
      <c r="I53" s="281"/>
      <c r="J53" s="281"/>
      <c r="K53" s="281"/>
    </row>
    <row r="54" spans="1:11">
      <c r="A54" s="1099" t="s">
        <v>437</v>
      </c>
      <c r="B54" s="1099"/>
      <c r="C54" s="1099"/>
      <c r="D54" s="1099"/>
      <c r="E54" s="1099"/>
      <c r="F54" s="281"/>
      <c r="G54" s="281"/>
      <c r="H54" s="281"/>
      <c r="I54" s="281"/>
      <c r="J54" s="281"/>
      <c r="K54" s="281"/>
    </row>
    <row r="55" spans="1:11">
      <c r="A55" s="1099" t="s">
        <v>435</v>
      </c>
      <c r="B55" s="1099"/>
      <c r="C55" s="1099"/>
      <c r="D55" s="1099"/>
      <c r="E55" s="1099"/>
      <c r="F55" s="281"/>
      <c r="G55" s="281"/>
      <c r="H55" s="281"/>
      <c r="I55" s="281"/>
      <c r="J55" s="281"/>
      <c r="K55" s="281"/>
    </row>
    <row r="56" spans="1:11" ht="36.75" customHeight="1">
      <c r="A56" s="1100" t="s">
        <v>442</v>
      </c>
      <c r="B56" s="1100"/>
      <c r="C56" s="1100"/>
      <c r="D56" s="1100"/>
      <c r="E56" s="1100"/>
      <c r="F56" s="281"/>
      <c r="G56" s="281"/>
      <c r="H56" s="281"/>
      <c r="I56" s="281"/>
      <c r="J56" s="281"/>
      <c r="K56" s="281"/>
    </row>
    <row r="57" spans="1:11" ht="27.75" customHeight="1">
      <c r="A57" s="1100" t="s">
        <v>450</v>
      </c>
      <c r="B57" s="1100"/>
      <c r="C57" s="1100"/>
      <c r="D57" s="1100"/>
      <c r="E57" s="1100"/>
      <c r="F57" s="281"/>
      <c r="G57" s="281"/>
      <c r="H57" s="281"/>
      <c r="I57" s="281"/>
      <c r="J57" s="281"/>
      <c r="K57" s="281"/>
    </row>
    <row r="58" spans="1:11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1"/>
    </row>
  </sheetData>
  <mergeCells count="21">
    <mergeCell ref="A25:K25"/>
    <mergeCell ref="A54:E54"/>
    <mergeCell ref="A55:E55"/>
    <mergeCell ref="A56:E56"/>
    <mergeCell ref="A57:E57"/>
    <mergeCell ref="A31:E31"/>
    <mergeCell ref="A32:A34"/>
    <mergeCell ref="B32:B33"/>
    <mergeCell ref="C32:E32"/>
    <mergeCell ref="B34:E34"/>
    <mergeCell ref="A26:K26"/>
    <mergeCell ref="A27:K27"/>
    <mergeCell ref="A29:K29"/>
    <mergeCell ref="A1:K1"/>
    <mergeCell ref="F4:G4"/>
    <mergeCell ref="H4:I4"/>
    <mergeCell ref="J4:K4"/>
    <mergeCell ref="A4:A5"/>
    <mergeCell ref="B4:C4"/>
    <mergeCell ref="D4:E4"/>
    <mergeCell ref="A3:K3"/>
  </mergeCells>
  <hyperlinks>
    <hyperlink ref="A2" location="Inhalt!A1" display="Zurück zum Inhalt - HF-0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35</vt:i4>
      </vt:variant>
    </vt:vector>
  </HeadingPairs>
  <TitlesOfParts>
    <vt:vector size="35" baseType="lpstr">
      <vt:lpstr>Inhalt</vt:lpstr>
      <vt:lpstr>Daten HF-01.1.1,.4,.5</vt:lpstr>
      <vt:lpstr>Daten HF-01.1.2,.3,.6,.7 u3</vt:lpstr>
      <vt:lpstr>Daten HF-01.1.2,.3,.6,.7 ü3</vt:lpstr>
      <vt:lpstr>Daten HF-01.1.2,.3,.6,.7</vt:lpstr>
      <vt:lpstr>Daten HF-01.1.8</vt:lpstr>
      <vt:lpstr>Daten HF-01.1.9</vt:lpstr>
      <vt:lpstr>Daten HF-01.1.10</vt:lpstr>
      <vt:lpstr>Daten HF-01.1.12</vt:lpstr>
      <vt:lpstr>Daten HF-01.1.13</vt:lpstr>
      <vt:lpstr>Daten HF-01.1.14</vt:lpstr>
      <vt:lpstr>Daten HF-01.1.1.15</vt:lpstr>
      <vt:lpstr>Daten HF-01.1.1.17</vt:lpstr>
      <vt:lpstr>Daten HF-01.1.1.18</vt:lpstr>
      <vt:lpstr>Daten HF-01.1.1.19</vt:lpstr>
      <vt:lpstr>Daten HF-01.1.2.1-1</vt:lpstr>
      <vt:lpstr>Daten HF-01.1.2.1-2</vt:lpstr>
      <vt:lpstr>Daten HF-01.1.2.2</vt:lpstr>
      <vt:lpstr>Daten HF-01.1.2.3</vt:lpstr>
      <vt:lpstr>Daten HF-01.1.2.4</vt:lpstr>
      <vt:lpstr>Daten HF-01.1.2.5</vt:lpstr>
      <vt:lpstr>Daten HF-01.1.2.7</vt:lpstr>
      <vt:lpstr>Daten HF-01.3.1</vt:lpstr>
      <vt:lpstr>Daten HF-01.3.1 u3</vt:lpstr>
      <vt:lpstr>Daten HF-01.3.1 ü3</vt:lpstr>
      <vt:lpstr>Daten HF-01.1.3.2</vt:lpstr>
      <vt:lpstr>Daten HF-01.1.3.3</vt:lpstr>
      <vt:lpstr>Daten HF-01.3.4</vt:lpstr>
      <vt:lpstr>Daten HF-01.3.5</vt:lpstr>
      <vt:lpstr>Daten HF-01.1.3.7</vt:lpstr>
      <vt:lpstr>Daten HF-01.3.8</vt:lpstr>
      <vt:lpstr>Daten HF-01.3.9</vt:lpstr>
      <vt:lpstr>Daten HF-01.4.1</vt:lpstr>
      <vt:lpstr>Daten HF-01.4.2</vt:lpstr>
      <vt:lpstr>Daten HF-01.4.3</vt:lpstr>
    </vt:vector>
  </TitlesOfParts>
  <Company>Fakultaet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Tiedemann, Catharine</dc:creator>
  <cp:lastModifiedBy>Lisa Ulrich</cp:lastModifiedBy>
  <cp:lastPrinted>2019-02-19T10:15:22Z</cp:lastPrinted>
  <dcterms:created xsi:type="dcterms:W3CDTF">2019-02-13T12:33:21Z</dcterms:created>
  <dcterms:modified xsi:type="dcterms:W3CDTF">2023-01-27T16:29:29Z</dcterms:modified>
</cp:coreProperties>
</file>